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8_{09D2197D-F296-4097-BA97-63F56AA829D5}"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OQb7JmuZAUa+5lB/d949oi2Pllgfzt0RBQ4BC3W/Pgg="/>
    </ext>
  </extLst>
</workbook>
</file>

<file path=xl/calcChain.xml><?xml version="1.0" encoding="utf-8"?>
<calcChain xmlns="http://schemas.openxmlformats.org/spreadsheetml/2006/main">
  <c r="F221" i="5" l="1"/>
  <c r="B221" i="5" a="1"/>
  <c r="B221" i="5" s="1"/>
  <c r="F220" i="5"/>
  <c r="F219" i="5"/>
  <c r="F218" i="5"/>
  <c r="F217" i="5"/>
  <c r="F216" i="5"/>
  <c r="F215" i="5"/>
  <c r="F214" i="5"/>
  <c r="F213" i="5"/>
  <c r="F212" i="5"/>
  <c r="F211" i="5"/>
  <c r="H210" i="5"/>
  <c r="F210" i="5"/>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T69" i="2"/>
  <c r="Q69" i="2"/>
  <c r="T68" i="2"/>
  <c r="Q68" i="2"/>
  <c r="AB69" i="2" s="1"/>
  <c r="AA69" i="2" s="1"/>
  <c r="T67" i="2"/>
  <c r="Q67" i="2"/>
  <c r="AB68" i="2" s="1"/>
  <c r="AA68" i="2" s="1"/>
  <c r="T66" i="2"/>
  <c r="Q66" i="2"/>
  <c r="AB67" i="2" s="1"/>
  <c r="AA67" i="2" s="1"/>
  <c r="T65" i="2"/>
  <c r="Q65" i="2"/>
  <c r="AB66" i="2" s="1"/>
  <c r="AA66" i="2" s="1"/>
  <c r="T64" i="2"/>
  <c r="Q64" i="2"/>
  <c r="AB65" i="2" s="1"/>
  <c r="AA65" i="2" s="1"/>
  <c r="H64" i="2"/>
  <c r="T63" i="2"/>
  <c r="Q63" i="2"/>
  <c r="AB62" i="2"/>
  <c r="AA62" i="2"/>
  <c r="X62" i="2"/>
  <c r="Z62" i="2" s="1"/>
  <c r="T62" i="2"/>
  <c r="Q62" i="2"/>
  <c r="AB63" i="2" s="1"/>
  <c r="AA63" i="2" s="1"/>
  <c r="T61" i="2"/>
  <c r="Q61" i="2"/>
  <c r="AB60" i="2"/>
  <c r="AA60" i="2"/>
  <c r="X60" i="2"/>
  <c r="Z60" i="2" s="1"/>
  <c r="T60" i="2"/>
  <c r="Q60" i="2"/>
  <c r="AB61" i="2" s="1"/>
  <c r="AA61" i="2" s="1"/>
  <c r="T59" i="2"/>
  <c r="Q59" i="2"/>
  <c r="AB58" i="2"/>
  <c r="AA58" i="2"/>
  <c r="X58" i="2"/>
  <c r="Z58" i="2" s="1"/>
  <c r="T58" i="2"/>
  <c r="Q58" i="2"/>
  <c r="AB59" i="2" s="1"/>
  <c r="AA59" i="2" s="1"/>
  <c r="H58" i="2"/>
  <c r="T57" i="2"/>
  <c r="Q57" i="2"/>
  <c r="AB57" i="2" s="1"/>
  <c r="AA57" i="2" s="1"/>
  <c r="X56" i="2"/>
  <c r="Z56" i="2" s="1"/>
  <c r="T56" i="2"/>
  <c r="Q56" i="2"/>
  <c r="X57" i="2" s="1"/>
  <c r="T55" i="2"/>
  <c r="Q55" i="2"/>
  <c r="AB56" i="2" s="1"/>
  <c r="AA56" i="2" s="1"/>
  <c r="X54" i="2"/>
  <c r="Z54" i="2" s="1"/>
  <c r="T54" i="2"/>
  <c r="Q54" i="2"/>
  <c r="X55" i="2" s="1"/>
  <c r="T53" i="2"/>
  <c r="Q53" i="2"/>
  <c r="AB54" i="2" s="1"/>
  <c r="AA54" i="2" s="1"/>
  <c r="AB52" i="2"/>
  <c r="AA52" i="2" s="1"/>
  <c r="X52" i="2"/>
  <c r="Z52" i="2" s="1"/>
  <c r="T52" i="2"/>
  <c r="Q52" i="2"/>
  <c r="X53" i="2" s="1"/>
  <c r="I52" i="2"/>
  <c r="H52" i="2"/>
  <c r="T51" i="2"/>
  <c r="Q51" i="2"/>
  <c r="AB51" i="2" s="1"/>
  <c r="AA51" i="2" s="1"/>
  <c r="T50" i="2"/>
  <c r="Q50" i="2"/>
  <c r="X51" i="2" s="1"/>
  <c r="T49" i="2"/>
  <c r="Q49" i="2"/>
  <c r="AB49" i="2" s="1"/>
  <c r="AA49" i="2" s="1"/>
  <c r="T48" i="2"/>
  <c r="Q48" i="2"/>
  <c r="X49" i="2" s="1"/>
  <c r="T47" i="2"/>
  <c r="Q47" i="2"/>
  <c r="AB47" i="2" s="1"/>
  <c r="AA47" i="2" s="1"/>
  <c r="AB46" i="2"/>
  <c r="AA46" i="2"/>
  <c r="Y46" i="2"/>
  <c r="AC46" i="2" s="1"/>
  <c r="X46" i="2"/>
  <c r="Z46" i="2" s="1"/>
  <c r="T46" i="2"/>
  <c r="Q46" i="2"/>
  <c r="X47" i="2" s="1"/>
  <c r="H46" i="2"/>
  <c r="AB45" i="2"/>
  <c r="AA45" i="2" s="1"/>
  <c r="T45" i="2"/>
  <c r="Q45" i="2"/>
  <c r="X45" i="2" s="1"/>
  <c r="T44" i="2"/>
  <c r="Q44" i="2"/>
  <c r="AB43" i="2"/>
  <c r="AA43" i="2" s="1"/>
  <c r="T43" i="2"/>
  <c r="Q43" i="2"/>
  <c r="AB44" i="2" s="1"/>
  <c r="AA44" i="2" s="1"/>
  <c r="T42" i="2"/>
  <c r="Q42" i="2"/>
  <c r="AB41" i="2"/>
  <c r="AA41" i="2" s="1"/>
  <c r="T41" i="2"/>
  <c r="Q41" i="2"/>
  <c r="AB42" i="2" s="1"/>
  <c r="AA42" i="2" s="1"/>
  <c r="AB40" i="2"/>
  <c r="AA40" i="2" s="1"/>
  <c r="X40" i="2"/>
  <c r="Z40" i="2" s="1"/>
  <c r="T40" i="2"/>
  <c r="Q40" i="2"/>
  <c r="I40" i="2"/>
  <c r="H40" i="2"/>
  <c r="AB39" i="2"/>
  <c r="AA39" i="2"/>
  <c r="T39" i="2"/>
  <c r="Q39" i="2"/>
  <c r="X39" i="2" s="1"/>
  <c r="T38" i="2"/>
  <c r="Q38" i="2"/>
  <c r="AB37" i="2"/>
  <c r="AA37" i="2"/>
  <c r="T37" i="2"/>
  <c r="Q37" i="2"/>
  <c r="X37" i="2" s="1"/>
  <c r="T36" i="2"/>
  <c r="Q36" i="2"/>
  <c r="AB35" i="2"/>
  <c r="AA35" i="2"/>
  <c r="T35" i="2"/>
  <c r="Q35" i="2"/>
  <c r="X35" i="2" s="1"/>
  <c r="Z34" i="2"/>
  <c r="X34" i="2"/>
  <c r="Y34" i="2" s="1"/>
  <c r="T34" i="2"/>
  <c r="Q34" i="2"/>
  <c r="AB34" i="2" s="1"/>
  <c r="AA34" i="2" s="1"/>
  <c r="H34" i="2"/>
  <c r="AB33" i="2"/>
  <c r="AA33" i="2" s="1"/>
  <c r="X33" i="2"/>
  <c r="Z33" i="2" s="1"/>
  <c r="T33" i="2"/>
  <c r="Q33" i="2"/>
  <c r="Z32" i="2"/>
  <c r="Y32" i="2"/>
  <c r="X32" i="2"/>
  <c r="T32" i="2"/>
  <c r="Q32" i="2"/>
  <c r="AB31" i="2"/>
  <c r="AA31" i="2" s="1"/>
  <c r="X31" i="2"/>
  <c r="Z31" i="2" s="1"/>
  <c r="T31" i="2"/>
  <c r="Q31" i="2"/>
  <c r="AB32" i="2" s="1"/>
  <c r="AA32" i="2" s="1"/>
  <c r="Z30" i="2"/>
  <c r="Y30" i="2"/>
  <c r="AC30" i="2" s="1"/>
  <c r="X30" i="2"/>
  <c r="T30" i="2"/>
  <c r="Q30" i="2"/>
  <c r="AB29" i="2"/>
  <c r="AA29" i="2" s="1"/>
  <c r="X29" i="2"/>
  <c r="Z29" i="2" s="1"/>
  <c r="T29" i="2"/>
  <c r="Q29" i="2"/>
  <c r="AB30" i="2" s="1"/>
  <c r="AA30" i="2" s="1"/>
  <c r="Z28" i="2"/>
  <c r="Y28" i="2"/>
  <c r="X28" i="2"/>
  <c r="T28" i="2"/>
  <c r="Q28" i="2"/>
  <c r="AB28" i="2" s="1"/>
  <c r="AA28" i="2" s="1"/>
  <c r="H28" i="2"/>
  <c r="I28" i="2" s="1"/>
  <c r="Y27" i="2"/>
  <c r="X27" i="2"/>
  <c r="Z27" i="2" s="1"/>
  <c r="T27" i="2"/>
  <c r="Q27" i="2"/>
  <c r="T26" i="2"/>
  <c r="Q26" i="2"/>
  <c r="AB27" i="2" s="1"/>
  <c r="AA27" i="2" s="1"/>
  <c r="T25" i="2"/>
  <c r="Q25" i="2"/>
  <c r="AB26" i="2" s="1"/>
  <c r="AA26" i="2" s="1"/>
  <c r="T24" i="2"/>
  <c r="Q24" i="2"/>
  <c r="AB25" i="2" s="1"/>
  <c r="AA25" i="2" s="1"/>
  <c r="T23" i="2"/>
  <c r="Q23" i="2"/>
  <c r="T22" i="2"/>
  <c r="Q22" i="2"/>
  <c r="H22" i="2"/>
  <c r="AB21" i="2"/>
  <c r="AA21" i="2" s="1"/>
  <c r="T21" i="2"/>
  <c r="Q21" i="2"/>
  <c r="T20" i="2"/>
  <c r="Q20" i="2"/>
  <c r="X21" i="2" s="1"/>
  <c r="AB19" i="2"/>
  <c r="AA19" i="2" s="1"/>
  <c r="T19" i="2"/>
  <c r="Q19" i="2"/>
  <c r="T18" i="2"/>
  <c r="Q18" i="2"/>
  <c r="X19" i="2" s="1"/>
  <c r="T17" i="2"/>
  <c r="Q17" i="2"/>
  <c r="T16" i="2"/>
  <c r="Q16" i="2"/>
  <c r="H16" i="2"/>
  <c r="T15" i="2"/>
  <c r="Q15" i="2"/>
  <c r="AB14" i="2"/>
  <c r="AA14" i="2"/>
  <c r="T14" i="2"/>
  <c r="Q14" i="2"/>
  <c r="AB15" i="2" s="1"/>
  <c r="AA15" i="2" s="1"/>
  <c r="T13" i="2"/>
  <c r="Q13" i="2"/>
  <c r="X14" i="2" s="1"/>
  <c r="T12" i="2"/>
  <c r="Q12" i="2"/>
  <c r="AB13" i="2" s="1"/>
  <c r="AA13" i="2" s="1"/>
  <c r="T11" i="2"/>
  <c r="Q11" i="2"/>
  <c r="T10" i="2"/>
  <c r="Q10" i="2"/>
  <c r="H10" i="2"/>
  <c r="Y55" i="2" l="1"/>
  <c r="Z55" i="2"/>
  <c r="Y14" i="2"/>
  <c r="Z14" i="2"/>
  <c r="Z21" i="2"/>
  <c r="Y21" i="2"/>
  <c r="J40" i="4"/>
  <c r="V30" i="4"/>
  <c r="AH20" i="4"/>
  <c r="AB50" i="4"/>
  <c r="P20" i="4"/>
  <c r="V50" i="4"/>
  <c r="V10" i="4"/>
  <c r="P40" i="4"/>
  <c r="V20" i="4"/>
  <c r="AH10" i="4"/>
  <c r="P50" i="4"/>
  <c r="AH40" i="4"/>
  <c r="P10" i="4"/>
  <c r="P30" i="4"/>
  <c r="AH50" i="4"/>
  <c r="J50" i="4"/>
  <c r="AH30" i="4"/>
  <c r="AB10" i="4"/>
  <c r="AB40" i="4"/>
  <c r="J30" i="4"/>
  <c r="J20" i="4"/>
  <c r="J10" i="4"/>
  <c r="AB30" i="4"/>
  <c r="AC34" i="2"/>
  <c r="V40" i="4"/>
  <c r="AB20" i="4"/>
  <c r="Z51" i="2"/>
  <c r="Y51" i="2"/>
  <c r="Z49" i="2"/>
  <c r="Y49" i="2"/>
  <c r="Y57" i="2"/>
  <c r="Z57" i="2"/>
  <c r="Z45" i="2"/>
  <c r="Y45" i="2"/>
  <c r="Z39" i="2"/>
  <c r="Y39" i="2"/>
  <c r="AG8" i="4"/>
  <c r="Z35" i="2"/>
  <c r="Y35" i="2"/>
  <c r="AC28" i="2"/>
  <c r="Z47" i="2"/>
  <c r="Y47" i="2"/>
  <c r="Y53" i="2"/>
  <c r="Z53" i="2"/>
  <c r="Z37" i="2"/>
  <c r="Y37" i="2"/>
  <c r="Z19" i="2"/>
  <c r="Y19" i="2"/>
  <c r="J39" i="4"/>
  <c r="T29" i="4"/>
  <c r="AF19" i="4"/>
  <c r="Z49" i="4"/>
  <c r="AL39" i="4"/>
  <c r="N19" i="4"/>
  <c r="T9" i="4"/>
  <c r="Z39" i="4"/>
  <c r="AF29" i="4"/>
  <c r="AF9" i="4"/>
  <c r="T39" i="4"/>
  <c r="T49" i="4"/>
  <c r="Z29" i="4"/>
  <c r="N9" i="4"/>
  <c r="Z19" i="4"/>
  <c r="N39" i="4"/>
  <c r="AL49" i="4"/>
  <c r="Z9" i="4"/>
  <c r="N49" i="4"/>
  <c r="AF39" i="4"/>
  <c r="T19" i="4"/>
  <c r="AL29" i="4"/>
  <c r="AL19" i="4"/>
  <c r="AL9" i="4"/>
  <c r="X25" i="2"/>
  <c r="X48" i="2"/>
  <c r="X50" i="2"/>
  <c r="J52" i="4"/>
  <c r="X41" i="2"/>
  <c r="X43" i="2"/>
  <c r="AB53" i="2"/>
  <c r="AA53" i="2" s="1"/>
  <c r="AB55" i="2"/>
  <c r="AA55" i="2" s="1"/>
  <c r="X64" i="2"/>
  <c r="X66" i="2"/>
  <c r="X68" i="2"/>
  <c r="O48" i="4"/>
  <c r="AC32" i="2"/>
  <c r="U28" i="4"/>
  <c r="L49" i="4"/>
  <c r="X39" i="4"/>
  <c r="AJ29" i="4"/>
  <c r="R29" i="4"/>
  <c r="AD19" i="4"/>
  <c r="L29" i="4"/>
  <c r="AJ19" i="4"/>
  <c r="AJ9" i="4"/>
  <c r="L19" i="4"/>
  <c r="R9" i="4"/>
  <c r="AD29" i="4"/>
  <c r="X49" i="4"/>
  <c r="R39" i="4"/>
  <c r="AD9" i="4"/>
  <c r="R49" i="4"/>
  <c r="X29" i="4"/>
  <c r="X19" i="4"/>
  <c r="L9" i="4"/>
  <c r="AJ39" i="4"/>
  <c r="AJ49" i="4"/>
  <c r="L39" i="4"/>
  <c r="X9" i="4"/>
  <c r="AD39" i="4"/>
  <c r="R19" i="4"/>
  <c r="AB48" i="2"/>
  <c r="AA48" i="2" s="1"/>
  <c r="AB50" i="2"/>
  <c r="AA50" i="2" s="1"/>
  <c r="X59" i="2"/>
  <c r="X61" i="2"/>
  <c r="X63" i="2"/>
  <c r="AB49" i="4"/>
  <c r="P19" i="4"/>
  <c r="J49" i="4"/>
  <c r="V39" i="4"/>
  <c r="AH29" i="4"/>
  <c r="AB39" i="4"/>
  <c r="J29" i="4"/>
  <c r="AH19" i="4"/>
  <c r="AH9" i="4"/>
  <c r="J19" i="4"/>
  <c r="AB29" i="4"/>
  <c r="P9" i="4"/>
  <c r="V49" i="4"/>
  <c r="AB19" i="4"/>
  <c r="P39" i="4"/>
  <c r="AB9" i="4"/>
  <c r="P49" i="4"/>
  <c r="V29" i="4"/>
  <c r="V19" i="4"/>
  <c r="J9" i="4"/>
  <c r="AH39" i="4"/>
  <c r="P29" i="4"/>
  <c r="V9" i="4"/>
  <c r="X16" i="2"/>
  <c r="X20" i="2"/>
  <c r="X13" i="2"/>
  <c r="X15" i="2"/>
  <c r="X36" i="2"/>
  <c r="X38" i="2"/>
  <c r="I10" i="2"/>
  <c r="X10" i="2" s="1"/>
  <c r="AC27" i="2"/>
  <c r="I58" i="2"/>
  <c r="AB64" i="2"/>
  <c r="AA64" i="2" s="1"/>
  <c r="AH52" i="4"/>
  <c r="J32" i="4"/>
  <c r="V22" i="4"/>
  <c r="AH12" i="4"/>
  <c r="P52" i="4"/>
  <c r="AB42" i="4"/>
  <c r="J22" i="4"/>
  <c r="AB32" i="4"/>
  <c r="AB22" i="4"/>
  <c r="AB52" i="4"/>
  <c r="P12" i="4"/>
  <c r="V42" i="4"/>
  <c r="V32" i="4"/>
  <c r="J12" i="4"/>
  <c r="V52" i="4"/>
  <c r="AB12" i="4"/>
  <c r="P32" i="4"/>
  <c r="P42" i="4"/>
  <c r="P22" i="4"/>
  <c r="AH32" i="4"/>
  <c r="AH42" i="4"/>
  <c r="J42" i="4"/>
  <c r="AH22" i="4"/>
  <c r="V12" i="4"/>
  <c r="Y29" i="2"/>
  <c r="Y31" i="2"/>
  <c r="Y33" i="2"/>
  <c r="Y52" i="2"/>
  <c r="Y54" i="2"/>
  <c r="Y56" i="2"/>
  <c r="N29" i="4"/>
  <c r="AD49" i="4"/>
  <c r="I22" i="2"/>
  <c r="AB20" i="2"/>
  <c r="AA20" i="2" s="1"/>
  <c r="AB36" i="2"/>
  <c r="AA36" i="2" s="1"/>
  <c r="AB38" i="2"/>
  <c r="AA38" i="2" s="1"/>
  <c r="AF49" i="4"/>
  <c r="X22" i="2"/>
  <c r="X26" i="2"/>
  <c r="I46" i="2"/>
  <c r="U18" i="4"/>
  <c r="AH49" i="4"/>
  <c r="X65" i="2"/>
  <c r="X67" i="2"/>
  <c r="X69" i="2"/>
  <c r="X42" i="2"/>
  <c r="X44" i="2"/>
  <c r="I16" i="2"/>
  <c r="Y40" i="2"/>
  <c r="I64" i="2"/>
  <c r="U8" i="4"/>
  <c r="AA18" i="4"/>
  <c r="U38" i="4"/>
  <c r="U48" i="4"/>
  <c r="AG38" i="4"/>
  <c r="O38" i="4"/>
  <c r="AA28" i="4"/>
  <c r="AM18" i="4"/>
  <c r="AG48" i="4"/>
  <c r="AM28" i="4"/>
  <c r="O8" i="4"/>
  <c r="AA38" i="4"/>
  <c r="O28" i="4"/>
  <c r="O18" i="4"/>
  <c r="AA8" i="4"/>
  <c r="AA48" i="4"/>
  <c r="AG28" i="4"/>
  <c r="AG18" i="4"/>
  <c r="AM8" i="4"/>
  <c r="AM48" i="4"/>
  <c r="AM38" i="4"/>
  <c r="I34" i="2"/>
  <c r="Y58" i="2"/>
  <c r="Y60" i="2"/>
  <c r="Y62" i="2"/>
  <c r="B223" i="5"/>
  <c r="B222" i="5"/>
  <c r="Z10" i="2" l="1"/>
  <c r="X11" i="2" s="1"/>
  <c r="Y10" i="2"/>
  <c r="M50" i="4"/>
  <c r="Y40" i="4"/>
  <c r="Y50" i="4"/>
  <c r="AK40" i="4"/>
  <c r="M20" i="4"/>
  <c r="S40" i="4"/>
  <c r="AE30" i="4"/>
  <c r="AK10" i="4"/>
  <c r="S50" i="4"/>
  <c r="S10" i="4"/>
  <c r="S30" i="4"/>
  <c r="AK50" i="4"/>
  <c r="M40" i="4"/>
  <c r="S20" i="4"/>
  <c r="AK30" i="4"/>
  <c r="AE10" i="4"/>
  <c r="AE40" i="4"/>
  <c r="M30" i="4"/>
  <c r="AK20" i="4"/>
  <c r="M10" i="4"/>
  <c r="AE50" i="4"/>
  <c r="Y30" i="4"/>
  <c r="AC37" i="2"/>
  <c r="Y10" i="4"/>
  <c r="AE20" i="4"/>
  <c r="Y20" i="4"/>
  <c r="U40" i="4"/>
  <c r="AG30" i="4"/>
  <c r="AM50" i="4"/>
  <c r="O30" i="4"/>
  <c r="AA20" i="4"/>
  <c r="AM10" i="4"/>
  <c r="AM40" i="4"/>
  <c r="O40" i="4"/>
  <c r="U30" i="4"/>
  <c r="U20" i="4"/>
  <c r="AG10" i="4"/>
  <c r="O50" i="4"/>
  <c r="AG40" i="4"/>
  <c r="AM30" i="4"/>
  <c r="AM20" i="4"/>
  <c r="O10" i="4"/>
  <c r="O20" i="4"/>
  <c r="AG50" i="4"/>
  <c r="AA10" i="4"/>
  <c r="AG20" i="4"/>
  <c r="AA30" i="4"/>
  <c r="AA50" i="4"/>
  <c r="U50" i="4"/>
  <c r="AA40" i="4"/>
  <c r="U10" i="4"/>
  <c r="AC39" i="2"/>
  <c r="V54" i="4"/>
  <c r="AH44" i="4"/>
  <c r="J24" i="4"/>
  <c r="V14" i="4"/>
  <c r="P44" i="4"/>
  <c r="AB34" i="4"/>
  <c r="P34" i="4"/>
  <c r="AH24" i="4"/>
  <c r="P54" i="4"/>
  <c r="P14" i="4"/>
  <c r="AH34" i="4"/>
  <c r="J34" i="4"/>
  <c r="J44" i="4"/>
  <c r="AH14" i="4"/>
  <c r="AH54" i="4"/>
  <c r="AB24" i="4"/>
  <c r="J54" i="4"/>
  <c r="J14" i="4"/>
  <c r="AB44" i="4"/>
  <c r="AB14" i="4"/>
  <c r="AB54" i="4"/>
  <c r="V34" i="4"/>
  <c r="V24" i="4"/>
  <c r="P24" i="4"/>
  <c r="V44" i="4"/>
  <c r="AC58" i="2"/>
  <c r="Y48" i="2"/>
  <c r="Z48" i="2"/>
  <c r="Z25" i="2"/>
  <c r="Y25" i="2"/>
  <c r="Z69" i="2"/>
  <c r="Y69" i="2"/>
  <c r="Z22" i="2"/>
  <c r="X23" i="2" s="1"/>
  <c r="Y22" i="2"/>
  <c r="Z66" i="2"/>
  <c r="Y66" i="2"/>
  <c r="O51" i="4"/>
  <c r="AA41" i="4"/>
  <c r="AA51" i="4"/>
  <c r="AM41" i="4"/>
  <c r="O21" i="4"/>
  <c r="AA11" i="4"/>
  <c r="U41" i="4"/>
  <c r="AG31" i="4"/>
  <c r="AM51" i="4"/>
  <c r="O41" i="4"/>
  <c r="AM31" i="4"/>
  <c r="AG41" i="4"/>
  <c r="AG21" i="4"/>
  <c r="AG51" i="4"/>
  <c r="U11" i="4"/>
  <c r="AM11" i="4"/>
  <c r="AA31" i="4"/>
  <c r="AA21" i="4"/>
  <c r="O11" i="4"/>
  <c r="AG11" i="4"/>
  <c r="AM21" i="4"/>
  <c r="AC45" i="2"/>
  <c r="U21" i="4"/>
  <c r="U31" i="4"/>
  <c r="U51" i="4"/>
  <c r="O31" i="4"/>
  <c r="Z38" i="2"/>
  <c r="Y38" i="2"/>
  <c r="Z64" i="2"/>
  <c r="Y64" i="2"/>
  <c r="Q52" i="4"/>
  <c r="AC42" i="4"/>
  <c r="AC52" i="4"/>
  <c r="Q22" i="4"/>
  <c r="AC12" i="4"/>
  <c r="K52" i="4"/>
  <c r="W42" i="4"/>
  <c r="AI32" i="4"/>
  <c r="K12" i="4"/>
  <c r="AI52" i="4"/>
  <c r="Q12" i="4"/>
  <c r="AI12" i="4"/>
  <c r="W32" i="4"/>
  <c r="W52" i="4"/>
  <c r="W22" i="4"/>
  <c r="Q32" i="4"/>
  <c r="Q42" i="4"/>
  <c r="AI42" i="4"/>
  <c r="AI22" i="4"/>
  <c r="AC47" i="2"/>
  <c r="K42" i="4"/>
  <c r="AC22" i="4"/>
  <c r="K22" i="4"/>
  <c r="AC32" i="4"/>
  <c r="K32" i="4"/>
  <c r="W12" i="4"/>
  <c r="Z36" i="2"/>
  <c r="Y36" i="2"/>
  <c r="Z67" i="2"/>
  <c r="Y67" i="2"/>
  <c r="T53" i="4"/>
  <c r="AF43" i="4"/>
  <c r="T13" i="4"/>
  <c r="N43" i="4"/>
  <c r="Z33" i="4"/>
  <c r="AL23" i="4"/>
  <c r="Z53" i="4"/>
  <c r="T33" i="4"/>
  <c r="T23" i="4"/>
  <c r="Z13" i="4"/>
  <c r="T43" i="4"/>
  <c r="AL33" i="4"/>
  <c r="AL43" i="4"/>
  <c r="N33" i="4"/>
  <c r="N23" i="4"/>
  <c r="N53" i="4"/>
  <c r="AF23" i="4"/>
  <c r="AL53" i="4"/>
  <c r="AF33" i="4"/>
  <c r="AL13" i="4"/>
  <c r="AF53" i="4"/>
  <c r="N13" i="4"/>
  <c r="Z43" i="4"/>
  <c r="Z23" i="4"/>
  <c r="AF13" i="4"/>
  <c r="AC56" i="2"/>
  <c r="O43" i="4"/>
  <c r="AA33" i="4"/>
  <c r="O53" i="4"/>
  <c r="AA43" i="4"/>
  <c r="AM33" i="4"/>
  <c r="O13" i="4"/>
  <c r="U33" i="4"/>
  <c r="AG23" i="4"/>
  <c r="U43" i="4"/>
  <c r="AM23" i="4"/>
  <c r="U53" i="4"/>
  <c r="AM43" i="4"/>
  <c r="O33" i="4"/>
  <c r="O23" i="4"/>
  <c r="U13" i="4"/>
  <c r="AM53" i="4"/>
  <c r="AG33" i="4"/>
  <c r="AM13" i="4"/>
  <c r="AG53" i="4"/>
  <c r="AG43" i="4"/>
  <c r="U23" i="4"/>
  <c r="AA53" i="4"/>
  <c r="AG13" i="4"/>
  <c r="AA13" i="4"/>
  <c r="AC57" i="2"/>
  <c r="AA23" i="4"/>
  <c r="AM47" i="4"/>
  <c r="O37" i="4"/>
  <c r="AA27" i="4"/>
  <c r="AM17" i="4"/>
  <c r="AG47" i="4"/>
  <c r="U17" i="4"/>
  <c r="AM37" i="4"/>
  <c r="O47" i="4"/>
  <c r="AA17" i="4"/>
  <c r="AG37" i="4"/>
  <c r="AA7" i="4"/>
  <c r="U27" i="4"/>
  <c r="AA37" i="4"/>
  <c r="AM27" i="4"/>
  <c r="AM7" i="4"/>
  <c r="U7" i="4"/>
  <c r="AA47" i="4"/>
  <c r="O27" i="4"/>
  <c r="AC21" i="2"/>
  <c r="U37" i="4"/>
  <c r="AG17" i="4"/>
  <c r="AG7" i="4"/>
  <c r="O17" i="4"/>
  <c r="AG27" i="4"/>
  <c r="O7" i="4"/>
  <c r="U47" i="4"/>
  <c r="Z26" i="2"/>
  <c r="Y26" i="2"/>
  <c r="Z68" i="2"/>
  <c r="Y68" i="2"/>
  <c r="AJ53" i="4"/>
  <c r="L33" i="4"/>
  <c r="X23" i="4"/>
  <c r="AJ13" i="4"/>
  <c r="R53" i="4"/>
  <c r="AD43" i="4"/>
  <c r="X53" i="4"/>
  <c r="R33" i="4"/>
  <c r="R23" i="4"/>
  <c r="X13" i="4"/>
  <c r="R43" i="4"/>
  <c r="AJ33" i="4"/>
  <c r="AJ23" i="4"/>
  <c r="AJ43" i="4"/>
  <c r="L43" i="4"/>
  <c r="L23" i="4"/>
  <c r="L53" i="4"/>
  <c r="R13" i="4"/>
  <c r="AD23" i="4"/>
  <c r="AD33" i="4"/>
  <c r="X33" i="4"/>
  <c r="AC54" i="2"/>
  <c r="AD53" i="4"/>
  <c r="AD13" i="4"/>
  <c r="L13" i="4"/>
  <c r="X43" i="4"/>
  <c r="Z15" i="2"/>
  <c r="Y15" i="2"/>
  <c r="Z43" i="2"/>
  <c r="Y43" i="2"/>
  <c r="K34" i="2"/>
  <c r="L34" i="2" s="1"/>
  <c r="K16" i="2"/>
  <c r="L16" i="2" s="1"/>
  <c r="K64" i="2"/>
  <c r="L64" i="2" s="1"/>
  <c r="K10" i="2"/>
  <c r="L10" i="2" s="1"/>
  <c r="K46" i="2"/>
  <c r="L46" i="2" s="1"/>
  <c r="K28" i="2"/>
  <c r="L28" i="2" s="1"/>
  <c r="K58" i="2"/>
  <c r="L58" i="2" s="1"/>
  <c r="K40" i="2"/>
  <c r="L40" i="2" s="1"/>
  <c r="K22" i="2"/>
  <c r="L22" i="2" s="1"/>
  <c r="K52" i="2"/>
  <c r="L52" i="2" s="1"/>
  <c r="AI53" i="4"/>
  <c r="K43" i="4"/>
  <c r="W33" i="4"/>
  <c r="AI23" i="4"/>
  <c r="AC53" i="4"/>
  <c r="Q23" i="4"/>
  <c r="AC13" i="4"/>
  <c r="W43" i="4"/>
  <c r="W23" i="4"/>
  <c r="W53" i="4"/>
  <c r="Q33" i="4"/>
  <c r="W13" i="4"/>
  <c r="Q53" i="4"/>
  <c r="Q43" i="4"/>
  <c r="AI33" i="4"/>
  <c r="K33" i="4"/>
  <c r="AI43" i="4"/>
  <c r="K23" i="4"/>
  <c r="K53" i="4"/>
  <c r="Q13" i="4"/>
  <c r="AC23" i="4"/>
  <c r="AI13" i="4"/>
  <c r="AC43" i="4"/>
  <c r="AC33" i="4"/>
  <c r="K13" i="4"/>
  <c r="AC53" i="2"/>
  <c r="P51" i="4"/>
  <c r="AB41" i="4"/>
  <c r="P11" i="4"/>
  <c r="J41" i="4"/>
  <c r="V31" i="4"/>
  <c r="AH21" i="4"/>
  <c r="P31" i="4"/>
  <c r="J11" i="4"/>
  <c r="AH41" i="4"/>
  <c r="P21" i="4"/>
  <c r="AB11" i="4"/>
  <c r="AH31" i="4"/>
  <c r="J51" i="4"/>
  <c r="AH51" i="4"/>
  <c r="J31" i="4"/>
  <c r="J21" i="4"/>
  <c r="V11" i="4"/>
  <c r="AB51" i="4"/>
  <c r="AB31" i="4"/>
  <c r="AB21" i="4"/>
  <c r="V41" i="4"/>
  <c r="V51" i="4"/>
  <c r="V21" i="4"/>
  <c r="AH11" i="4"/>
  <c r="P41" i="4"/>
  <c r="AC40" i="2"/>
  <c r="P43" i="4"/>
  <c r="AB33" i="4"/>
  <c r="AH53" i="4"/>
  <c r="J33" i="4"/>
  <c r="V23" i="4"/>
  <c r="AB13" i="4"/>
  <c r="V53" i="4"/>
  <c r="P33" i="4"/>
  <c r="P23" i="4"/>
  <c r="V13" i="4"/>
  <c r="P53" i="4"/>
  <c r="AH33" i="4"/>
  <c r="AH23" i="4"/>
  <c r="J43" i="4"/>
  <c r="AH43" i="4"/>
  <c r="J23" i="4"/>
  <c r="J53" i="4"/>
  <c r="P13" i="4"/>
  <c r="AB23" i="4"/>
  <c r="AH13" i="4"/>
  <c r="AB53" i="4"/>
  <c r="AC52" i="2"/>
  <c r="V33" i="4"/>
  <c r="AB43" i="4"/>
  <c r="J13" i="4"/>
  <c r="V43" i="4"/>
  <c r="Z13" i="2"/>
  <c r="Y13" i="2"/>
  <c r="Z41" i="2"/>
  <c r="Y41" i="2"/>
  <c r="M42" i="4"/>
  <c r="M52" i="4"/>
  <c r="Y42" i="4"/>
  <c r="AK32" i="4"/>
  <c r="M12" i="4"/>
  <c r="S32" i="4"/>
  <c r="AE22" i="4"/>
  <c r="AK12" i="4"/>
  <c r="Y32" i="4"/>
  <c r="Y52" i="4"/>
  <c r="Y22" i="4"/>
  <c r="AE12" i="4"/>
  <c r="S42" i="4"/>
  <c r="S22" i="4"/>
  <c r="S52" i="4"/>
  <c r="AK42" i="4"/>
  <c r="Y12" i="4"/>
  <c r="AK22" i="4"/>
  <c r="AK52" i="4"/>
  <c r="S12" i="4"/>
  <c r="AC49" i="2"/>
  <c r="AE42" i="4"/>
  <c r="M22" i="4"/>
  <c r="AE32" i="4"/>
  <c r="M32" i="4"/>
  <c r="AE52" i="4"/>
  <c r="Z42" i="2"/>
  <c r="Y42" i="2"/>
  <c r="Z63" i="2"/>
  <c r="Y63" i="2"/>
  <c r="AL46" i="4"/>
  <c r="N26" i="4"/>
  <c r="Z16" i="4"/>
  <c r="T46" i="4"/>
  <c r="AF36" i="4"/>
  <c r="AL26" i="4"/>
  <c r="N6" i="4"/>
  <c r="AL16" i="4"/>
  <c r="T36" i="4"/>
  <c r="N16" i="4"/>
  <c r="Z6" i="4"/>
  <c r="AF26" i="4"/>
  <c r="AF16" i="4"/>
  <c r="AL36" i="4"/>
  <c r="N36" i="4"/>
  <c r="N46" i="4"/>
  <c r="AL6" i="4"/>
  <c r="Z26" i="4"/>
  <c r="T6" i="4"/>
  <c r="AF46" i="4"/>
  <c r="Z36" i="4"/>
  <c r="T26" i="4"/>
  <c r="AF6" i="4"/>
  <c r="Z46" i="4"/>
  <c r="AC14" i="2"/>
  <c r="T16" i="4"/>
  <c r="R44" i="4"/>
  <c r="AD34" i="4"/>
  <c r="AJ54" i="4"/>
  <c r="L34" i="4"/>
  <c r="X24" i="4"/>
  <c r="L24" i="4"/>
  <c r="AJ14" i="4"/>
  <c r="L44" i="4"/>
  <c r="AJ44" i="4"/>
  <c r="AD24" i="4"/>
  <c r="L54" i="4"/>
  <c r="L14" i="4"/>
  <c r="AD14" i="4"/>
  <c r="AD44" i="4"/>
  <c r="AD54" i="4"/>
  <c r="X34" i="4"/>
  <c r="X44" i="4"/>
  <c r="R24" i="4"/>
  <c r="X14" i="4"/>
  <c r="X54" i="4"/>
  <c r="R34" i="4"/>
  <c r="AJ34" i="4"/>
  <c r="R54" i="4"/>
  <c r="R14" i="4"/>
  <c r="AC60" i="2"/>
  <c r="AJ24" i="4"/>
  <c r="Z44" i="2"/>
  <c r="Y44" i="2"/>
  <c r="Z61" i="2"/>
  <c r="Y61" i="2"/>
  <c r="AG52" i="4"/>
  <c r="U32" i="4"/>
  <c r="AG22" i="4"/>
  <c r="AA52" i="4"/>
  <c r="AM42" i="4"/>
  <c r="O22" i="4"/>
  <c r="AA12" i="4"/>
  <c r="AM12" i="4"/>
  <c r="AA42" i="4"/>
  <c r="AA32" i="4"/>
  <c r="AA22" i="4"/>
  <c r="O12" i="4"/>
  <c r="AG12" i="4"/>
  <c r="U42" i="4"/>
  <c r="U22" i="4"/>
  <c r="U52" i="4"/>
  <c r="AM32" i="4"/>
  <c r="O32" i="4"/>
  <c r="AM22" i="4"/>
  <c r="AM52" i="4"/>
  <c r="O52" i="4"/>
  <c r="O42" i="4"/>
  <c r="AG42" i="4"/>
  <c r="AC51" i="2"/>
  <c r="AG32" i="4"/>
  <c r="U12" i="4"/>
  <c r="Y50" i="2"/>
  <c r="Z50" i="2"/>
  <c r="Z65" i="2"/>
  <c r="Y65" i="2"/>
  <c r="AA49" i="4"/>
  <c r="AM39" i="4"/>
  <c r="AM49" i="4"/>
  <c r="O29" i="4"/>
  <c r="AA19" i="4"/>
  <c r="U49" i="4"/>
  <c r="AG39" i="4"/>
  <c r="O19" i="4"/>
  <c r="AG19" i="4"/>
  <c r="AG9" i="4"/>
  <c r="U39" i="4"/>
  <c r="AA29" i="4"/>
  <c r="O9" i="4"/>
  <c r="O39" i="4"/>
  <c r="AA9" i="4"/>
  <c r="O49" i="4"/>
  <c r="U29" i="4"/>
  <c r="U19" i="4"/>
  <c r="AG49" i="4"/>
  <c r="AM29" i="4"/>
  <c r="AC33" i="2"/>
  <c r="AG29" i="4"/>
  <c r="AM9" i="4"/>
  <c r="AM19" i="4"/>
  <c r="AA39" i="4"/>
  <c r="U9" i="4"/>
  <c r="S39" i="4"/>
  <c r="AE29" i="4"/>
  <c r="AK49" i="4"/>
  <c r="M29" i="4"/>
  <c r="Y19" i="4"/>
  <c r="AE49" i="4"/>
  <c r="Y49" i="4"/>
  <c r="Y39" i="4"/>
  <c r="AE19" i="4"/>
  <c r="AE9" i="4"/>
  <c r="S49" i="4"/>
  <c r="Y29" i="4"/>
  <c r="M9" i="4"/>
  <c r="AK39" i="4"/>
  <c r="M39" i="4"/>
  <c r="Y9" i="4"/>
  <c r="S29" i="4"/>
  <c r="S19" i="4"/>
  <c r="M19" i="4"/>
  <c r="AC31" i="2"/>
  <c r="AK29" i="4"/>
  <c r="M49" i="4"/>
  <c r="AK9" i="4"/>
  <c r="AE39" i="4"/>
  <c r="AK19" i="4"/>
  <c r="S9" i="4"/>
  <c r="Z20" i="2"/>
  <c r="Y20" i="2"/>
  <c r="Z59" i="2"/>
  <c r="Y59" i="2"/>
  <c r="S37" i="4"/>
  <c r="S47" i="4"/>
  <c r="AE37" i="4"/>
  <c r="M37" i="4"/>
  <c r="Y27" i="4"/>
  <c r="AK17" i="4"/>
  <c r="AE27" i="4"/>
  <c r="M7" i="4"/>
  <c r="AK47" i="4"/>
  <c r="AK37" i="4"/>
  <c r="M47" i="4"/>
  <c r="Y17" i="4"/>
  <c r="Y7" i="4"/>
  <c r="AE47" i="4"/>
  <c r="S27" i="4"/>
  <c r="S17" i="4"/>
  <c r="Y37" i="4"/>
  <c r="AK27" i="4"/>
  <c r="AK7" i="4"/>
  <c r="Y47" i="4"/>
  <c r="AC19" i="2"/>
  <c r="AE17" i="4"/>
  <c r="AE7" i="4"/>
  <c r="S7" i="4"/>
  <c r="M17" i="4"/>
  <c r="M27" i="4"/>
  <c r="AC50" i="4"/>
  <c r="Q30" i="4"/>
  <c r="AC20" i="4"/>
  <c r="W50" i="4"/>
  <c r="AI40" i="4"/>
  <c r="K20" i="4"/>
  <c r="Q40" i="4"/>
  <c r="W30" i="4"/>
  <c r="W20" i="4"/>
  <c r="AI10" i="4"/>
  <c r="Q50" i="4"/>
  <c r="Q10" i="4"/>
  <c r="AI50" i="4"/>
  <c r="K50" i="4"/>
  <c r="K40" i="4"/>
  <c r="Q20" i="4"/>
  <c r="AI30" i="4"/>
  <c r="AC10" i="4"/>
  <c r="AC40" i="4"/>
  <c r="K30" i="4"/>
  <c r="AI20" i="4"/>
  <c r="K10" i="4"/>
  <c r="W40" i="4"/>
  <c r="AC30" i="4"/>
  <c r="W10" i="4"/>
  <c r="AC35" i="2"/>
  <c r="Z16" i="2"/>
  <c r="X17" i="2" s="1"/>
  <c r="Y16" i="2"/>
  <c r="S53" i="4"/>
  <c r="AE43" i="4"/>
  <c r="AE53" i="4"/>
  <c r="S23" i="4"/>
  <c r="AE13" i="4"/>
  <c r="M53" i="4"/>
  <c r="Y43" i="4"/>
  <c r="AK33" i="4"/>
  <c r="M13" i="4"/>
  <c r="Y13" i="4"/>
  <c r="S43" i="4"/>
  <c r="AK23" i="4"/>
  <c r="AK43" i="4"/>
  <c r="M43" i="4"/>
  <c r="M33" i="4"/>
  <c r="M23" i="4"/>
  <c r="S13" i="4"/>
  <c r="AE23" i="4"/>
  <c r="AK53" i="4"/>
  <c r="AE33" i="4"/>
  <c r="AK13" i="4"/>
  <c r="Y33" i="4"/>
  <c r="S33" i="4"/>
  <c r="Y53" i="4"/>
  <c r="AC55" i="2"/>
  <c r="Y23" i="4"/>
  <c r="K49" i="4"/>
  <c r="W39" i="4"/>
  <c r="W49" i="4"/>
  <c r="AI39" i="4"/>
  <c r="K19" i="4"/>
  <c r="Q39" i="4"/>
  <c r="AC29" i="4"/>
  <c r="AI29" i="4"/>
  <c r="AC49" i="4"/>
  <c r="Q9" i="4"/>
  <c r="AC19" i="4"/>
  <c r="AC9" i="4"/>
  <c r="Q49" i="4"/>
  <c r="W29" i="4"/>
  <c r="W19" i="4"/>
  <c r="K9" i="4"/>
  <c r="AI49" i="4"/>
  <c r="K39" i="4"/>
  <c r="Q19" i="4"/>
  <c r="AC29" i="2"/>
  <c r="Q29" i="4"/>
  <c r="K29" i="4"/>
  <c r="AC39" i="4"/>
  <c r="W9" i="4"/>
  <c r="AI9" i="4"/>
  <c r="AI19" i="4"/>
  <c r="AL54" i="4"/>
  <c r="N34" i="4"/>
  <c r="Z24" i="4"/>
  <c r="AL14" i="4"/>
  <c r="T54" i="4"/>
  <c r="AF44" i="4"/>
  <c r="N24" i="4"/>
  <c r="AL44" i="4"/>
  <c r="N44" i="4"/>
  <c r="AF24" i="4"/>
  <c r="N54" i="4"/>
  <c r="N14" i="4"/>
  <c r="AF34" i="4"/>
  <c r="AF14" i="4"/>
  <c r="AF54" i="4"/>
  <c r="Z34" i="4"/>
  <c r="Z44" i="4"/>
  <c r="Z14" i="4"/>
  <c r="T24" i="4"/>
  <c r="Z54" i="4"/>
  <c r="T34" i="4"/>
  <c r="AL24" i="4"/>
  <c r="AC62" i="2"/>
  <c r="T14" i="4"/>
  <c r="T44" i="4"/>
  <c r="AL34" i="4"/>
  <c r="Q44" i="4" l="1"/>
  <c r="AC34" i="4"/>
  <c r="Q54" i="4"/>
  <c r="AC44" i="4"/>
  <c r="Q14" i="4"/>
  <c r="K44" i="4"/>
  <c r="W34" i="4"/>
  <c r="AI24" i="4"/>
  <c r="AI34" i="4"/>
  <c r="K34" i="4"/>
  <c r="K24" i="4"/>
  <c r="AI14" i="4"/>
  <c r="AI54" i="4"/>
  <c r="AI44" i="4"/>
  <c r="AC24" i="4"/>
  <c r="K54" i="4"/>
  <c r="K14" i="4"/>
  <c r="AC14" i="4"/>
  <c r="AC54" i="4"/>
  <c r="W24" i="4"/>
  <c r="W44" i="4"/>
  <c r="Q34" i="4"/>
  <c r="W54" i="4"/>
  <c r="W14" i="4"/>
  <c r="AC59" i="2"/>
  <c r="Q24" i="4"/>
  <c r="L41" i="4"/>
  <c r="X31" i="4"/>
  <c r="AJ21" i="4"/>
  <c r="AD51" i="4"/>
  <c r="R21" i="4"/>
  <c r="R51" i="4"/>
  <c r="AJ41" i="4"/>
  <c r="AD11" i="4"/>
  <c r="AJ31" i="4"/>
  <c r="AJ51" i="4"/>
  <c r="L51" i="4"/>
  <c r="L31" i="4"/>
  <c r="L21" i="4"/>
  <c r="X11" i="4"/>
  <c r="AD41" i="4"/>
  <c r="AD31" i="4"/>
  <c r="AD21" i="4"/>
  <c r="X41" i="4"/>
  <c r="X51" i="4"/>
  <c r="R11" i="4"/>
  <c r="AJ11" i="4"/>
  <c r="X21" i="4"/>
  <c r="AC42" i="2"/>
  <c r="L11" i="4"/>
  <c r="R41" i="4"/>
  <c r="R31" i="4"/>
  <c r="M40" i="2"/>
  <c r="N8" i="3"/>
  <c r="AF16" i="3"/>
  <c r="Z16" i="3"/>
  <c r="N32" i="3"/>
  <c r="AL24" i="3"/>
  <c r="AL8" i="3"/>
  <c r="T40" i="3"/>
  <c r="AL32" i="3"/>
  <c r="Z40" i="3"/>
  <c r="AF24" i="3"/>
  <c r="N40" i="2"/>
  <c r="N40" i="3"/>
  <c r="T16" i="3"/>
  <c r="AF32" i="3"/>
  <c r="T8" i="3"/>
  <c r="AL40" i="3"/>
  <c r="Z24" i="3"/>
  <c r="N16" i="3"/>
  <c r="T24" i="3"/>
  <c r="Z8" i="3"/>
  <c r="Z32" i="3"/>
  <c r="AF40" i="3"/>
  <c r="N24" i="3"/>
  <c r="AL16" i="3"/>
  <c r="T32" i="3"/>
  <c r="AF8" i="3"/>
  <c r="M58" i="2"/>
  <c r="T42" i="3"/>
  <c r="N10" i="3"/>
  <c r="Z26" i="3"/>
  <c r="AL26" i="3"/>
  <c r="N58" i="2"/>
  <c r="AF34" i="3"/>
  <c r="Z18" i="3"/>
  <c r="AL42" i="3"/>
  <c r="N18" i="3"/>
  <c r="AL10" i="3"/>
  <c r="T26" i="3"/>
  <c r="Z34" i="3"/>
  <c r="T18" i="3"/>
  <c r="AF42" i="3"/>
  <c r="T34" i="3"/>
  <c r="AF10" i="3"/>
  <c r="AL34" i="3"/>
  <c r="N26" i="3"/>
  <c r="AL18" i="3"/>
  <c r="Z42" i="3"/>
  <c r="AF26" i="3"/>
  <c r="T10" i="3"/>
  <c r="Z10" i="3"/>
  <c r="N34" i="3"/>
  <c r="N42" i="3"/>
  <c r="AF18" i="3"/>
  <c r="T37" i="4"/>
  <c r="AF27" i="4"/>
  <c r="AL47" i="4"/>
  <c r="N27" i="4"/>
  <c r="Z17" i="4"/>
  <c r="T47" i="4"/>
  <c r="AF17" i="4"/>
  <c r="AF7" i="4"/>
  <c r="N37" i="4"/>
  <c r="N7" i="4"/>
  <c r="AL37" i="4"/>
  <c r="Z27" i="4"/>
  <c r="N47" i="4"/>
  <c r="AF37" i="4"/>
  <c r="Z7" i="4"/>
  <c r="AF47" i="4"/>
  <c r="T27" i="4"/>
  <c r="T17" i="4"/>
  <c r="Z37" i="4"/>
  <c r="AL27" i="4"/>
  <c r="AL7" i="4"/>
  <c r="AL17" i="4"/>
  <c r="T7" i="4"/>
  <c r="N17" i="4"/>
  <c r="AC20" i="2"/>
  <c r="Z47" i="4"/>
  <c r="M28" i="2"/>
  <c r="J8" i="3"/>
  <c r="AB24" i="3"/>
  <c r="J32" i="3"/>
  <c r="P16" i="3"/>
  <c r="V24" i="3"/>
  <c r="AB32" i="3"/>
  <c r="AH32" i="3"/>
  <c r="AH24" i="3"/>
  <c r="N28" i="2"/>
  <c r="AB40" i="3"/>
  <c r="P32" i="3"/>
  <c r="AH8" i="3"/>
  <c r="AB16" i="3"/>
  <c r="AH40" i="3"/>
  <c r="J40" i="3"/>
  <c r="J16" i="3"/>
  <c r="AB8" i="3"/>
  <c r="P24" i="3"/>
  <c r="V32" i="3"/>
  <c r="AH16" i="3"/>
  <c r="V16" i="3"/>
  <c r="J24" i="3"/>
  <c r="V40" i="3"/>
  <c r="P8" i="3"/>
  <c r="V8" i="3"/>
  <c r="P40" i="3"/>
  <c r="M46" i="2"/>
  <c r="P10" i="3"/>
  <c r="P42" i="3"/>
  <c r="P34" i="3"/>
  <c r="V42" i="3"/>
  <c r="V18" i="3"/>
  <c r="J42" i="3"/>
  <c r="J34" i="3"/>
  <c r="AH34" i="3"/>
  <c r="AH26" i="3"/>
  <c r="V34" i="3"/>
  <c r="N46" i="2"/>
  <c r="P18" i="3"/>
  <c r="J10" i="3"/>
  <c r="P26" i="3"/>
  <c r="V26" i="3"/>
  <c r="AH42" i="3"/>
  <c r="V10" i="3"/>
  <c r="AB34" i="3"/>
  <c r="AB18" i="3"/>
  <c r="J18" i="3"/>
  <c r="AB26" i="3"/>
  <c r="AH10" i="3"/>
  <c r="AB42" i="3"/>
  <c r="AB10" i="3"/>
  <c r="AH18" i="3"/>
  <c r="J26" i="3"/>
  <c r="M10" i="2"/>
  <c r="AB10" i="2" s="1"/>
  <c r="J6" i="3"/>
  <c r="AB14" i="3"/>
  <c r="J30" i="3"/>
  <c r="AB22" i="3"/>
  <c r="AB6" i="3"/>
  <c r="P14" i="3"/>
  <c r="AH22" i="3"/>
  <c r="J38" i="3"/>
  <c r="V14" i="3"/>
  <c r="AH30" i="3"/>
  <c r="V6" i="3"/>
  <c r="V38" i="3"/>
  <c r="V22" i="3"/>
  <c r="AB38" i="3"/>
  <c r="AB30" i="3"/>
  <c r="AH38" i="3"/>
  <c r="AH6" i="3"/>
  <c r="J14" i="3"/>
  <c r="P22" i="3"/>
  <c r="V30" i="3"/>
  <c r="P6" i="3"/>
  <c r="J22" i="3"/>
  <c r="AH14" i="3"/>
  <c r="P30" i="3"/>
  <c r="N10" i="2"/>
  <c r="P38" i="3"/>
  <c r="X55" i="4"/>
  <c r="AJ45" i="4"/>
  <c r="L25" i="4"/>
  <c r="X15" i="4"/>
  <c r="R45" i="4"/>
  <c r="AD35" i="4"/>
  <c r="AJ55" i="4"/>
  <c r="AD45" i="4"/>
  <c r="X25" i="4"/>
  <c r="AD55" i="4"/>
  <c r="X35" i="4"/>
  <c r="R25" i="4"/>
  <c r="X45" i="4"/>
  <c r="AJ25" i="4"/>
  <c r="R15" i="4"/>
  <c r="R35" i="4"/>
  <c r="AJ15" i="4"/>
  <c r="R55" i="4"/>
  <c r="L45" i="4"/>
  <c r="AD25" i="4"/>
  <c r="AD15" i="4"/>
  <c r="L55" i="4"/>
  <c r="L15" i="4"/>
  <c r="AC66" i="2"/>
  <c r="AJ35" i="4"/>
  <c r="L35" i="4"/>
  <c r="M64" i="2"/>
  <c r="N64" i="2"/>
  <c r="J36" i="3"/>
  <c r="J20" i="3"/>
  <c r="AH28" i="3"/>
  <c r="P28" i="3"/>
  <c r="V36" i="3"/>
  <c r="P12" i="3"/>
  <c r="P36" i="3"/>
  <c r="V12" i="3"/>
  <c r="V20" i="3"/>
  <c r="AB44" i="3"/>
  <c r="AB12" i="3"/>
  <c r="AH44" i="3"/>
  <c r="AH12" i="3"/>
  <c r="P44" i="3"/>
  <c r="J28" i="3"/>
  <c r="AH20" i="3"/>
  <c r="AB28" i="3"/>
  <c r="AH36" i="3"/>
  <c r="V44" i="3"/>
  <c r="V28" i="3"/>
  <c r="J44" i="3"/>
  <c r="AB20" i="3"/>
  <c r="J12" i="3"/>
  <c r="P20" i="3"/>
  <c r="AB36" i="3"/>
  <c r="M16" i="2"/>
  <c r="AB16" i="2" s="1"/>
  <c r="N16" i="2"/>
  <c r="L6" i="3"/>
  <c r="X38" i="3"/>
  <c r="AD14" i="3"/>
  <c r="L38" i="3"/>
  <c r="L30" i="3"/>
  <c r="AJ22" i="3"/>
  <c r="AD22" i="3"/>
  <c r="L22" i="3"/>
  <c r="AD30" i="3"/>
  <c r="AJ38" i="3"/>
  <c r="AJ30" i="3"/>
  <c r="R38" i="3"/>
  <c r="X6" i="3"/>
  <c r="R6" i="3"/>
  <c r="X30" i="3"/>
  <c r="R14" i="3"/>
  <c r="R22" i="3"/>
  <c r="R30" i="3"/>
  <c r="X22" i="3"/>
  <c r="L14" i="3"/>
  <c r="AD38" i="3"/>
  <c r="AD6" i="3"/>
  <c r="AJ6" i="3"/>
  <c r="X14" i="3"/>
  <c r="AJ14" i="3"/>
  <c r="T45" i="4"/>
  <c r="AF35" i="4"/>
  <c r="AL55" i="4"/>
  <c r="N35" i="4"/>
  <c r="Z25" i="4"/>
  <c r="AL15" i="4"/>
  <c r="AF55" i="4"/>
  <c r="Z15" i="4"/>
  <c r="Z35" i="4"/>
  <c r="T25" i="4"/>
  <c r="Z45" i="4"/>
  <c r="AL25" i="4"/>
  <c r="T15" i="4"/>
  <c r="Z55" i="4"/>
  <c r="T35" i="4"/>
  <c r="N25" i="4"/>
  <c r="T55" i="4"/>
  <c r="AL35" i="4"/>
  <c r="N15" i="4"/>
  <c r="AF25" i="4"/>
  <c r="AF15" i="4"/>
  <c r="AL45" i="4"/>
  <c r="N55" i="4"/>
  <c r="AF45" i="4"/>
  <c r="N45" i="4"/>
  <c r="AC68" i="2"/>
  <c r="P35" i="4"/>
  <c r="AB25" i="4"/>
  <c r="V55" i="4"/>
  <c r="AH45" i="4"/>
  <c r="J25" i="4"/>
  <c r="J45" i="4"/>
  <c r="AB15" i="4"/>
  <c r="AB35" i="4"/>
  <c r="J55" i="4"/>
  <c r="AB45" i="4"/>
  <c r="V25" i="4"/>
  <c r="V15" i="4"/>
  <c r="AB55" i="4"/>
  <c r="V35" i="4"/>
  <c r="P25" i="4"/>
  <c r="V45" i="4"/>
  <c r="P15" i="4"/>
  <c r="AH25" i="4"/>
  <c r="AH15" i="4"/>
  <c r="P45" i="4"/>
  <c r="J35" i="4"/>
  <c r="P55" i="4"/>
  <c r="J15" i="4"/>
  <c r="AC64" i="2"/>
  <c r="AH35" i="4"/>
  <c r="AH55" i="4"/>
  <c r="M22" i="2"/>
  <c r="AB22" i="2" s="1"/>
  <c r="AA22" i="2" s="1"/>
  <c r="AH8" i="4" s="1"/>
  <c r="AF38" i="3"/>
  <c r="N22" i="3"/>
  <c r="AL14" i="3"/>
  <c r="T30" i="3"/>
  <c r="T14" i="3"/>
  <c r="AF30" i="3"/>
  <c r="Z38" i="3"/>
  <c r="Z6" i="3"/>
  <c r="AL6" i="3"/>
  <c r="AF6" i="3"/>
  <c r="Z30" i="3"/>
  <c r="AF14" i="3"/>
  <c r="N30" i="3"/>
  <c r="AL22" i="3"/>
  <c r="AF22" i="3"/>
  <c r="Z22" i="3"/>
  <c r="T38" i="3"/>
  <c r="AL30" i="3"/>
  <c r="Z14" i="3"/>
  <c r="N38" i="3"/>
  <c r="N22" i="2"/>
  <c r="AL38" i="3"/>
  <c r="N6" i="3"/>
  <c r="N14" i="3"/>
  <c r="T22" i="3"/>
  <c r="T6" i="3"/>
  <c r="N34" i="2"/>
  <c r="M34" i="2"/>
  <c r="AJ8" i="3"/>
  <c r="L16" i="3"/>
  <c r="R24" i="3"/>
  <c r="L8" i="3"/>
  <c r="R8" i="3"/>
  <c r="R16" i="3"/>
  <c r="AD8" i="3"/>
  <c r="X32" i="3"/>
  <c r="AD40" i="3"/>
  <c r="R32" i="3"/>
  <c r="AJ40" i="3"/>
  <c r="AJ32" i="3"/>
  <c r="X24" i="3"/>
  <c r="L24" i="3"/>
  <c r="X40" i="3"/>
  <c r="AJ24" i="3"/>
  <c r="R40" i="3"/>
  <c r="L40" i="3"/>
  <c r="X8" i="3"/>
  <c r="AJ16" i="3"/>
  <c r="X16" i="3"/>
  <c r="AD24" i="3"/>
  <c r="AD16" i="3"/>
  <c r="L32" i="3"/>
  <c r="AD32" i="3"/>
  <c r="Y23" i="2"/>
  <c r="Z23" i="2"/>
  <c r="X24" i="2" s="1"/>
  <c r="W55" i="4"/>
  <c r="AI45" i="4"/>
  <c r="AI55" i="4"/>
  <c r="K35" i="4"/>
  <c r="W25" i="4"/>
  <c r="AI15" i="4"/>
  <c r="Q55" i="4"/>
  <c r="AC45" i="4"/>
  <c r="Q15" i="4"/>
  <c r="K55" i="4"/>
  <c r="W15" i="4"/>
  <c r="AC55" i="4"/>
  <c r="W35" i="4"/>
  <c r="Q25" i="4"/>
  <c r="W45" i="4"/>
  <c r="AI25" i="4"/>
  <c r="Q45" i="4"/>
  <c r="Q35" i="4"/>
  <c r="K25" i="4"/>
  <c r="AI35" i="4"/>
  <c r="K15" i="4"/>
  <c r="AC15" i="4"/>
  <c r="AC65" i="2"/>
  <c r="AC25" i="4"/>
  <c r="K45" i="4"/>
  <c r="AC35" i="4"/>
  <c r="AF51" i="4"/>
  <c r="T21" i="4"/>
  <c r="AF11" i="4"/>
  <c r="N51" i="4"/>
  <c r="Z41" i="4"/>
  <c r="AL31" i="4"/>
  <c r="N31" i="4"/>
  <c r="AL21" i="4"/>
  <c r="N21" i="4"/>
  <c r="Z11" i="4"/>
  <c r="AF41" i="4"/>
  <c r="AF31" i="4"/>
  <c r="AF21" i="4"/>
  <c r="T11" i="4"/>
  <c r="Z51" i="4"/>
  <c r="AL11" i="4"/>
  <c r="Z31" i="4"/>
  <c r="Z21" i="4"/>
  <c r="T41" i="4"/>
  <c r="T51" i="4"/>
  <c r="T31" i="4"/>
  <c r="AL41" i="4"/>
  <c r="N11" i="4"/>
  <c r="N41" i="4"/>
  <c r="AL51" i="4"/>
  <c r="AC44" i="2"/>
  <c r="AE51" i="4"/>
  <c r="S31" i="4"/>
  <c r="AE21" i="4"/>
  <c r="Y51" i="4"/>
  <c r="AK41" i="4"/>
  <c r="M21" i="4"/>
  <c r="Y11" i="4"/>
  <c r="S21" i="4"/>
  <c r="AK51" i="4"/>
  <c r="M51" i="4"/>
  <c r="M41" i="4"/>
  <c r="M31" i="4"/>
  <c r="AK21" i="4"/>
  <c r="AE41" i="4"/>
  <c r="AE31" i="4"/>
  <c r="Y41" i="4"/>
  <c r="S11" i="4"/>
  <c r="AK11" i="4"/>
  <c r="Y31" i="4"/>
  <c r="Y21" i="4"/>
  <c r="S41" i="4"/>
  <c r="M11" i="4"/>
  <c r="S51" i="4"/>
  <c r="AE11" i="4"/>
  <c r="AC43" i="2"/>
  <c r="AK31" i="4"/>
  <c r="Z48" i="4"/>
  <c r="AL38" i="4"/>
  <c r="N18" i="4"/>
  <c r="T38" i="4"/>
  <c r="AF28" i="4"/>
  <c r="N48" i="4"/>
  <c r="T28" i="4"/>
  <c r="T18" i="4"/>
  <c r="AF8" i="4"/>
  <c r="AF48" i="4"/>
  <c r="AL28" i="4"/>
  <c r="AL18" i="4"/>
  <c r="N8" i="4"/>
  <c r="Z38" i="4"/>
  <c r="N28" i="4"/>
  <c r="Z8" i="4"/>
  <c r="AF18" i="4"/>
  <c r="T48" i="4"/>
  <c r="Z28" i="4"/>
  <c r="AL8" i="4"/>
  <c r="Z18" i="4"/>
  <c r="T8" i="4"/>
  <c r="AF38" i="4"/>
  <c r="AC26" i="2"/>
  <c r="N38" i="4"/>
  <c r="AL48" i="4"/>
  <c r="S45" i="4"/>
  <c r="AE35" i="4"/>
  <c r="S55" i="4"/>
  <c r="AE45" i="4"/>
  <c r="S15" i="4"/>
  <c r="M45" i="4"/>
  <c r="Y35" i="4"/>
  <c r="AK25" i="4"/>
  <c r="M55" i="4"/>
  <c r="AE55" i="4"/>
  <c r="Y15" i="4"/>
  <c r="S25" i="4"/>
  <c r="Y45" i="4"/>
  <c r="Y55" i="4"/>
  <c r="S35" i="4"/>
  <c r="AK15" i="4"/>
  <c r="M25" i="4"/>
  <c r="AK35" i="4"/>
  <c r="M35" i="4"/>
  <c r="M15" i="4"/>
  <c r="AC67" i="2"/>
  <c r="AK45" i="4"/>
  <c r="AE25" i="4"/>
  <c r="Y25" i="4"/>
  <c r="AK55" i="4"/>
  <c r="AE15" i="4"/>
  <c r="N50" i="4"/>
  <c r="Z40" i="4"/>
  <c r="AL30" i="4"/>
  <c r="T30" i="4"/>
  <c r="AF20" i="4"/>
  <c r="T40" i="4"/>
  <c r="Z30" i="4"/>
  <c r="Z20" i="4"/>
  <c r="T50" i="4"/>
  <c r="T10" i="4"/>
  <c r="AL40" i="4"/>
  <c r="AL50" i="4"/>
  <c r="N40" i="4"/>
  <c r="T20" i="4"/>
  <c r="AF10" i="4"/>
  <c r="AF40" i="4"/>
  <c r="N30" i="4"/>
  <c r="AL20" i="4"/>
  <c r="N10" i="4"/>
  <c r="N20" i="4"/>
  <c r="AF50" i="4"/>
  <c r="AF30" i="4"/>
  <c r="Z10" i="4"/>
  <c r="Z50" i="4"/>
  <c r="AC38" i="2"/>
  <c r="AL10" i="4"/>
  <c r="AM55" i="4"/>
  <c r="O35" i="4"/>
  <c r="O45" i="4"/>
  <c r="AA35" i="4"/>
  <c r="AM25" i="4"/>
  <c r="AG55" i="4"/>
  <c r="U25" i="4"/>
  <c r="AG15" i="4"/>
  <c r="AG45" i="4"/>
  <c r="AG35" i="4"/>
  <c r="AA25" i="4"/>
  <c r="AA45" i="4"/>
  <c r="U15" i="4"/>
  <c r="AA55" i="4"/>
  <c r="U35" i="4"/>
  <c r="AM15" i="4"/>
  <c r="O25" i="4"/>
  <c r="U55" i="4"/>
  <c r="U45" i="4"/>
  <c r="AM35" i="4"/>
  <c r="O15" i="4"/>
  <c r="AG25" i="4"/>
  <c r="O55" i="4"/>
  <c r="AA15" i="4"/>
  <c r="AM45" i="4"/>
  <c r="AC69" i="2"/>
  <c r="U54" i="4"/>
  <c r="AG44" i="4"/>
  <c r="AG54" i="4"/>
  <c r="U24" i="4"/>
  <c r="AG14" i="4"/>
  <c r="O54" i="4"/>
  <c r="AA44" i="4"/>
  <c r="AM34" i="4"/>
  <c r="O14" i="4"/>
  <c r="AM14" i="4"/>
  <c r="AM54" i="4"/>
  <c r="AG34" i="4"/>
  <c r="AA34" i="4"/>
  <c r="AA24" i="4"/>
  <c r="AA14" i="4"/>
  <c r="AA54" i="4"/>
  <c r="U34" i="4"/>
  <c r="U44" i="4"/>
  <c r="U14" i="4"/>
  <c r="O34" i="4"/>
  <c r="AC63" i="2"/>
  <c r="AM24" i="4"/>
  <c r="AM44" i="4"/>
  <c r="AG24" i="4"/>
  <c r="O44" i="4"/>
  <c r="O24" i="4"/>
  <c r="AK54" i="4"/>
  <c r="M34" i="4"/>
  <c r="M44" i="4"/>
  <c r="Y34" i="4"/>
  <c r="AK24" i="4"/>
  <c r="AE54" i="4"/>
  <c r="S24" i="4"/>
  <c r="AE14" i="4"/>
  <c r="S54" i="4"/>
  <c r="S44" i="4"/>
  <c r="AK34" i="4"/>
  <c r="S14" i="4"/>
  <c r="AK44" i="4"/>
  <c r="AE24" i="4"/>
  <c r="M54" i="4"/>
  <c r="M14" i="4"/>
  <c r="AE44" i="4"/>
  <c r="AE34" i="4"/>
  <c r="Y24" i="4"/>
  <c r="Y44" i="4"/>
  <c r="Y14" i="4"/>
  <c r="S34" i="4"/>
  <c r="Y54" i="4"/>
  <c r="AK14" i="4"/>
  <c r="AC61" i="2"/>
  <c r="M24" i="4"/>
  <c r="U46" i="4"/>
  <c r="AG36" i="4"/>
  <c r="AG46" i="4"/>
  <c r="U16" i="4"/>
  <c r="O46" i="4"/>
  <c r="AA36" i="4"/>
  <c r="AM26" i="4"/>
  <c r="AA46" i="4"/>
  <c r="U36" i="4"/>
  <c r="O26" i="4"/>
  <c r="O16" i="4"/>
  <c r="AA6" i="4"/>
  <c r="AG26" i="4"/>
  <c r="AG16" i="4"/>
  <c r="AM36" i="4"/>
  <c r="O36" i="4"/>
  <c r="AM6" i="4"/>
  <c r="AM46" i="4"/>
  <c r="AA26" i="4"/>
  <c r="U6" i="4"/>
  <c r="AA16" i="4"/>
  <c r="O6" i="4"/>
  <c r="U26" i="4"/>
  <c r="AC15" i="2"/>
  <c r="AM16" i="4"/>
  <c r="AG6" i="4"/>
  <c r="AD50" i="4"/>
  <c r="R20" i="4"/>
  <c r="AD10" i="4"/>
  <c r="L50" i="4"/>
  <c r="X40" i="4"/>
  <c r="AJ30" i="4"/>
  <c r="X30" i="4"/>
  <c r="X20" i="4"/>
  <c r="AJ10" i="4"/>
  <c r="R50" i="4"/>
  <c r="R10" i="4"/>
  <c r="AJ40" i="4"/>
  <c r="R30" i="4"/>
  <c r="AJ50" i="4"/>
  <c r="L40" i="4"/>
  <c r="AD40" i="4"/>
  <c r="L30" i="4"/>
  <c r="AJ20" i="4"/>
  <c r="L10" i="4"/>
  <c r="L20" i="4"/>
  <c r="AD30" i="4"/>
  <c r="AD20" i="4"/>
  <c r="X10" i="4"/>
  <c r="X50" i="4"/>
  <c r="AC36" i="2"/>
  <c r="R40" i="4"/>
  <c r="Y48" i="4"/>
  <c r="AK38" i="4"/>
  <c r="AK48" i="4"/>
  <c r="M28" i="4"/>
  <c r="Y18" i="4"/>
  <c r="S48" i="4"/>
  <c r="AE38" i="4"/>
  <c r="S28" i="4"/>
  <c r="S18" i="4"/>
  <c r="AE8" i="4"/>
  <c r="AE48" i="4"/>
  <c r="AK28" i="4"/>
  <c r="AK18" i="4"/>
  <c r="M8" i="4"/>
  <c r="Y38" i="4"/>
  <c r="M18" i="4"/>
  <c r="AE28" i="4"/>
  <c r="Y8" i="4"/>
  <c r="S38" i="4"/>
  <c r="AE18" i="4"/>
  <c r="M38" i="4"/>
  <c r="AK8" i="4"/>
  <c r="S8" i="4"/>
  <c r="Y28" i="4"/>
  <c r="AC25" i="2"/>
  <c r="M48" i="4"/>
  <c r="AK46" i="4"/>
  <c r="M36" i="4"/>
  <c r="Y26" i="4"/>
  <c r="AK16" i="4"/>
  <c r="AE46" i="4"/>
  <c r="S16" i="4"/>
  <c r="Y46" i="4"/>
  <c r="M26" i="4"/>
  <c r="S46" i="4"/>
  <c r="S36" i="4"/>
  <c r="M16" i="4"/>
  <c r="Y6" i="4"/>
  <c r="AE26" i="4"/>
  <c r="AE16" i="4"/>
  <c r="AK36" i="4"/>
  <c r="M46" i="4"/>
  <c r="AK6" i="4"/>
  <c r="AE36" i="4"/>
  <c r="S6" i="4"/>
  <c r="Y16" i="4"/>
  <c r="AK26" i="4"/>
  <c r="M6" i="4"/>
  <c r="S26" i="4"/>
  <c r="AC13" i="2"/>
  <c r="Y36" i="4"/>
  <c r="AE6" i="4"/>
  <c r="Z17" i="2"/>
  <c r="X18" i="2" s="1"/>
  <c r="Y17" i="2"/>
  <c r="N42" i="4"/>
  <c r="Z32" i="4"/>
  <c r="AL22" i="4"/>
  <c r="AF52" i="4"/>
  <c r="T22" i="4"/>
  <c r="AF42" i="4"/>
  <c r="T12" i="4"/>
  <c r="Z42" i="4"/>
  <c r="Z52" i="4"/>
  <c r="Z22" i="4"/>
  <c r="N12" i="4"/>
  <c r="AF12" i="4"/>
  <c r="T42" i="4"/>
  <c r="T32" i="4"/>
  <c r="T52" i="4"/>
  <c r="AL42" i="4"/>
  <c r="AL32" i="4"/>
  <c r="Z12" i="4"/>
  <c r="N32" i="4"/>
  <c r="N22" i="4"/>
  <c r="AF32" i="4"/>
  <c r="AF22" i="4"/>
  <c r="AL52" i="4"/>
  <c r="AC50" i="2"/>
  <c r="AL12" i="4"/>
  <c r="N52" i="4"/>
  <c r="L10" i="3"/>
  <c r="N52" i="2"/>
  <c r="M52" i="2"/>
  <c r="L42" i="3"/>
  <c r="AJ18" i="3"/>
  <c r="AJ26" i="3"/>
  <c r="X42" i="3"/>
  <c r="X10" i="3"/>
  <c r="AD18" i="3"/>
  <c r="R42" i="3"/>
  <c r="R18" i="3"/>
  <c r="AD34" i="3"/>
  <c r="X18" i="3"/>
  <c r="AD26" i="3"/>
  <c r="R10" i="3"/>
  <c r="X26" i="3"/>
  <c r="X34" i="3"/>
  <c r="L26" i="3"/>
  <c r="L18" i="3"/>
  <c r="R26" i="3"/>
  <c r="AJ10" i="3"/>
  <c r="R34" i="3"/>
  <c r="AJ42" i="3"/>
  <c r="AJ34" i="3"/>
  <c r="L34" i="3"/>
  <c r="AD42" i="3"/>
  <c r="AD10" i="3"/>
  <c r="K41" i="4"/>
  <c r="K51" i="4"/>
  <c r="W41" i="4"/>
  <c r="AI31" i="4"/>
  <c r="K11" i="4"/>
  <c r="Q31" i="4"/>
  <c r="AC21" i="4"/>
  <c r="AI51" i="4"/>
  <c r="AI21" i="4"/>
  <c r="K31" i="4"/>
  <c r="K21" i="4"/>
  <c r="W11" i="4"/>
  <c r="AC51" i="4"/>
  <c r="AC41" i="4"/>
  <c r="AC31" i="4"/>
  <c r="W51" i="4"/>
  <c r="Q11" i="4"/>
  <c r="W31" i="4"/>
  <c r="AI11" i="4"/>
  <c r="Q41" i="4"/>
  <c r="Q51" i="4"/>
  <c r="AC11" i="4"/>
  <c r="AI41" i="4"/>
  <c r="W21" i="4"/>
  <c r="AC41" i="2"/>
  <c r="Q21" i="4"/>
  <c r="R52" i="4"/>
  <c r="AD42" i="4"/>
  <c r="R12" i="4"/>
  <c r="L42" i="4"/>
  <c r="X32" i="4"/>
  <c r="AJ22" i="4"/>
  <c r="AD32" i="4"/>
  <c r="AD22" i="4"/>
  <c r="AD52" i="4"/>
  <c r="AJ12" i="4"/>
  <c r="X42" i="4"/>
  <c r="X52" i="4"/>
  <c r="X22" i="4"/>
  <c r="L12" i="4"/>
  <c r="R32" i="4"/>
  <c r="AD12" i="4"/>
  <c r="R42" i="4"/>
  <c r="R22" i="4"/>
  <c r="AJ32" i="4"/>
  <c r="AJ42" i="4"/>
  <c r="X12" i="4"/>
  <c r="L52" i="4"/>
  <c r="L32" i="4"/>
  <c r="L22" i="4"/>
  <c r="AC48" i="2"/>
  <c r="AJ52" i="4"/>
  <c r="Z11" i="2"/>
  <c r="X12" i="2" s="1"/>
  <c r="Y11" i="2"/>
  <c r="AH48" i="4" l="1"/>
  <c r="AH38" i="4"/>
  <c r="AC22" i="2"/>
  <c r="AB18" i="4"/>
  <c r="P48" i="4"/>
  <c r="P28" i="4"/>
  <c r="V38" i="4"/>
  <c r="AB28" i="4"/>
  <c r="J48" i="4"/>
  <c r="V28" i="4"/>
  <c r="J18" i="4"/>
  <c r="P38" i="4"/>
  <c r="V48" i="4"/>
  <c r="J8" i="4"/>
  <c r="AH28" i="4"/>
  <c r="AH18" i="4"/>
  <c r="J28" i="4"/>
  <c r="AB48" i="4"/>
  <c r="P18" i="4"/>
  <c r="V8" i="4"/>
  <c r="P8" i="4"/>
  <c r="V18" i="4"/>
  <c r="Y12" i="2"/>
  <c r="Z12" i="2"/>
  <c r="Z24" i="2"/>
  <c r="Y24" i="2"/>
  <c r="AA16" i="2"/>
  <c r="AB23" i="2"/>
  <c r="AA10" i="2"/>
  <c r="AB11" i="2"/>
  <c r="AB17" i="2"/>
  <c r="Z18" i="2"/>
  <c r="Y18" i="2"/>
  <c r="AB8" i="4"/>
  <c r="AB38" i="4"/>
  <c r="J38" i="4"/>
  <c r="AA23" i="2" l="1"/>
  <c r="AB24" i="2"/>
  <c r="AA24" i="2" s="1"/>
  <c r="R8" i="4" s="1"/>
  <c r="V27" i="4"/>
  <c r="J7" i="4"/>
  <c r="AC16" i="2"/>
  <c r="V17" i="4"/>
  <c r="AB47" i="4"/>
  <c r="J47" i="4"/>
  <c r="AB17" i="4"/>
  <c r="AB37" i="4"/>
  <c r="V37" i="4"/>
  <c r="P27" i="4"/>
  <c r="V7" i="4"/>
  <c r="V47" i="4"/>
  <c r="P17" i="4"/>
  <c r="AH37" i="4"/>
  <c r="J17" i="4"/>
  <c r="AH27" i="4"/>
  <c r="P7" i="4"/>
  <c r="AH17" i="4"/>
  <c r="P47" i="4"/>
  <c r="AH7" i="4"/>
  <c r="AH47" i="4"/>
  <c r="AB27" i="4"/>
  <c r="J27" i="4"/>
  <c r="AB7" i="4"/>
  <c r="P37" i="4"/>
  <c r="J37" i="4"/>
  <c r="AA17" i="2"/>
  <c r="AB18" i="2"/>
  <c r="AA18" i="2" s="1"/>
  <c r="X47" i="4" s="1"/>
  <c r="AA11" i="2"/>
  <c r="AB12" i="2"/>
  <c r="AA12" i="2" s="1"/>
  <c r="AJ16" i="4" s="1"/>
  <c r="AH26" i="4"/>
  <c r="AB36" i="4"/>
  <c r="AB16" i="4"/>
  <c r="AB6" i="4"/>
  <c r="AH16" i="4"/>
  <c r="J6" i="4"/>
  <c r="J26" i="4"/>
  <c r="V6" i="4"/>
  <c r="V26" i="4"/>
  <c r="P46" i="4"/>
  <c r="J36" i="4"/>
  <c r="V46" i="4"/>
  <c r="AH36" i="4"/>
  <c r="AH46" i="4"/>
  <c r="J16" i="4"/>
  <c r="J46" i="4"/>
  <c r="P36" i="4"/>
  <c r="P6" i="4"/>
  <c r="P26" i="4"/>
  <c r="AB46" i="4"/>
  <c r="AB26" i="4"/>
  <c r="AH6" i="4"/>
  <c r="P16" i="4"/>
  <c r="AC10" i="2"/>
  <c r="V36" i="4"/>
  <c r="V16" i="4"/>
  <c r="K8" i="4" l="1"/>
  <c r="W48" i="4"/>
  <c r="Q38" i="4"/>
  <c r="W38" i="4"/>
  <c r="K28" i="4"/>
  <c r="AC38" i="4"/>
  <c r="AC28" i="4"/>
  <c r="K18" i="4"/>
  <c r="Q28" i="4"/>
  <c r="AI48" i="4"/>
  <c r="W8" i="4"/>
  <c r="AC18" i="4"/>
  <c r="Q8" i="4"/>
  <c r="W28" i="4"/>
  <c r="Q48" i="4"/>
  <c r="AI28" i="4"/>
  <c r="AI18" i="4"/>
  <c r="W18" i="4"/>
  <c r="AI38" i="4"/>
  <c r="K38" i="4"/>
  <c r="AI8" i="4"/>
  <c r="K48" i="4"/>
  <c r="AC23" i="2"/>
  <c r="Q18" i="4"/>
  <c r="AC8" i="4"/>
  <c r="AC48" i="4"/>
  <c r="L6" i="4"/>
  <c r="R48" i="4"/>
  <c r="L18" i="4"/>
  <c r="X7" i="4"/>
  <c r="X17" i="4"/>
  <c r="X46" i="4"/>
  <c r="W47" i="4"/>
  <c r="AC47" i="4"/>
  <c r="AI37" i="4"/>
  <c r="Q27" i="4"/>
  <c r="W27" i="4"/>
  <c r="AI47" i="4"/>
  <c r="Q17" i="4"/>
  <c r="AI17" i="4"/>
  <c r="AC7" i="4"/>
  <c r="K7" i="4"/>
  <c r="K27" i="4"/>
  <c r="AC17" i="2"/>
  <c r="W17" i="4"/>
  <c r="Q47" i="4"/>
  <c r="K17" i="4"/>
  <c r="AC17" i="4"/>
  <c r="W37" i="4"/>
  <c r="Q7" i="4"/>
  <c r="AC27" i="4"/>
  <c r="K47" i="4"/>
  <c r="W7" i="4"/>
  <c r="AC37" i="4"/>
  <c r="AI7" i="4"/>
  <c r="Q37" i="4"/>
  <c r="AI27" i="4"/>
  <c r="K37" i="4"/>
  <c r="AD36" i="4"/>
  <c r="R26" i="4"/>
  <c r="X38" i="4"/>
  <c r="R28" i="4"/>
  <c r="AJ47" i="4"/>
  <c r="X36" i="4"/>
  <c r="AC18" i="2"/>
  <c r="L7" i="4"/>
  <c r="AJ26" i="4"/>
  <c r="AD37" i="4"/>
  <c r="AD46" i="4"/>
  <c r="R16" i="4"/>
  <c r="AJ6" i="4"/>
  <c r="X16" i="4"/>
  <c r="L8" i="4"/>
  <c r="R47" i="4"/>
  <c r="X27" i="4"/>
  <c r="R38" i="4"/>
  <c r="X48" i="4"/>
  <c r="L46" i="4"/>
  <c r="L26" i="4"/>
  <c r="AJ18" i="4"/>
  <c r="R7" i="4"/>
  <c r="L37" i="4"/>
  <c r="AJ48" i="4"/>
  <c r="AD6" i="4"/>
  <c r="R6" i="4"/>
  <c r="AJ36" i="4"/>
  <c r="AJ46" i="4"/>
  <c r="AJ28" i="4"/>
  <c r="L27" i="4"/>
  <c r="AD7" i="4"/>
  <c r="Q36" i="4"/>
  <c r="K46" i="4"/>
  <c r="Q46" i="4"/>
  <c r="AI6" i="4"/>
  <c r="AC36" i="4"/>
  <c r="AC46" i="4"/>
  <c r="AC16" i="4"/>
  <c r="K36" i="4"/>
  <c r="Q26" i="4"/>
  <c r="K26" i="4"/>
  <c r="W6" i="4"/>
  <c r="W26" i="4"/>
  <c r="AC11" i="2"/>
  <c r="AI26" i="4"/>
  <c r="Q6" i="4"/>
  <c r="AI16" i="4"/>
  <c r="W36" i="4"/>
  <c r="AI36" i="4"/>
  <c r="W16" i="4"/>
  <c r="K16" i="4"/>
  <c r="AC26" i="4"/>
  <c r="K6" i="4"/>
  <c r="Q16" i="4"/>
  <c r="W46" i="4"/>
  <c r="AC6" i="4"/>
  <c r="AI46" i="4"/>
  <c r="X8" i="4"/>
  <c r="AD18" i="4"/>
  <c r="AD16" i="4"/>
  <c r="AD26" i="4"/>
  <c r="AD48" i="4"/>
  <c r="AJ7" i="4"/>
  <c r="AD17" i="4"/>
  <c r="AD47" i="4"/>
  <c r="AC12" i="2"/>
  <c r="AD28" i="4"/>
  <c r="L47" i="4"/>
  <c r="L28" i="4"/>
  <c r="L36" i="4"/>
  <c r="R36" i="4"/>
  <c r="AD8" i="4"/>
  <c r="AJ17" i="4"/>
  <c r="AD27" i="4"/>
  <c r="X26" i="4"/>
  <c r="L16" i="4"/>
  <c r="L38" i="4"/>
  <c r="AD38" i="4"/>
  <c r="X37" i="4"/>
  <c r="L17" i="4"/>
  <c r="X28" i="4"/>
  <c r="AJ38" i="4"/>
  <c r="X6" i="4"/>
  <c r="X18" i="4"/>
  <c r="R18" i="4"/>
  <c r="AJ27" i="4"/>
  <c r="R37" i="4"/>
  <c r="R46" i="4"/>
  <c r="AC24" i="2"/>
  <c r="L48" i="4"/>
  <c r="R17" i="4"/>
  <c r="AJ37" i="4"/>
  <c r="AJ8" i="4"/>
  <c r="R27" i="4"/>
</calcChain>
</file>

<file path=xl/sharedStrings.xml><?xml version="1.0" encoding="utf-8"?>
<sst xmlns="http://schemas.openxmlformats.org/spreadsheetml/2006/main" count="408" uniqueCount="238">
  <si>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</si>
  <si>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</si>
  <si>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</si>
  <si>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</si>
  <si>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</si>
  <si>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</si>
  <si>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</si>
  <si>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</si>
  <si>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</si>
  <si>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</si>
  <si>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</si>
  <si>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</si>
  <si>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</si>
  <si>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</si>
  <si>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</si>
  <si>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</si>
  <si>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</si>
  <si>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</si>
  <si>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</si>
  <si>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</si>
  <si>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</si>
  <si>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</si>
  <si>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</si>
  <si>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</si>
  <si>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</si>
  <si>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</si>
  <si>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</si>
  <si>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</si>
  <si>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</si>
  <si>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</si>
  <si>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</si>
  <si>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</si>
  <si>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</si>
  <si>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</si>
  <si>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</si>
  <si>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</si>
  <si>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</si>
  <si>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</si>
  <si>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</si>
  <si>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</si>
  <si>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</si>
  <si>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</si>
  <si>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</si>
  <si>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</si>
  <si>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</si>
  <si>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</si>
  <si>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</si>
  <si>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</si>
  <si>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</si>
  <si>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</si>
  <si>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</si>
  <si>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</si>
  <si>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</si>
  <si>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</si>
  <si>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</si>
  <si>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</si>
  <si>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</si>
  <si>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</si>
  <si>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</si>
  <si>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</si>
  <si>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</si>
  <si>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</si>
  <si>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</si>
  <si>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Gestión Jurídica</t>
  </si>
  <si>
    <t>Objetivo:</t>
  </si>
  <si>
    <t xml:space="preserve">Brindar asesoría, acompañamiento y apoyo legal a los diferentes procesos de la institución, garantizando el cumplimiento del marco normativo vigente, la defensa de los intereses institucionales y la mitigación de riesgos jurídicos.
</t>
  </si>
  <si>
    <t>Alcance:</t>
  </si>
  <si>
    <r>
      <rPr>
        <b/>
        <sz val="14"/>
        <color theme="1"/>
        <rFont val="Arial Narrow"/>
      </rPr>
      <t>Inicio</t>
    </r>
    <r>
      <rPr>
        <sz val="14"/>
        <color theme="1"/>
        <rFont val="Arial Narrow"/>
      </rPr>
      <t xml:space="preserve">: Recepción de requerimientos legales, consultas o procesos judiciales./ </t>
    </r>
    <r>
      <rPr>
        <b/>
        <sz val="14"/>
        <color theme="1"/>
        <rFont val="Arial Narrow"/>
      </rPr>
      <t>Fin</t>
    </r>
    <r>
      <rPr>
        <sz val="14"/>
        <color theme="1"/>
        <rFont val="Arial Narrow"/>
      </rPr>
      <t>: Emisión de conceptos jurídicos, atención de procesos y cierre de actuaciones legales.</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</si>
  <si>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</si>
  <si>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</si>
  <si>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</si>
  <si>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</si>
  <si>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</si>
  <si>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</si>
  <si>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</si>
  <si>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</si>
  <si>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</si>
  <si>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</si>
  <si>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</si>
  <si>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</si>
  <si>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</si>
  <si>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</si>
  <si>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</si>
  <si>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</si>
  <si>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</si>
  <si>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</si>
  <si>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</si>
  <si>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</si>
  <si>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</si>
  <si>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</si>
  <si>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</si>
  <si>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</si>
  <si>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</si>
  <si>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</si>
  <si>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</si>
  <si>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</si>
  <si>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</si>
  <si>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Falta de respuesta oportuna por ausencia del responsable, errores en la elaboración de la información remitida y retrasos en el envío de documentación solicitada por las autoridades judiciales.</t>
  </si>
  <si>
    <t>Inexistencia o debilidad en los protocolos para atender procesos judiciales, carencia de un sistema de control de plazos y vencimientos, falta de capacitación del personal en normativa y procedimientos jurídicos, sobrecarga de funciones en el área jurídica y limitaciones en herramientas tecnológicas para la gestión de procesos judiciales.</t>
  </si>
  <si>
    <t>Respuestas extemporáneas o inadecuadas a procesos judiciales</t>
  </si>
  <si>
    <t>Ejecucion y Administracion de procesos</t>
  </si>
  <si>
    <t xml:space="preserve">     El riesgo afecta la imagen de alguna área de la organización</t>
  </si>
  <si>
    <t>Se cuenta con un procedimiento interno para la atención de requerimientos judiciales, en el cual se asigna un responsable del área jurídica para dar respuesta dentro de los plazos establecidos.</t>
  </si>
  <si>
    <t>Preventivo</t>
  </si>
  <si>
    <t>Manual</t>
  </si>
  <si>
    <t>Documentado</t>
  </si>
  <si>
    <t>Continua</t>
  </si>
  <si>
    <t>Con Registro</t>
  </si>
  <si>
    <t>Reducir (mitigar)</t>
  </si>
  <si>
    <t>Revisión y actualización del procedimiento interno para la atención de requerimientos judiciales, asegurando que contemple responsables, plazos y mecanismos de seguimiento.</t>
  </si>
  <si>
    <t>Asesora Jurídica</t>
  </si>
  <si>
    <t>Se realizó la revisión y actualización del procedimiento interno para la atención de requerimientos judiciales, definiendo responsables, plazos y mecanismos de seguimiento que permiten asegurar su cumplimiento oportuno.</t>
  </si>
  <si>
    <t>Finalizado</t>
  </si>
  <si>
    <t>Capacitación periódica al personal sobre el procedimiento y los tiempos legales para atender procesos judiciales.</t>
  </si>
  <si>
    <t>Se realizó capacitación periódica al personal sobre el procedimiento y los tiempos legales para la atención oportuna de los procesos judiciales.</t>
  </si>
  <si>
    <t>Se efectúan revisiones previas por parte del jefe de la dependencia para asegurar la pertinencia y calidad de la información remitida.</t>
  </si>
  <si>
    <t>Seguimiento y verificación del cumplimiento de plazos por parte de la coordinación jurídica y reporte a la alta dirección.</t>
  </si>
  <si>
    <t>En curso</t>
  </si>
  <si>
    <t>Inasistencia del apoderado a audiencias, presentación tardía o incompleta de escritos judiciales y deficiencias en la preparación de los argumentos de defensa.</t>
  </si>
  <si>
    <t>Insuficiencia de personal jurídico especializado, ausencia de protocolos claros para la representación legal, falta de un sistema de control de términos judiciales y limitaciones en la capacitación continua del personal encargado de la defensa judicial.</t>
  </si>
  <si>
    <t>Pérdida de procesos judiciales por deficiencias en la representación legal de la institución.</t>
  </si>
  <si>
    <t xml:space="preserve">     El riesgo afecta la imagen de de la entidad con efecto publicitario sostenido a nivel de sector administrativo, nivel departamental o municipal</t>
  </si>
  <si>
    <t>Se cuenta con un procedimiento interno para la gestión de la representación judicial, que incluye la asignación de apoderados legales responsables, revisión previa de escritos y documentos, seguimiento de plazos procesales mediante alertas en el sistema de gestión documental, y coordinación con las dependencias internas que aportan información para la defensa. Además, se realizan supervisiones periódicas por parte de la coordinación jurídica para asegurar la oportunidad y calidad de las actuaciones judiciales.</t>
  </si>
  <si>
    <t>Evitar</t>
  </si>
  <si>
    <t>Designación formal de apoderados legales y responsables de apoyo en cada proceso judicial.</t>
  </si>
  <si>
    <t>Se realizó la designación formal de los apoderados legales y de los responsables de apoyo para cada proceso judicial, dejando definidas sus funciones y responsabilidades para asegurar la adecuada atención y control de los procesos.</t>
  </si>
  <si>
    <t>Sistema de Gestión de Calidad</t>
  </si>
  <si>
    <t>Establecer un procedimiento de validación de resultados, revisar la coherencia y consistencia de la información recolectada, aprobar los reportes y remitirlos a la Dirección para su análisis y toma de decisiones.</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</si>
  <si>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</si>
  <si>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</si>
  <si>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</si>
  <si>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</si>
  <si>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</si>
  <si>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</si>
  <si>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</si>
  <si>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</si>
  <si>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</si>
  <si>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</si>
  <si>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</si>
  <si>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</si>
  <si>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</si>
  <si>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</si>
  <si>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</si>
  <si>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</si>
  <si>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</si>
  <si>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</si>
  <si>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</si>
  <si>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</si>
  <si>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</si>
  <si>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</si>
  <si>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</si>
  <si>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</si>
  <si>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</si>
  <si>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</si>
  <si>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</si>
  <si>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</si>
  <si>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</si>
  <si>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</si>
  <si>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</si>
  <si>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</si>
  <si>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</si>
  <si>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</si>
  <si>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</si>
  <si>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</si>
  <si>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</si>
  <si>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</si>
  <si>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</si>
  <si>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</si>
  <si>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</si>
  <si>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</si>
  <si>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</si>
  <si>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</si>
  <si>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</si>
  <si>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</si>
  <si>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</si>
  <si>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</si>
  <si>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</si>
  <si>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</si>
  <si>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</si>
  <si>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</si>
  <si>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</si>
  <si>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</si>
  <si>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</si>
  <si>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</si>
  <si>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</si>
  <si>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</si>
  <si>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</si>
  <si>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</si>
  <si>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</si>
  <si>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</si>
  <si>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</si>
  <si>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</si>
  <si>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</si>
  <si>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</si>
  <si>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</si>
  <si>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</si>
  <si>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</si>
  <si>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</si>
  <si>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</si>
  <si>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</si>
  <si>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</si>
  <si>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</si>
  <si>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</si>
  <si>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</si>
  <si>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</si>
  <si>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</si>
  <si>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</si>
  <si>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</si>
  <si>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</si>
  <si>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</si>
  <si>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</si>
  <si>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</si>
  <si>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</si>
  <si>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</si>
  <si>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</si>
  <si>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</si>
  <si>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</si>
  <si>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</si>
  <si>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</si>
  <si>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</si>
  <si>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</si>
  <si>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</si>
  <si>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</si>
  <si>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</si>
  <si>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</si>
  <si>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</si>
  <si>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</si>
  <si>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</si>
  <si>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</si>
  <si>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</si>
  <si>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</si>
  <si>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</si>
  <si>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</si>
  <si>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</si>
  <si>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</si>
  <si>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</si>
  <si>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</si>
  <si>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Se efectuó el seguimiento y la verificación al cumplimiento de los plazos establecidos por parte de la asesoria Jurídica, realizando el monitoreo periódico de los requerimientos atendidos y generando los reportes correspondientes a la alta dirección, con el fin de garantizar la oportunidad y trazabilidad en la gestión jurídica. Informes PQRS publicados en la pagina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</si>
</sst>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3" x14ac:knownFonts="1">
    <font>
      <sz val="11"/>
      <color theme="1"/>
      <name val="Arial"/>
      <scheme val="minor"/>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sz val="11"/>
      <color theme="1"/>
      <name val="Arial Narrow"/>
    </font>
    <font>
      <sz val="11"/>
      <color theme="0"/>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89">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center"/>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center" wrapText="1"/>
    </xf>
    <xf numFmtId="165" fontId="6" fillId="0" borderId="59" xfId="0" applyNumberFormat="1" applyFont="1" applyBorder="1" applyAlignment="1">
      <alignment horizontal="center" vertical="center"/>
    </xf>
    <xf numFmtId="165" fontId="6" fillId="0" borderId="59" xfId="0" applyNumberFormat="1" applyFont="1" applyBorder="1" applyAlignment="1">
      <alignment horizontal="center" vertical="center"/>
    </xf>
    <xf numFmtId="0" fontId="15" fillId="0" borderId="0" xfId="0" applyFont="1" applyAlignment="1">
      <alignment vertical="center" wrapText="1"/>
    </xf>
    <xf numFmtId="0" fontId="6" fillId="0" borderId="59" xfId="0" applyFont="1" applyBorder="1" applyAlignment="1">
      <alignment horizontal="center" vertical="center"/>
    </xf>
    <xf numFmtId="0" fontId="6" fillId="2" borderId="1" xfId="0" applyFont="1" applyFill="1" applyBorder="1" applyAlignment="1">
      <alignment vertical="center"/>
    </xf>
    <xf numFmtId="0" fontId="6" fillId="0" borderId="59" xfId="0" applyFont="1" applyBorder="1" applyAlignment="1">
      <alignment horizontal="center" vertical="center" textRotation="90"/>
    </xf>
    <xf numFmtId="9" fontId="6" fillId="0" borderId="59" xfId="0" applyNumberFormat="1" applyFont="1" applyBorder="1" applyAlignment="1">
      <alignment horizontal="center" vertical="center"/>
    </xf>
    <xf numFmtId="0" fontId="4" fillId="0" borderId="0" xfId="0" applyFont="1" applyAlignment="1">
      <alignment wrapText="1"/>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0" fontId="16" fillId="0" borderId="59" xfId="0" applyFont="1" applyBorder="1" applyAlignment="1">
      <alignment horizontal="center" vertical="top" wrapText="1"/>
    </xf>
    <xf numFmtId="0" fontId="4" fillId="0" borderId="59" xfId="0" applyFont="1" applyBorder="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vertical="top" wrapText="1"/>
    </xf>
    <xf numFmtId="0" fontId="6" fillId="0" borderId="59" xfId="0" applyFont="1" applyBorder="1" applyAlignment="1">
      <alignment horizontal="center" vertical="top"/>
    </xf>
    <xf numFmtId="164" fontId="6" fillId="5" borderId="59" xfId="0" applyNumberFormat="1" applyFont="1" applyFill="1" applyBorder="1" applyAlignment="1">
      <alignment horizontal="center" vertical="top"/>
    </xf>
    <xf numFmtId="0" fontId="6" fillId="0" borderId="59" xfId="0" applyFont="1" applyBorder="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1" fillId="2" borderId="1" xfId="0" applyFont="1" applyFill="1" applyBorder="1" applyAlignment="1">
      <alignment vertical="center"/>
    </xf>
    <xf numFmtId="0" fontId="24" fillId="7" borderId="91" xfId="0" applyFont="1" applyFill="1" applyBorder="1" applyAlignment="1">
      <alignment horizontal="center" vertical="center" wrapText="1" readingOrder="1"/>
    </xf>
    <xf numFmtId="0" fontId="24" fillId="7" borderId="92" xfId="0" applyFont="1" applyFill="1" applyBorder="1" applyAlignment="1">
      <alignment horizontal="center" vertical="center" wrapText="1" readingOrder="1"/>
    </xf>
    <xf numFmtId="0" fontId="24" fillId="7" borderId="93" xfId="0" applyFont="1" applyFill="1" applyBorder="1" applyAlignment="1">
      <alignment horizontal="center" vertical="center" wrapText="1" readingOrder="1"/>
    </xf>
    <xf numFmtId="0" fontId="24" fillId="8" borderId="91" xfId="0" applyFont="1" applyFill="1" applyBorder="1" applyAlignment="1">
      <alignment horizontal="center" wrapText="1" readingOrder="1"/>
    </xf>
    <xf numFmtId="0" fontId="24" fillId="8" borderId="92" xfId="0" applyFont="1" applyFill="1" applyBorder="1" applyAlignment="1">
      <alignment horizontal="center" wrapText="1" readingOrder="1"/>
    </xf>
    <xf numFmtId="0" fontId="24" fillId="8" borderId="93" xfId="0" applyFont="1" applyFill="1" applyBorder="1" applyAlignment="1">
      <alignment horizontal="center" wrapText="1" readingOrder="1"/>
    </xf>
    <xf numFmtId="0" fontId="24" fillId="7" borderId="19" xfId="0" applyFont="1" applyFill="1" applyBorder="1" applyAlignment="1">
      <alignment horizontal="center" vertical="center" wrapText="1" readingOrder="1"/>
    </xf>
    <xf numFmtId="0" fontId="24" fillId="7" borderId="1" xfId="0" applyFont="1" applyFill="1" applyBorder="1" applyAlignment="1">
      <alignment horizontal="center" vertical="center" wrapText="1" readingOrder="1"/>
    </xf>
    <xf numFmtId="0" fontId="24" fillId="7" borderId="20" xfId="0" applyFont="1" applyFill="1" applyBorder="1" applyAlignment="1">
      <alignment horizontal="center" vertical="center" wrapText="1" readingOrder="1"/>
    </xf>
    <xf numFmtId="0" fontId="24" fillId="8" borderId="19" xfId="0" applyFont="1" applyFill="1" applyBorder="1" applyAlignment="1">
      <alignment horizontal="center" wrapText="1" readingOrder="1"/>
    </xf>
    <xf numFmtId="0" fontId="24" fillId="8" borderId="1" xfId="0" applyFont="1" applyFill="1" applyBorder="1" applyAlignment="1">
      <alignment horizontal="center" wrapText="1" readingOrder="1"/>
    </xf>
    <xf numFmtId="0" fontId="24" fillId="8" borderId="20" xfId="0" applyFont="1" applyFill="1" applyBorder="1" applyAlignment="1">
      <alignment horizontal="center" wrapText="1" readingOrder="1"/>
    </xf>
    <xf numFmtId="0" fontId="24" fillId="7" borderId="40" xfId="0" applyFont="1" applyFill="1" applyBorder="1" applyAlignment="1">
      <alignment horizontal="center" vertical="center" wrapText="1" readingOrder="1"/>
    </xf>
    <xf numFmtId="0" fontId="24" fillId="7" borderId="41" xfId="0" applyFont="1" applyFill="1" applyBorder="1" applyAlignment="1">
      <alignment horizontal="center" vertical="center" wrapText="1" readingOrder="1"/>
    </xf>
    <xf numFmtId="0" fontId="24" fillId="7" borderId="42" xfId="0" applyFont="1" applyFill="1" applyBorder="1" applyAlignment="1">
      <alignment horizontal="center" vertical="center" wrapText="1" readingOrder="1"/>
    </xf>
    <xf numFmtId="0" fontId="24" fillId="8" borderId="40" xfId="0" applyFont="1" applyFill="1" applyBorder="1" applyAlignment="1">
      <alignment horizontal="center" wrapText="1" readingOrder="1"/>
    </xf>
    <xf numFmtId="0" fontId="24" fillId="8" borderId="41" xfId="0" applyFont="1" applyFill="1" applyBorder="1" applyAlignment="1">
      <alignment horizontal="center" wrapText="1" readingOrder="1"/>
    </xf>
    <xf numFmtId="0" fontId="24" fillId="8" borderId="42" xfId="0" applyFont="1" applyFill="1" applyBorder="1" applyAlignment="1">
      <alignment horizontal="center" wrapText="1" readingOrder="1"/>
    </xf>
    <xf numFmtId="0" fontId="24" fillId="9" borderId="91" xfId="0" applyFont="1" applyFill="1" applyBorder="1" applyAlignment="1">
      <alignment horizontal="center" wrapText="1" readingOrder="1"/>
    </xf>
    <xf numFmtId="0" fontId="24" fillId="9" borderId="92" xfId="0" applyFont="1" applyFill="1" applyBorder="1" applyAlignment="1">
      <alignment horizontal="center" wrapText="1" readingOrder="1"/>
    </xf>
    <xf numFmtId="0" fontId="24" fillId="9" borderId="93" xfId="0" applyFont="1" applyFill="1" applyBorder="1" applyAlignment="1">
      <alignment horizontal="center" wrapText="1" readingOrder="1"/>
    </xf>
    <xf numFmtId="0" fontId="24" fillId="9" borderId="19" xfId="0" applyFont="1" applyFill="1" applyBorder="1" applyAlignment="1">
      <alignment horizontal="center" wrapText="1" readingOrder="1"/>
    </xf>
    <xf numFmtId="0" fontId="24" fillId="9" borderId="1" xfId="0" applyFont="1" applyFill="1" applyBorder="1" applyAlignment="1">
      <alignment horizontal="center" wrapText="1" readingOrder="1"/>
    </xf>
    <xf numFmtId="0" fontId="24" fillId="9" borderId="20" xfId="0" applyFont="1" applyFill="1" applyBorder="1" applyAlignment="1">
      <alignment horizontal="center" wrapText="1" readingOrder="1"/>
    </xf>
    <xf numFmtId="0" fontId="24" fillId="9" borderId="40" xfId="0" applyFont="1" applyFill="1" applyBorder="1" applyAlignment="1">
      <alignment horizontal="center" wrapText="1" readingOrder="1"/>
    </xf>
    <xf numFmtId="0" fontId="24" fillId="9" borderId="41" xfId="0" applyFont="1" applyFill="1" applyBorder="1" applyAlignment="1">
      <alignment horizontal="center" wrapText="1" readingOrder="1"/>
    </xf>
    <xf numFmtId="0" fontId="24" fillId="9" borderId="42" xfId="0" applyFont="1" applyFill="1" applyBorder="1" applyAlignment="1">
      <alignment horizontal="center" wrapText="1" readingOrder="1"/>
    </xf>
    <xf numFmtId="0" fontId="24" fillId="10" borderId="91" xfId="0" applyFont="1" applyFill="1" applyBorder="1" applyAlignment="1">
      <alignment horizontal="center" wrapText="1" readingOrder="1"/>
    </xf>
    <xf numFmtId="0" fontId="24" fillId="10" borderId="92" xfId="0" applyFont="1" applyFill="1" applyBorder="1" applyAlignment="1">
      <alignment horizontal="center" wrapText="1" readingOrder="1"/>
    </xf>
    <xf numFmtId="0" fontId="24" fillId="10" borderId="93" xfId="0" applyFont="1" applyFill="1" applyBorder="1" applyAlignment="1">
      <alignment horizontal="center" wrapText="1" readingOrder="1"/>
    </xf>
    <xf numFmtId="0" fontId="24" fillId="10" borderId="19" xfId="0" applyFont="1" applyFill="1" applyBorder="1" applyAlignment="1">
      <alignment horizontal="center" wrapText="1" readingOrder="1"/>
    </xf>
    <xf numFmtId="0" fontId="24" fillId="10" borderId="1" xfId="0" applyFont="1" applyFill="1" applyBorder="1" applyAlignment="1">
      <alignment horizontal="center" wrapText="1" readingOrder="1"/>
    </xf>
    <xf numFmtId="0" fontId="24" fillId="10" borderId="20" xfId="0" applyFont="1" applyFill="1" applyBorder="1" applyAlignment="1">
      <alignment horizontal="center" wrapText="1" readingOrder="1"/>
    </xf>
    <xf numFmtId="0" fontId="24" fillId="10" borderId="40" xfId="0" applyFont="1" applyFill="1" applyBorder="1" applyAlignment="1">
      <alignment horizontal="center" wrapText="1" readingOrder="1"/>
    </xf>
    <xf numFmtId="0" fontId="24" fillId="10" borderId="41" xfId="0" applyFont="1" applyFill="1" applyBorder="1" applyAlignment="1">
      <alignment horizontal="center" wrapText="1" readingOrder="1"/>
    </xf>
    <xf numFmtId="0" fontId="24" fillId="10" borderId="42" xfId="0" applyFont="1" applyFill="1" applyBorder="1" applyAlignment="1">
      <alignment horizontal="center" wrapText="1" readingOrder="1"/>
    </xf>
    <xf numFmtId="0" fontId="26" fillId="9" borderId="92" xfId="0" applyFont="1" applyFill="1" applyBorder="1" applyAlignment="1">
      <alignment horizont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94" xfId="0" applyFont="1" applyFill="1" applyBorder="1" applyAlignment="1">
      <alignment horizontal="center" vertical="center" wrapText="1" readingOrder="1"/>
    </xf>
    <xf numFmtId="0" fontId="31" fillId="0" borderId="95" xfId="0" applyFont="1" applyBorder="1" applyAlignment="1">
      <alignment horizontal="center" vertical="center" wrapText="1" readingOrder="1"/>
    </xf>
    <xf numFmtId="0" fontId="31" fillId="0" borderId="95" xfId="0" applyFont="1" applyBorder="1" applyAlignment="1">
      <alignment horizontal="left" vertical="center" wrapText="1" readingOrder="1"/>
    </xf>
    <xf numFmtId="0" fontId="31" fillId="12" borderId="96" xfId="0" applyFont="1" applyFill="1" applyBorder="1" applyAlignment="1">
      <alignment horizontal="center" vertical="center" wrapText="1" readingOrder="1"/>
    </xf>
    <xf numFmtId="0" fontId="31" fillId="0" borderId="96" xfId="0" applyFont="1" applyBorder="1" applyAlignment="1">
      <alignment horizontal="center" vertical="center" wrapText="1" readingOrder="1"/>
    </xf>
    <xf numFmtId="0" fontId="31" fillId="0" borderId="96" xfId="0" applyFont="1" applyBorder="1" applyAlignment="1">
      <alignment horizontal="left" vertical="center" wrapText="1" readingOrder="1"/>
    </xf>
    <xf numFmtId="0" fontId="31" fillId="13" borderId="96" xfId="0" applyFont="1" applyFill="1" applyBorder="1" applyAlignment="1">
      <alignment horizontal="center" vertical="center" wrapText="1" readingOrder="1"/>
    </xf>
    <xf numFmtId="0" fontId="31" fillId="14" borderId="96" xfId="0" applyFont="1" applyFill="1" applyBorder="1" applyAlignment="1">
      <alignment horizontal="center" vertical="center" wrapText="1" readingOrder="1"/>
    </xf>
    <xf numFmtId="0" fontId="32" fillId="5" borderId="96"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0" fillId="0" borderId="0" xfId="0" applyFont="1"/>
    <xf numFmtId="0" fontId="33" fillId="0" borderId="0" xfId="0" applyFont="1" applyAlignment="1">
      <alignment horizontal="left" vertical="center" wrapText="1" readingOrder="1"/>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applyAlignment="1">
      <alignment horizontal="center" vertical="center" wrapText="1"/>
    </xf>
    <xf numFmtId="0" fontId="39" fillId="11" borderId="1" xfId="0" applyFont="1" applyFill="1" applyBorder="1" applyAlignment="1">
      <alignment horizontal="center" vertical="center" wrapText="1" readingOrder="1"/>
    </xf>
    <xf numFmtId="0" fontId="40" fillId="10" borderId="94" xfId="0" applyFont="1" applyFill="1" applyBorder="1" applyAlignment="1">
      <alignment horizontal="center" vertical="center" wrapText="1" readingOrder="1"/>
    </xf>
    <xf numFmtId="0" fontId="40" fillId="0" borderId="95" xfId="0" applyFont="1" applyBorder="1" applyAlignment="1">
      <alignment horizontal="left" vertical="center" wrapText="1" readingOrder="1"/>
    </xf>
    <xf numFmtId="9" fontId="40" fillId="0" borderId="95" xfId="0" applyNumberFormat="1" applyFont="1" applyBorder="1" applyAlignment="1">
      <alignment horizontal="center" vertical="center" wrapText="1" readingOrder="1"/>
    </xf>
    <xf numFmtId="0" fontId="40" fillId="12" borderId="96" xfId="0" applyFont="1" applyFill="1" applyBorder="1" applyAlignment="1">
      <alignment horizontal="center" vertical="center" wrapText="1" readingOrder="1"/>
    </xf>
    <xf numFmtId="0" fontId="40" fillId="0" borderId="96" xfId="0" applyFont="1" applyBorder="1" applyAlignment="1">
      <alignment horizontal="left" vertical="center" wrapText="1" readingOrder="1"/>
    </xf>
    <xf numFmtId="9" fontId="40" fillId="0" borderId="96" xfId="0" applyNumberFormat="1" applyFont="1" applyBorder="1" applyAlignment="1">
      <alignment horizontal="center" vertical="center" wrapText="1" readingOrder="1"/>
    </xf>
    <xf numFmtId="0" fontId="40" fillId="13" borderId="96" xfId="0" applyFont="1" applyFill="1" applyBorder="1" applyAlignment="1">
      <alignment horizontal="center" vertical="center" wrapText="1" readingOrder="1"/>
    </xf>
    <xf numFmtId="0" fontId="40" fillId="14" borderId="96" xfId="0" applyFont="1" applyFill="1" applyBorder="1" applyAlignment="1">
      <alignment horizontal="center" vertical="center" wrapText="1" readingOrder="1"/>
    </xf>
    <xf numFmtId="0" fontId="41"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2" fillId="2" borderId="1" xfId="0" applyFont="1" applyFill="1" applyBorder="1"/>
    <xf numFmtId="0" fontId="44" fillId="2" borderId="1" xfId="0" applyFont="1" applyFill="1" applyBorder="1"/>
    <xf numFmtId="0" fontId="45" fillId="15" borderId="101" xfId="0" applyFont="1" applyFill="1" applyBorder="1" applyAlignment="1">
      <alignment horizontal="center" vertical="center" wrapText="1" readingOrder="1"/>
    </xf>
    <xf numFmtId="0" fontId="45" fillId="15" borderId="102" xfId="0" applyFont="1" applyFill="1" applyBorder="1" applyAlignment="1">
      <alignment horizontal="center" vertical="center" wrapText="1" readingOrder="1"/>
    </xf>
    <xf numFmtId="0" fontId="45" fillId="2" borderId="105" xfId="0" applyFont="1" applyFill="1" applyBorder="1" applyAlignment="1">
      <alignment horizontal="center" vertical="center" wrapText="1" readingOrder="1"/>
    </xf>
    <xf numFmtId="0" fontId="46" fillId="2" borderId="105" xfId="0" applyFont="1" applyFill="1" applyBorder="1" applyAlignment="1">
      <alignment horizontal="left" vertical="center" wrapText="1" readingOrder="1"/>
    </xf>
    <xf numFmtId="9" fontId="45" fillId="2" borderId="106" xfId="0" applyNumberFormat="1" applyFont="1" applyFill="1" applyBorder="1" applyAlignment="1">
      <alignment horizontal="center" vertical="center" wrapText="1" readingOrder="1"/>
    </xf>
    <xf numFmtId="0" fontId="45" fillId="2" borderId="109" xfId="0" applyFont="1" applyFill="1" applyBorder="1" applyAlignment="1">
      <alignment horizontal="center" vertical="center" wrapText="1" readingOrder="1"/>
    </xf>
    <xf numFmtId="0" fontId="46" fillId="2" borderId="109" xfId="0" applyFont="1" applyFill="1" applyBorder="1" applyAlignment="1">
      <alignment horizontal="left" vertical="center" wrapText="1" readingOrder="1"/>
    </xf>
    <xf numFmtId="9" fontId="45" fillId="2" borderId="110" xfId="0" applyNumberFormat="1" applyFont="1" applyFill="1" applyBorder="1" applyAlignment="1">
      <alignment horizontal="center" vertical="center" wrapText="1" readingOrder="1"/>
    </xf>
    <xf numFmtId="0" fontId="46" fillId="2" borderId="110" xfId="0" applyFont="1" applyFill="1" applyBorder="1" applyAlignment="1">
      <alignment horizontal="center" vertical="center" wrapText="1" readingOrder="1"/>
    </xf>
    <xf numFmtId="0" fontId="45" fillId="2" borderId="117" xfId="0" applyFont="1" applyFill="1" applyBorder="1" applyAlignment="1">
      <alignment horizontal="center" vertical="center" wrapText="1" readingOrder="1"/>
    </xf>
    <xf numFmtId="0" fontId="46" fillId="2" borderId="117" xfId="0" applyFont="1" applyFill="1" applyBorder="1" applyAlignment="1">
      <alignment horizontal="left" vertical="center" wrapText="1" readingOrder="1"/>
    </xf>
    <xf numFmtId="0" fontId="46" fillId="2" borderId="118" xfId="0" applyFont="1" applyFill="1" applyBorder="1" applyAlignment="1">
      <alignment horizontal="center" vertical="center" wrapText="1" readingOrder="1"/>
    </xf>
    <xf numFmtId="0" fontId="10" fillId="2" borderId="1" xfId="0" applyFont="1" applyFill="1" applyBorder="1"/>
    <xf numFmtId="0" fontId="42" fillId="0" borderId="0" xfId="0" applyFont="1"/>
    <xf numFmtId="0" fontId="48"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6" fillId="0" borderId="54" xfId="0" applyFont="1" applyBorder="1" applyAlignment="1">
      <alignment horizontal="center" vertical="center"/>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top" wrapText="1"/>
    </xf>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6" fillId="0" borderId="54" xfId="0" applyFont="1" applyBorder="1" applyAlignment="1">
      <alignment horizontal="center" vertical="center" wrapText="1"/>
    </xf>
    <xf numFmtId="0" fontId="4" fillId="0" borderId="54" xfId="0" applyFont="1" applyBorder="1" applyAlignment="1">
      <alignment horizontal="center" vertical="center" wrapText="1"/>
    </xf>
    <xf numFmtId="0" fontId="8" fillId="4" borderId="54" xfId="0" applyFont="1" applyFill="1" applyBorder="1" applyAlignment="1">
      <alignment horizontal="center" vertical="center"/>
    </xf>
    <xf numFmtId="0" fontId="6" fillId="0" borderId="49" xfId="0" applyFont="1" applyBorder="1" applyAlignment="1">
      <alignment horizontal="left" vertical="center" wrapText="1"/>
    </xf>
    <xf numFmtId="0" fontId="19"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9" fillId="7"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19" fillId="8" borderId="82" xfId="0" applyFont="1" applyFill="1" applyBorder="1" applyAlignment="1">
      <alignment horizontal="center" wrapText="1" readingOrder="1"/>
    </xf>
    <xf numFmtId="0" fontId="19" fillId="8" borderId="61" xfId="0" applyFont="1" applyFill="1" applyBorder="1" applyAlignment="1">
      <alignment horizontal="center" wrapText="1" readingOrder="1"/>
    </xf>
    <xf numFmtId="0" fontId="19" fillId="7" borderId="70" xfId="0" applyFont="1" applyFill="1" applyBorder="1" applyAlignment="1">
      <alignment horizontal="center" vertical="center" wrapText="1" readingOrder="1"/>
    </xf>
    <xf numFmtId="0" fontId="3" fillId="0" borderId="73" xfId="0" applyFont="1" applyBorder="1"/>
    <xf numFmtId="0" fontId="19" fillId="7"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9" fillId="9" borderId="74" xfId="0" applyFont="1" applyFill="1" applyBorder="1" applyAlignment="1">
      <alignment horizontal="center" wrapText="1" readingOrder="1"/>
    </xf>
    <xf numFmtId="0" fontId="3" fillId="0" borderId="72" xfId="0" applyFont="1" applyBorder="1"/>
    <xf numFmtId="0" fontId="19" fillId="9" borderId="70" xfId="0" applyFont="1" applyFill="1" applyBorder="1" applyAlignment="1">
      <alignment horizontal="center" wrapText="1" readingOrder="1"/>
    </xf>
    <xf numFmtId="0" fontId="19" fillId="8" borderId="70" xfId="0" applyFont="1" applyFill="1" applyBorder="1" applyAlignment="1">
      <alignment horizontal="center" wrapText="1" readingOrder="1"/>
    </xf>
    <xf numFmtId="0" fontId="19" fillId="8" borderId="74" xfId="0" applyFont="1" applyFill="1" applyBorder="1" applyAlignment="1">
      <alignment horizontal="center" wrapText="1" readingOrder="1"/>
    </xf>
    <xf numFmtId="0" fontId="19" fillId="9" borderId="61" xfId="0" applyFont="1" applyFill="1" applyBorder="1" applyAlignment="1">
      <alignment horizontal="center" wrapText="1" readingOrder="1"/>
    </xf>
    <xf numFmtId="0" fontId="19" fillId="9" borderId="82" xfId="0" applyFont="1" applyFill="1" applyBorder="1" applyAlignment="1">
      <alignment horizontal="center" wrapText="1" readingOrder="1"/>
    </xf>
    <xf numFmtId="0" fontId="20"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20" fillId="8" borderId="75" xfId="0" applyFont="1" applyFill="1" applyBorder="1" applyAlignment="1">
      <alignment horizontal="center" vertical="center" wrapText="1" readingOrder="1"/>
    </xf>
    <xf numFmtId="0" fontId="20" fillId="7" borderId="75" xfId="0" applyFont="1" applyFill="1" applyBorder="1" applyAlignment="1">
      <alignment horizontal="center" vertical="center" wrapText="1" readingOrder="1"/>
    </xf>
    <xf numFmtId="0" fontId="20" fillId="9" borderId="75" xfId="0" applyFont="1" applyFill="1" applyBorder="1" applyAlignment="1">
      <alignment horizontal="center" vertical="center" wrapText="1" readingOrder="1"/>
    </xf>
    <xf numFmtId="0" fontId="19" fillId="10" borderId="61" xfId="0" applyFont="1" applyFill="1" applyBorder="1" applyAlignment="1">
      <alignment horizontal="center" wrapText="1" readingOrder="1"/>
    </xf>
    <xf numFmtId="0" fontId="18"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9" fillId="10" borderId="70" xfId="0" applyFont="1" applyFill="1" applyBorder="1" applyAlignment="1">
      <alignment horizontal="center" wrapText="1" readingOrder="1"/>
    </xf>
    <xf numFmtId="0" fontId="19" fillId="10" borderId="82" xfId="0" applyFont="1" applyFill="1" applyBorder="1" applyAlignment="1">
      <alignment horizontal="center" wrapText="1" readingOrder="1"/>
    </xf>
    <xf numFmtId="0" fontId="19"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7"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7" fillId="6" borderId="61" xfId="0" applyFont="1" applyFill="1" applyBorder="1" applyAlignment="1">
      <alignment horizontal="center" vertical="center" textRotation="90" wrapText="1" readingOrder="1"/>
    </xf>
    <xf numFmtId="0" fontId="25" fillId="7" borderId="75" xfId="0" applyFont="1" applyFill="1" applyBorder="1" applyAlignment="1">
      <alignment horizontal="center" vertical="center" wrapText="1" readingOrder="1"/>
    </xf>
    <xf numFmtId="0" fontId="25" fillId="9" borderId="75" xfId="0" applyFont="1" applyFill="1" applyBorder="1" applyAlignment="1">
      <alignment horizontal="center" vertical="center" wrapText="1" readingOrder="1"/>
    </xf>
    <xf numFmtId="0" fontId="25" fillId="8" borderId="75" xfId="0" applyFont="1" applyFill="1" applyBorder="1" applyAlignment="1">
      <alignment horizontal="center" vertical="center" wrapText="1" readingOrder="1"/>
    </xf>
    <xf numFmtId="0" fontId="25" fillId="10" borderId="75" xfId="0" applyFont="1" applyFill="1" applyBorder="1" applyAlignment="1">
      <alignment horizontal="center" vertical="center" wrapText="1" readingOrder="1"/>
    </xf>
    <xf numFmtId="0" fontId="23" fillId="0" borderId="70" xfId="0" applyFont="1" applyBorder="1" applyAlignment="1">
      <alignment horizontal="center" vertical="center" wrapText="1"/>
    </xf>
    <xf numFmtId="0" fontId="22" fillId="0" borderId="0" xfId="0" applyFont="1" applyAlignment="1">
      <alignment horizontal="center" vertical="center" wrapText="1"/>
    </xf>
    <xf numFmtId="0" fontId="27" fillId="0" borderId="0" xfId="0" applyFont="1" applyAlignment="1">
      <alignment horizontal="center" vertical="center"/>
    </xf>
    <xf numFmtId="0" fontId="13" fillId="0" borderId="0" xfId="0" applyFont="1" applyAlignment="1">
      <alignment horizontal="center" vertical="center"/>
    </xf>
    <xf numFmtId="0" fontId="45"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3"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5" fillId="15" borderId="97" xfId="0" applyFont="1" applyFill="1" applyBorder="1" applyAlignment="1">
      <alignment horizontal="center" vertical="center" wrapText="1" readingOrder="1"/>
    </xf>
    <xf numFmtId="0" fontId="3" fillId="0" borderId="100" xfId="0" applyFont="1" applyBorder="1"/>
    <xf numFmtId="0" fontId="45"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5" fillId="2" borderId="104" xfId="0" applyFont="1" applyFill="1" applyBorder="1" applyAlignment="1">
      <alignment horizontal="center" vertical="center" wrapText="1" readingOrder="1"/>
    </xf>
    <xf numFmtId="0" fontId="3" fillId="0" borderId="108" xfId="0" applyFont="1" applyBorder="1"/>
    <xf numFmtId="0" fontId="45" fillId="2" borderId="114" xfId="0" applyFont="1" applyFill="1" applyBorder="1" applyAlignment="1">
      <alignment horizontal="center" vertical="center" wrapText="1" readingOrder="1"/>
    </xf>
    <xf numFmtId="0" fontId="3" fillId="0" borderId="115" xfId="0" applyFont="1" applyBorder="1"/>
    <xf numFmtId="0" fontId="47" fillId="2" borderId="52" xfId="0" applyFont="1" applyFill="1" applyBorder="1" applyAlignment="1">
      <alignment horizontal="left" vertical="center" wrapText="1"/>
    </xf>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8" t="s">
        <v>0</v>
      </c>
      <c r="C2" s="149"/>
      <c r="D2" s="149"/>
      <c r="E2" s="149"/>
      <c r="F2" s="149"/>
      <c r="G2" s="149"/>
      <c r="H2" s="150"/>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51" t="s">
        <v>1</v>
      </c>
      <c r="C4" s="152"/>
      <c r="D4" s="152"/>
      <c r="E4" s="152"/>
      <c r="F4" s="152"/>
      <c r="G4" s="152"/>
      <c r="H4" s="153"/>
      <c r="I4" s="1"/>
      <c r="J4" s="1"/>
      <c r="K4" s="1"/>
      <c r="L4" s="1"/>
      <c r="M4" s="1"/>
      <c r="N4" s="1"/>
      <c r="O4" s="1"/>
      <c r="P4" s="1"/>
      <c r="Q4" s="1"/>
      <c r="R4" s="1"/>
      <c r="S4" s="1"/>
      <c r="T4" s="1"/>
      <c r="U4" s="1"/>
      <c r="V4" s="1"/>
      <c r="W4" s="1"/>
      <c r="X4" s="1"/>
      <c r="Y4" s="1"/>
      <c r="Z4" s="1"/>
    </row>
    <row r="5" spans="1:26" ht="63" customHeight="1" x14ac:dyDescent="0.25">
      <c r="A5" s="1"/>
      <c r="B5" s="154"/>
      <c r="C5" s="155"/>
      <c r="D5" s="155"/>
      <c r="E5" s="155"/>
      <c r="F5" s="155"/>
      <c r="G5" s="155"/>
      <c r="H5" s="156"/>
      <c r="I5" s="1"/>
      <c r="J5" s="1"/>
      <c r="K5" s="1"/>
      <c r="L5" s="1"/>
      <c r="M5" s="1"/>
      <c r="N5" s="1"/>
      <c r="O5" s="1"/>
      <c r="P5" s="1"/>
      <c r="Q5" s="1"/>
      <c r="R5" s="1"/>
      <c r="S5" s="1"/>
      <c r="T5" s="1"/>
      <c r="U5" s="1"/>
      <c r="V5" s="1"/>
      <c r="W5" s="1"/>
      <c r="X5" s="1"/>
      <c r="Y5" s="1"/>
      <c r="Z5" s="1"/>
    </row>
    <row r="6" spans="1:26" x14ac:dyDescent="0.25">
      <c r="A6" s="1"/>
      <c r="B6" s="157" t="s">
        <v>2</v>
      </c>
      <c r="C6" s="158"/>
      <c r="D6" s="158"/>
      <c r="E6" s="158"/>
      <c r="F6" s="158"/>
      <c r="G6" s="158"/>
      <c r="H6" s="159"/>
      <c r="I6" s="1"/>
      <c r="J6" s="1"/>
      <c r="K6" s="1"/>
      <c r="L6" s="1"/>
      <c r="M6" s="1"/>
      <c r="N6" s="1"/>
      <c r="O6" s="1"/>
      <c r="P6" s="1"/>
      <c r="Q6" s="1"/>
      <c r="R6" s="1"/>
      <c r="S6" s="1"/>
      <c r="T6" s="1"/>
      <c r="U6" s="1"/>
      <c r="V6" s="1"/>
      <c r="W6" s="1"/>
      <c r="X6" s="1"/>
      <c r="Y6" s="1"/>
      <c r="Z6" s="1"/>
    </row>
    <row r="7" spans="1:26" ht="95.25" customHeight="1" x14ac:dyDescent="0.25">
      <c r="A7" s="1"/>
      <c r="B7" s="160" t="s">
        <v>3</v>
      </c>
      <c r="C7" s="161"/>
      <c r="D7" s="161"/>
      <c r="E7" s="161"/>
      <c r="F7" s="161"/>
      <c r="G7" s="161"/>
      <c r="H7" s="162"/>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63" t="s">
        <v>4</v>
      </c>
      <c r="C9" s="152"/>
      <c r="D9" s="152"/>
      <c r="E9" s="152"/>
      <c r="F9" s="152"/>
      <c r="G9" s="152"/>
      <c r="H9" s="153"/>
      <c r="I9" s="1"/>
      <c r="J9" s="1"/>
      <c r="K9" s="1"/>
      <c r="L9" s="1"/>
      <c r="M9" s="1"/>
      <c r="N9" s="1"/>
      <c r="O9" s="1"/>
      <c r="P9" s="1"/>
      <c r="Q9" s="1"/>
      <c r="R9" s="1"/>
      <c r="S9" s="1"/>
      <c r="T9" s="1"/>
      <c r="U9" s="1"/>
      <c r="V9" s="1"/>
      <c r="W9" s="1"/>
      <c r="X9" s="1"/>
      <c r="Y9" s="1"/>
      <c r="Z9" s="1"/>
    </row>
    <row r="10" spans="1:26" ht="44.25" customHeight="1" x14ac:dyDescent="0.25">
      <c r="A10" s="1"/>
      <c r="B10" s="164"/>
      <c r="C10" s="152"/>
      <c r="D10" s="152"/>
      <c r="E10" s="152"/>
      <c r="F10" s="152"/>
      <c r="G10" s="152"/>
      <c r="H10" s="153"/>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65" t="s">
        <v>5</v>
      </c>
      <c r="D12" s="166"/>
      <c r="E12" s="167" t="s">
        <v>6</v>
      </c>
      <c r="F12" s="168"/>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9" t="s">
        <v>7</v>
      </c>
      <c r="D13" s="170"/>
      <c r="E13" s="171" t="s">
        <v>8</v>
      </c>
      <c r="F13" s="172"/>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9" t="s">
        <v>9</v>
      </c>
      <c r="D14" s="170"/>
      <c r="E14" s="171" t="s">
        <v>10</v>
      </c>
      <c r="F14" s="172"/>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9" t="s">
        <v>11</v>
      </c>
      <c r="D15" s="170"/>
      <c r="E15" s="171" t="s">
        <v>12</v>
      </c>
      <c r="F15" s="172"/>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9" t="s">
        <v>13</v>
      </c>
      <c r="D16" s="170"/>
      <c r="E16" s="171" t="s">
        <v>14</v>
      </c>
      <c r="F16" s="172"/>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44" t="s">
        <v>15</v>
      </c>
      <c r="D17" s="145"/>
      <c r="E17" s="173" t="s">
        <v>16</v>
      </c>
      <c r="F17" s="174"/>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44" t="s">
        <v>17</v>
      </c>
      <c r="D18" s="145"/>
      <c r="E18" s="173" t="s">
        <v>18</v>
      </c>
      <c r="F18" s="174"/>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44" t="s">
        <v>19</v>
      </c>
      <c r="D19" s="145"/>
      <c r="E19" s="173" t="s">
        <v>20</v>
      </c>
      <c r="F19" s="174"/>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44" t="s">
        <v>21</v>
      </c>
      <c r="D20" s="145"/>
      <c r="E20" s="173" t="s">
        <v>22</v>
      </c>
      <c r="F20" s="174"/>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44" t="s">
        <v>23</v>
      </c>
      <c r="D21" s="145"/>
      <c r="E21" s="173" t="s">
        <v>24</v>
      </c>
      <c r="F21" s="174"/>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44" t="s">
        <v>25</v>
      </c>
      <c r="D22" s="145"/>
      <c r="E22" s="173" t="s">
        <v>26</v>
      </c>
      <c r="F22" s="174"/>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44" t="s">
        <v>27</v>
      </c>
      <c r="D23" s="145"/>
      <c r="E23" s="173" t="s">
        <v>28</v>
      </c>
      <c r="F23" s="174"/>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44" t="s">
        <v>29</v>
      </c>
      <c r="D24" s="145"/>
      <c r="E24" s="173" t="s">
        <v>30</v>
      </c>
      <c r="F24" s="174"/>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44" t="s">
        <v>31</v>
      </c>
      <c r="D25" s="145"/>
      <c r="E25" s="173" t="s">
        <v>32</v>
      </c>
      <c r="F25" s="174"/>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44" t="s">
        <v>33</v>
      </c>
      <c r="D26" s="145"/>
      <c r="E26" s="173" t="s">
        <v>34</v>
      </c>
      <c r="F26" s="174"/>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44" t="s">
        <v>35</v>
      </c>
      <c r="D27" s="145"/>
      <c r="E27" s="173" t="s">
        <v>36</v>
      </c>
      <c r="F27" s="174"/>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44" t="s">
        <v>37</v>
      </c>
      <c r="D28" s="145"/>
      <c r="E28" s="173" t="s">
        <v>38</v>
      </c>
      <c r="F28" s="174"/>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44" t="s">
        <v>39</v>
      </c>
      <c r="D29" s="145"/>
      <c r="E29" s="173" t="s">
        <v>38</v>
      </c>
      <c r="F29" s="174"/>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44" t="s">
        <v>40</v>
      </c>
      <c r="D30" s="145"/>
      <c r="E30" s="173" t="s">
        <v>41</v>
      </c>
      <c r="F30" s="174"/>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44" t="s">
        <v>42</v>
      </c>
      <c r="D31" s="145"/>
      <c r="E31" s="173" t="s">
        <v>43</v>
      </c>
      <c r="F31" s="174"/>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44" t="s">
        <v>44</v>
      </c>
      <c r="D32" s="145"/>
      <c r="E32" s="173" t="s">
        <v>45</v>
      </c>
      <c r="F32" s="174"/>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44" t="s">
        <v>46</v>
      </c>
      <c r="D33" s="145"/>
      <c r="E33" s="173" t="s">
        <v>47</v>
      </c>
      <c r="F33" s="174"/>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44" t="s">
        <v>48</v>
      </c>
      <c r="D34" s="145"/>
      <c r="E34" s="173" t="s">
        <v>49</v>
      </c>
      <c r="F34" s="174"/>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44" t="s">
        <v>50</v>
      </c>
      <c r="D35" s="145"/>
      <c r="E35" s="173" t="s">
        <v>51</v>
      </c>
      <c r="F35" s="174"/>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44" t="s">
        <v>52</v>
      </c>
      <c r="D36" s="145"/>
      <c r="E36" s="173" t="s">
        <v>53</v>
      </c>
      <c r="F36" s="174"/>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44" t="s">
        <v>54</v>
      </c>
      <c r="D37" s="145"/>
      <c r="E37" s="173" t="s">
        <v>55</v>
      </c>
      <c r="F37" s="174"/>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46"/>
      <c r="D38" s="147"/>
      <c r="E38" s="175"/>
      <c r="F38" s="176"/>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7" t="s">
        <v>56</v>
      </c>
      <c r="C40" s="178"/>
      <c r="D40" s="178"/>
      <c r="E40" s="178"/>
      <c r="F40" s="178"/>
      <c r="G40" s="178"/>
      <c r="H40" s="179"/>
      <c r="I40" s="1"/>
      <c r="J40" s="1"/>
      <c r="K40" s="1"/>
      <c r="L40" s="1"/>
      <c r="M40" s="1"/>
      <c r="N40" s="1"/>
      <c r="O40" s="1"/>
      <c r="P40" s="1"/>
      <c r="Q40" s="1"/>
      <c r="R40" s="1"/>
      <c r="S40" s="1"/>
      <c r="T40" s="1"/>
      <c r="U40" s="1"/>
      <c r="V40" s="1"/>
      <c r="W40" s="1"/>
      <c r="X40" s="1"/>
      <c r="Y40" s="1"/>
      <c r="Z40" s="1"/>
    </row>
    <row r="41" spans="1:26" ht="20.25" customHeight="1" x14ac:dyDescent="0.25">
      <c r="A41" s="1"/>
      <c r="B41" s="177" t="s">
        <v>57</v>
      </c>
      <c r="C41" s="178"/>
      <c r="D41" s="178"/>
      <c r="E41" s="178"/>
      <c r="F41" s="178"/>
      <c r="G41" s="178"/>
      <c r="H41" s="179"/>
      <c r="I41" s="1"/>
      <c r="J41" s="1"/>
      <c r="K41" s="1"/>
      <c r="L41" s="1"/>
      <c r="M41" s="1"/>
      <c r="N41" s="1"/>
      <c r="O41" s="1"/>
      <c r="P41" s="1"/>
      <c r="Q41" s="1"/>
      <c r="R41" s="1"/>
      <c r="S41" s="1"/>
      <c r="T41" s="1"/>
      <c r="U41" s="1"/>
      <c r="V41" s="1"/>
      <c r="W41" s="1"/>
      <c r="X41" s="1"/>
      <c r="Y41" s="1"/>
      <c r="Z41" s="1"/>
    </row>
    <row r="42" spans="1:26" ht="20.25" customHeight="1" x14ac:dyDescent="0.25">
      <c r="A42" s="1"/>
      <c r="B42" s="177" t="s">
        <v>58</v>
      </c>
      <c r="C42" s="178"/>
      <c r="D42" s="178"/>
      <c r="E42" s="178"/>
      <c r="F42" s="178"/>
      <c r="G42" s="178"/>
      <c r="H42" s="179"/>
      <c r="I42" s="1"/>
      <c r="J42" s="1"/>
      <c r="K42" s="1"/>
      <c r="L42" s="1"/>
      <c r="M42" s="1"/>
      <c r="N42" s="1"/>
      <c r="O42" s="1"/>
      <c r="P42" s="1"/>
      <c r="Q42" s="1"/>
      <c r="R42" s="1"/>
      <c r="S42" s="1"/>
      <c r="T42" s="1"/>
      <c r="U42" s="1"/>
      <c r="V42" s="1"/>
      <c r="W42" s="1"/>
      <c r="X42" s="1"/>
      <c r="Y42" s="1"/>
      <c r="Z42" s="1"/>
    </row>
    <row r="43" spans="1:26" ht="20.25" customHeight="1" x14ac:dyDescent="0.25">
      <c r="A43" s="1"/>
      <c r="B43" s="177" t="s">
        <v>59</v>
      </c>
      <c r="C43" s="178"/>
      <c r="D43" s="178"/>
      <c r="E43" s="178"/>
      <c r="F43" s="178"/>
      <c r="G43" s="178"/>
      <c r="H43" s="179"/>
      <c r="I43" s="1"/>
      <c r="J43" s="1"/>
      <c r="K43" s="1"/>
      <c r="L43" s="1"/>
      <c r="M43" s="1"/>
      <c r="N43" s="1"/>
      <c r="O43" s="1"/>
      <c r="P43" s="1"/>
      <c r="Q43" s="1"/>
      <c r="R43" s="1"/>
      <c r="S43" s="1"/>
      <c r="T43" s="1"/>
      <c r="U43" s="1"/>
      <c r="V43" s="1"/>
      <c r="W43" s="1"/>
      <c r="X43" s="1"/>
      <c r="Y43" s="1"/>
      <c r="Z43" s="1"/>
    </row>
    <row r="44" spans="1:26" ht="15.75" customHeight="1" x14ac:dyDescent="0.25">
      <c r="A44" s="1"/>
      <c r="B44" s="177" t="s">
        <v>60</v>
      </c>
      <c r="C44" s="178"/>
      <c r="D44" s="178"/>
      <c r="E44" s="178"/>
      <c r="F44" s="178"/>
      <c r="G44" s="178"/>
      <c r="H44" s="179"/>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1000"/>
  <sheetViews>
    <sheetView tabSelected="1" zoomScale="55" zoomScaleNormal="55" workbookViewId="0">
      <selection sqref="A1:AJ2"/>
    </sheetView>
  </sheetViews>
  <sheetFormatPr baseColWidth="10" defaultColWidth="12.625" defaultRowHeight="15" customHeight="1" x14ac:dyDescent="0.2"/>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x14ac:dyDescent="0.3">
      <c r="A1" s="188" t="s">
        <v>61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191"/>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3"/>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194" t="s">
        <v>62</v>
      </c>
      <c r="B4" s="195"/>
      <c r="C4" s="196" t="s">
        <v>63</v>
      </c>
      <c r="D4" s="197"/>
      <c r="E4" s="197"/>
      <c r="F4" s="197"/>
      <c r="G4" s="197"/>
      <c r="H4" s="197"/>
      <c r="I4" s="197"/>
      <c r="J4" s="197"/>
      <c r="K4" s="197"/>
      <c r="L4" s="197"/>
      <c r="M4" s="197"/>
      <c r="N4" s="195"/>
      <c r="O4" s="198"/>
      <c r="P4" s="178"/>
      <c r="Q4" s="199"/>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51" customHeight="1" x14ac:dyDescent="0.3">
      <c r="A5" s="194" t="s">
        <v>64</v>
      </c>
      <c r="B5" s="195"/>
      <c r="C5" s="200" t="s">
        <v>65</v>
      </c>
      <c r="D5" s="197"/>
      <c r="E5" s="197"/>
      <c r="F5" s="197"/>
      <c r="G5" s="197"/>
      <c r="H5" s="197"/>
      <c r="I5" s="197"/>
      <c r="J5" s="197"/>
      <c r="K5" s="197"/>
      <c r="L5" s="197"/>
      <c r="M5" s="197"/>
      <c r="N5" s="195"/>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194" t="s">
        <v>66</v>
      </c>
      <c r="B6" s="195"/>
      <c r="C6" s="201" t="s">
        <v>67</v>
      </c>
      <c r="D6" s="197"/>
      <c r="E6" s="197"/>
      <c r="F6" s="197"/>
      <c r="G6" s="197"/>
      <c r="H6" s="197"/>
      <c r="I6" s="197"/>
      <c r="J6" s="197"/>
      <c r="K6" s="197"/>
      <c r="L6" s="197"/>
      <c r="M6" s="197"/>
      <c r="N6" s="195"/>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203" t="s">
        <v>68</v>
      </c>
      <c r="B7" s="197"/>
      <c r="C7" s="197"/>
      <c r="D7" s="197"/>
      <c r="E7" s="197"/>
      <c r="F7" s="197"/>
      <c r="G7" s="195"/>
      <c r="H7" s="203" t="s">
        <v>69</v>
      </c>
      <c r="I7" s="197"/>
      <c r="J7" s="197"/>
      <c r="K7" s="197"/>
      <c r="L7" s="197"/>
      <c r="M7" s="197"/>
      <c r="N7" s="195"/>
      <c r="O7" s="203" t="s">
        <v>70</v>
      </c>
      <c r="P7" s="197"/>
      <c r="Q7" s="197"/>
      <c r="R7" s="197"/>
      <c r="S7" s="197"/>
      <c r="T7" s="197"/>
      <c r="U7" s="197"/>
      <c r="V7" s="197"/>
      <c r="W7" s="195"/>
      <c r="X7" s="203" t="s">
        <v>71</v>
      </c>
      <c r="Y7" s="197"/>
      <c r="Z7" s="197"/>
      <c r="AA7" s="197"/>
      <c r="AB7" s="197"/>
      <c r="AC7" s="197"/>
      <c r="AD7" s="195"/>
      <c r="AE7" s="203" t="s">
        <v>72</v>
      </c>
      <c r="AF7" s="197"/>
      <c r="AG7" s="197"/>
      <c r="AH7" s="197"/>
      <c r="AI7" s="197"/>
      <c r="AJ7" s="195"/>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204" t="s">
        <v>73</v>
      </c>
      <c r="B8" s="214" t="s">
        <v>15</v>
      </c>
      <c r="C8" s="207" t="s">
        <v>17</v>
      </c>
      <c r="D8" s="207" t="s">
        <v>19</v>
      </c>
      <c r="E8" s="208" t="s">
        <v>21</v>
      </c>
      <c r="F8" s="202" t="s">
        <v>23</v>
      </c>
      <c r="G8" s="207" t="s">
        <v>74</v>
      </c>
      <c r="H8" s="207" t="s">
        <v>75</v>
      </c>
      <c r="I8" s="209" t="s">
        <v>76</v>
      </c>
      <c r="J8" s="202" t="s">
        <v>77</v>
      </c>
      <c r="K8" s="202" t="s">
        <v>78</v>
      </c>
      <c r="L8" s="211" t="s">
        <v>79</v>
      </c>
      <c r="M8" s="209" t="s">
        <v>76</v>
      </c>
      <c r="N8" s="207" t="s">
        <v>29</v>
      </c>
      <c r="O8" s="206" t="s">
        <v>80</v>
      </c>
      <c r="P8" s="202" t="s">
        <v>31</v>
      </c>
      <c r="Q8" s="202" t="s">
        <v>33</v>
      </c>
      <c r="R8" s="205" t="s">
        <v>81</v>
      </c>
      <c r="S8" s="197"/>
      <c r="T8" s="197"/>
      <c r="U8" s="197"/>
      <c r="V8" s="197"/>
      <c r="W8" s="195"/>
      <c r="X8" s="206" t="s">
        <v>82</v>
      </c>
      <c r="Y8" s="206" t="s">
        <v>83</v>
      </c>
      <c r="Z8" s="206" t="s">
        <v>76</v>
      </c>
      <c r="AA8" s="206" t="s">
        <v>84</v>
      </c>
      <c r="AB8" s="206" t="s">
        <v>76</v>
      </c>
      <c r="AC8" s="206" t="s">
        <v>85</v>
      </c>
      <c r="AD8" s="206" t="s">
        <v>50</v>
      </c>
      <c r="AE8" s="202" t="s">
        <v>72</v>
      </c>
      <c r="AF8" s="202" t="s">
        <v>86</v>
      </c>
      <c r="AG8" s="202" t="s">
        <v>87</v>
      </c>
      <c r="AH8" s="202" t="s">
        <v>88</v>
      </c>
      <c r="AI8" s="202" t="s">
        <v>89</v>
      </c>
      <c r="AJ8" s="202" t="s">
        <v>54</v>
      </c>
      <c r="AK8" s="18"/>
      <c r="AL8" s="18"/>
      <c r="AM8" s="18"/>
      <c r="AN8" s="18"/>
      <c r="AO8" s="18"/>
      <c r="AP8" s="18"/>
      <c r="AQ8" s="18"/>
      <c r="AR8" s="18"/>
      <c r="AS8" s="18"/>
      <c r="AT8" s="18"/>
      <c r="AU8" s="18"/>
      <c r="AV8" s="18"/>
      <c r="AW8" s="18"/>
      <c r="AX8" s="18"/>
      <c r="AY8" s="18"/>
      <c r="AZ8" s="18"/>
      <c r="BA8" s="18"/>
      <c r="BB8" s="18"/>
      <c r="BC8" s="18"/>
      <c r="BD8" s="18"/>
    </row>
    <row r="9" spans="1:56" ht="94.5" customHeight="1" x14ac:dyDescent="0.2">
      <c r="A9" s="182"/>
      <c r="B9" s="182"/>
      <c r="C9" s="182"/>
      <c r="D9" s="182"/>
      <c r="E9" s="182"/>
      <c r="F9" s="182"/>
      <c r="G9" s="182"/>
      <c r="H9" s="182"/>
      <c r="I9" s="210"/>
      <c r="J9" s="182"/>
      <c r="K9" s="182"/>
      <c r="L9" s="210"/>
      <c r="M9" s="210"/>
      <c r="N9" s="182"/>
      <c r="O9" s="182"/>
      <c r="P9" s="182"/>
      <c r="Q9" s="182"/>
      <c r="R9" s="22" t="s">
        <v>90</v>
      </c>
      <c r="S9" s="22" t="s">
        <v>91</v>
      </c>
      <c r="T9" s="22" t="s">
        <v>92</v>
      </c>
      <c r="U9" s="22" t="s">
        <v>93</v>
      </c>
      <c r="V9" s="22" t="s">
        <v>94</v>
      </c>
      <c r="W9" s="22" t="s">
        <v>95</v>
      </c>
      <c r="X9" s="182"/>
      <c r="Y9" s="182"/>
      <c r="Z9" s="182"/>
      <c r="AA9" s="182"/>
      <c r="AB9" s="182"/>
      <c r="AC9" s="182"/>
      <c r="AD9" s="182"/>
      <c r="AE9" s="182"/>
      <c r="AF9" s="182"/>
      <c r="AG9" s="182"/>
      <c r="AH9" s="182"/>
      <c r="AI9" s="182"/>
      <c r="AJ9" s="182"/>
      <c r="AK9" s="23"/>
      <c r="AL9" s="23"/>
      <c r="AM9" s="23"/>
      <c r="AN9" s="23"/>
      <c r="AO9" s="23"/>
      <c r="AP9" s="23"/>
      <c r="AQ9" s="23"/>
      <c r="AR9" s="23"/>
      <c r="AS9" s="23"/>
      <c r="AT9" s="23"/>
      <c r="AU9" s="23"/>
      <c r="AV9" s="23"/>
      <c r="AW9" s="23"/>
      <c r="AX9" s="23"/>
      <c r="AY9" s="23"/>
      <c r="AZ9" s="23"/>
      <c r="BA9" s="23"/>
      <c r="BB9" s="23"/>
      <c r="BC9" s="23"/>
      <c r="BD9" s="23"/>
    </row>
    <row r="10" spans="1:56" ht="167.25" customHeight="1" x14ac:dyDescent="0.2">
      <c r="A10" s="185">
        <v>1</v>
      </c>
      <c r="B10" s="212" t="s">
        <v>96</v>
      </c>
      <c r="C10" s="186" t="s">
        <v>97</v>
      </c>
      <c r="D10" s="186" t="s">
        <v>98</v>
      </c>
      <c r="E10" s="186" t="s">
        <v>99</v>
      </c>
      <c r="F10" s="186" t="s">
        <v>100</v>
      </c>
      <c r="G10" s="185">
        <v>12</v>
      </c>
      <c r="H10" s="180" t="str">
        <f>IF(G10&lt;=0,"",IF(G10&lt;=2,"Muy Baja",IF(G10&lt;=24,"Baja",IF(G10&lt;=500,"Media",IF(G10&lt;=5000,"Alta","Muy Alta")))))</f>
        <v>Baja</v>
      </c>
      <c r="I10" s="183">
        <f>IF(H10="","",IF(H10="Muy Baja",0.2,IF(H10="Baja",0.4,IF(H10="Media",0.6,IF(H10="Alta",0.8,IF(H10="Muy Alta",1,))))))</f>
        <v>0.4</v>
      </c>
      <c r="J10" s="186" t="s">
        <v>101</v>
      </c>
      <c r="K10" s="183"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180" t="str">
        <f ca="1">IF(OR(K10='Tabla Impacto'!$C$11,K10='Tabla Impacto'!$D$11),"Leve",IF(OR(K10='Tabla Impacto'!$C$12,K10='Tabla Impacto'!$D$12),"Menor",IF(OR(K10='Tabla Impacto'!$C$13,K10='Tabla Impacto'!$D$13),"Moderado",IF(OR(K10='Tabla Impacto'!$C$14,K10='Tabla Impacto'!$D$14),"Mayor",IF(OR(K10='Tabla Impacto'!$C$15,K10='Tabla Impacto'!$D$15),"Catastrófico","")))))</f>
        <v>Leve</v>
      </c>
      <c r="M10" s="183">
        <f ca="1">IF(L10="","",IF(L10="Leve",0.2,IF(L10="Menor",0.4,IF(L10="Moderado",0.6,IF(L10="Mayor",0.8,IF(L10="Catastrófico",1,))))))</f>
        <v>0.2</v>
      </c>
      <c r="N10" s="18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212">
        <v>1</v>
      </c>
      <c r="P10" s="213" t="s">
        <v>102</v>
      </c>
      <c r="Q10" s="24" t="str">
        <f t="shared" ref="Q10:Q69" si="0">IF(OR(R10="Preventivo",R10="Detectivo"),"Probabilidad",IF(R10="Correctivo","Impacto",""))</f>
        <v>Probabilidad</v>
      </c>
      <c r="R10" s="25" t="s">
        <v>103</v>
      </c>
      <c r="S10" s="25" t="s">
        <v>104</v>
      </c>
      <c r="T10" s="26" t="str">
        <f t="shared" ref="T10:T69" si="1">IF(AND(R10="Preventivo",S10="Automático"),"50%",IF(AND(R10="Preventivo",S10="Manual"),"40%",IF(AND(R10="Detectivo",S10="Automático"),"40%",IF(AND(R10="Detectivo",S10="Manual"),"30%",IF(AND(R10="Correctivo",S10="Automático"),"35%",IF(AND(R10="Correctivo",S10="Manual"),"25%",""))))))</f>
        <v>40%</v>
      </c>
      <c r="U10" s="25" t="s">
        <v>105</v>
      </c>
      <c r="V10" s="25" t="s">
        <v>106</v>
      </c>
      <c r="W10" s="25" t="s">
        <v>107</v>
      </c>
      <c r="X10" s="27">
        <f>IFERROR(IF(Q10="Probabilidad",(I10-(+I10*T10)),IF(Q10="Impacto",I10,"")),"")</f>
        <v>0.24</v>
      </c>
      <c r="Y10" s="28" t="str">
        <f t="shared" ref="Y10:Y69" si="2">IFERROR(IF(X10="","",IF(X10&lt;=0.2,"Muy Baja",IF(X10&lt;=0.4,"Baja",IF(X10&lt;=0.6,"Media",IF(X10&lt;=0.8,"Alta","Muy Alta"))))),"")</f>
        <v>Baja</v>
      </c>
      <c r="Z10" s="29">
        <f t="shared" ref="Z10:Z69" si="3">+X10</f>
        <v>0.24</v>
      </c>
      <c r="AA10" s="28" t="str">
        <f t="shared" ref="AA10:AA69" ca="1" si="4">IFERROR(IF(AB10="","",IF(AB10&lt;=0.2,"Leve",IF(AB10&lt;=0.4,"Menor",IF(AB10&lt;=0.6,"Moderado",IF(AB10&lt;=0.8,"Mayor","Catastrófico"))))),"")</f>
        <v>Leve</v>
      </c>
      <c r="AB10" s="29">
        <f ca="1">IFERROR(IF(Q10="Impacto",(M10-(+M10*T10)),IF(Q10="Probabilidad",M10,"")),"")</f>
        <v>0.2</v>
      </c>
      <c r="AC10" s="30"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31" t="s">
        <v>108</v>
      </c>
      <c r="AE10" s="32" t="s">
        <v>109</v>
      </c>
      <c r="AF10" s="32" t="s">
        <v>110</v>
      </c>
      <c r="AG10" s="33">
        <v>46022</v>
      </c>
      <c r="AH10" s="34">
        <v>46030</v>
      </c>
      <c r="AI10" s="35" t="s">
        <v>111</v>
      </c>
      <c r="AJ10" s="36" t="s">
        <v>112</v>
      </c>
      <c r="AK10" s="37"/>
      <c r="AL10" s="37"/>
      <c r="AM10" s="37"/>
      <c r="AN10" s="37"/>
      <c r="AO10" s="37"/>
      <c r="AP10" s="37"/>
      <c r="AQ10" s="37"/>
      <c r="AR10" s="37"/>
      <c r="AS10" s="37"/>
      <c r="AT10" s="37"/>
      <c r="AU10" s="37"/>
      <c r="AV10" s="37"/>
      <c r="AW10" s="37"/>
      <c r="AX10" s="37"/>
      <c r="AY10" s="37"/>
      <c r="AZ10" s="37"/>
      <c r="BA10" s="37"/>
      <c r="BB10" s="37"/>
      <c r="BC10" s="37"/>
      <c r="BD10" s="37"/>
    </row>
    <row r="11" spans="1:56" ht="138" customHeight="1" x14ac:dyDescent="0.3">
      <c r="A11" s="181"/>
      <c r="B11" s="181"/>
      <c r="C11" s="181"/>
      <c r="D11" s="181"/>
      <c r="E11" s="181"/>
      <c r="F11" s="181"/>
      <c r="G11" s="181"/>
      <c r="H11" s="181"/>
      <c r="I11" s="181"/>
      <c r="J11" s="181"/>
      <c r="K11" s="181"/>
      <c r="L11" s="181"/>
      <c r="M11" s="181"/>
      <c r="N11" s="181"/>
      <c r="O11" s="182"/>
      <c r="P11" s="182"/>
      <c r="Q11" s="24" t="str">
        <f t="shared" si="0"/>
        <v>Probabilidad</v>
      </c>
      <c r="R11" s="25" t="s">
        <v>103</v>
      </c>
      <c r="S11" s="25" t="s">
        <v>104</v>
      </c>
      <c r="T11" s="26" t="str">
        <f t="shared" si="1"/>
        <v>40%</v>
      </c>
      <c r="U11" s="25" t="s">
        <v>105</v>
      </c>
      <c r="V11" s="25" t="s">
        <v>106</v>
      </c>
      <c r="W11" s="25" t="s">
        <v>107</v>
      </c>
      <c r="X11" s="27">
        <f>IFERROR(IF(AND(Q10="Probabilidad",Q11="Probabilidad"),(Z10-(+Z10*T11)),IF(Q11="Probabilidad",(I10-(+I10*T11)),IF(Q11="Impacto",Z10,""))),"")</f>
        <v>0.14399999999999999</v>
      </c>
      <c r="Y11" s="28" t="str">
        <f t="shared" si="2"/>
        <v>Muy Baja</v>
      </c>
      <c r="Z11" s="29">
        <f t="shared" si="3"/>
        <v>0.14399999999999999</v>
      </c>
      <c r="AA11" s="28" t="str">
        <f t="shared" ca="1" si="4"/>
        <v>Leve</v>
      </c>
      <c r="AB11" s="29">
        <f ca="1">IFERROR(IF(AND(Q10="Impacto",Q11="Impacto"),(AB10-(+AB10*T11)),IF(Q11="Impacto",($M$10-(+$M$10*T11)),IF(Q11="Probabilidad",AB10,""))),"")</f>
        <v>0.2</v>
      </c>
      <c r="AC11" s="30" t="str">
        <f t="shared" ca="1" si="5"/>
        <v>Bajo</v>
      </c>
      <c r="AD11" s="31" t="s">
        <v>108</v>
      </c>
      <c r="AE11" s="32" t="s">
        <v>113</v>
      </c>
      <c r="AF11" s="32" t="s">
        <v>110</v>
      </c>
      <c r="AG11" s="33">
        <v>46022</v>
      </c>
      <c r="AH11" s="34">
        <v>46030</v>
      </c>
      <c r="AI11" s="35" t="s">
        <v>114</v>
      </c>
      <c r="AJ11" s="36" t="s">
        <v>112</v>
      </c>
      <c r="AK11" s="18"/>
      <c r="AL11" s="18"/>
      <c r="AM11" s="18"/>
      <c r="AN11" s="18"/>
      <c r="AO11" s="18"/>
      <c r="AP11" s="18"/>
      <c r="AQ11" s="18"/>
      <c r="AR11" s="18"/>
      <c r="AS11" s="18"/>
      <c r="AT11" s="18"/>
      <c r="AU11" s="18"/>
      <c r="AV11" s="18"/>
      <c r="AW11" s="18"/>
      <c r="AX11" s="18"/>
      <c r="AY11" s="18"/>
      <c r="AZ11" s="18"/>
      <c r="BA11" s="18"/>
      <c r="BB11" s="18"/>
      <c r="BC11" s="18"/>
      <c r="BD11" s="18"/>
    </row>
    <row r="12" spans="1:56" ht="161.25" customHeight="1" x14ac:dyDescent="0.3">
      <c r="A12" s="181"/>
      <c r="B12" s="181"/>
      <c r="C12" s="181"/>
      <c r="D12" s="181"/>
      <c r="E12" s="181"/>
      <c r="F12" s="181"/>
      <c r="G12" s="181"/>
      <c r="H12" s="181"/>
      <c r="I12" s="181"/>
      <c r="J12" s="181"/>
      <c r="K12" s="181"/>
      <c r="L12" s="181"/>
      <c r="M12" s="181"/>
      <c r="N12" s="181"/>
      <c r="O12" s="24">
        <v>2</v>
      </c>
      <c r="P12" s="32" t="s">
        <v>115</v>
      </c>
      <c r="Q12" s="24" t="str">
        <f t="shared" si="0"/>
        <v>Probabilidad</v>
      </c>
      <c r="R12" s="38" t="s">
        <v>103</v>
      </c>
      <c r="S12" s="38" t="s">
        <v>104</v>
      </c>
      <c r="T12" s="39" t="str">
        <f t="shared" si="1"/>
        <v>40%</v>
      </c>
      <c r="U12" s="38" t="s">
        <v>105</v>
      </c>
      <c r="V12" s="38" t="s">
        <v>106</v>
      </c>
      <c r="W12" s="38" t="s">
        <v>107</v>
      </c>
      <c r="X12" s="27">
        <f t="shared" ref="X12:X15" si="6">IFERROR(IF(AND(Q11="Probabilidad",Q12="Probabilidad"),(Z11-(+Z11*T12)),IF(AND(Q11="Impacto",Q12="Probabilidad"),(Z10-(+Z10*T12)),IF(Q12="Impacto",Z11,""))),"")</f>
        <v>8.6399999999999991E-2</v>
      </c>
      <c r="Y12" s="28" t="str">
        <f t="shared" si="2"/>
        <v>Muy Baja</v>
      </c>
      <c r="Z12" s="29">
        <f t="shared" si="3"/>
        <v>8.6399999999999991E-2</v>
      </c>
      <c r="AA12" s="28" t="str">
        <f t="shared" ca="1" si="4"/>
        <v>Leve</v>
      </c>
      <c r="AB12" s="29">
        <f t="shared" ref="AB12:AB15" ca="1" si="7">IFERROR(IF(AND(Q11="Impacto",Q12="Impacto"),(AB11-(+AB11*T12)),IF(AND(Q11="Probabilidad",Q12="Impacto"),(AB10-(+AB10*T12)),IF(Q12="Probabilidad",AB11,""))),"")</f>
        <v>0.2</v>
      </c>
      <c r="AC12" s="30" t="str">
        <f t="shared" ca="1" si="5"/>
        <v>Bajo</v>
      </c>
      <c r="AD12" s="31" t="s">
        <v>108</v>
      </c>
      <c r="AE12" s="32" t="s">
        <v>116</v>
      </c>
      <c r="AF12" s="32" t="s">
        <v>110</v>
      </c>
      <c r="AG12" s="33">
        <v>46022</v>
      </c>
      <c r="AH12" s="34">
        <v>46031</v>
      </c>
      <c r="AI12" s="40" t="s">
        <v>237</v>
      </c>
      <c r="AJ12" s="36" t="s">
        <v>112</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x14ac:dyDescent="0.3">
      <c r="A13" s="181"/>
      <c r="B13" s="181"/>
      <c r="C13" s="181"/>
      <c r="D13" s="181"/>
      <c r="E13" s="181"/>
      <c r="F13" s="181"/>
      <c r="G13" s="181"/>
      <c r="H13" s="181"/>
      <c r="I13" s="181"/>
      <c r="J13" s="181"/>
      <c r="K13" s="181"/>
      <c r="L13" s="181"/>
      <c r="M13" s="181"/>
      <c r="N13" s="181"/>
      <c r="O13" s="41"/>
      <c r="P13" s="42"/>
      <c r="Q13" s="41" t="str">
        <f t="shared" si="0"/>
        <v/>
      </c>
      <c r="R13" s="25"/>
      <c r="S13" s="25"/>
      <c r="T13" s="26" t="str">
        <f t="shared" si="1"/>
        <v/>
      </c>
      <c r="U13" s="25"/>
      <c r="V13" s="25"/>
      <c r="W13" s="25"/>
      <c r="X13" s="27" t="str">
        <f t="shared" si="6"/>
        <v/>
      </c>
      <c r="Y13" s="28" t="str">
        <f t="shared" si="2"/>
        <v/>
      </c>
      <c r="Z13" s="29" t="str">
        <f t="shared" si="3"/>
        <v/>
      </c>
      <c r="AA13" s="28" t="str">
        <f t="shared" si="4"/>
        <v/>
      </c>
      <c r="AB13" s="29" t="str">
        <f t="shared" si="7"/>
        <v/>
      </c>
      <c r="AC13" s="30" t="str">
        <f t="shared" si="5"/>
        <v/>
      </c>
      <c r="AD13" s="31"/>
      <c r="AE13" s="43"/>
      <c r="AF13" s="41"/>
      <c r="AG13" s="33"/>
      <c r="AH13" s="44"/>
      <c r="AI13" s="45"/>
      <c r="AJ13" s="41" t="s">
        <v>117</v>
      </c>
      <c r="AK13" s="18"/>
      <c r="AL13" s="18"/>
      <c r="AM13" s="18"/>
      <c r="AN13" s="18"/>
      <c r="AO13" s="18"/>
      <c r="AP13" s="18"/>
      <c r="AQ13" s="18"/>
      <c r="AR13" s="18"/>
      <c r="AS13" s="18"/>
      <c r="AT13" s="18"/>
      <c r="AU13" s="18"/>
      <c r="AV13" s="18"/>
      <c r="AW13" s="18"/>
      <c r="AX13" s="18"/>
      <c r="AY13" s="18"/>
      <c r="AZ13" s="18"/>
      <c r="BA13" s="18"/>
      <c r="BB13" s="18"/>
      <c r="BC13" s="18"/>
      <c r="BD13" s="18"/>
    </row>
    <row r="14" spans="1:56" ht="151.5" hidden="1" customHeight="1" x14ac:dyDescent="0.3">
      <c r="A14" s="181"/>
      <c r="B14" s="181"/>
      <c r="C14" s="181"/>
      <c r="D14" s="181"/>
      <c r="E14" s="181"/>
      <c r="F14" s="181"/>
      <c r="G14" s="181"/>
      <c r="H14" s="181"/>
      <c r="I14" s="181"/>
      <c r="J14" s="181"/>
      <c r="K14" s="181"/>
      <c r="L14" s="181"/>
      <c r="M14" s="181"/>
      <c r="N14" s="181"/>
      <c r="O14" s="41"/>
      <c r="P14" s="42"/>
      <c r="Q14" s="41" t="str">
        <f t="shared" si="0"/>
        <v/>
      </c>
      <c r="R14" s="25"/>
      <c r="S14" s="25"/>
      <c r="T14" s="26" t="str">
        <f t="shared" si="1"/>
        <v/>
      </c>
      <c r="U14" s="25"/>
      <c r="V14" s="25"/>
      <c r="W14" s="25"/>
      <c r="X14" s="27" t="str">
        <f t="shared" si="6"/>
        <v/>
      </c>
      <c r="Y14" s="28" t="str">
        <f t="shared" si="2"/>
        <v/>
      </c>
      <c r="Z14" s="29" t="str">
        <f t="shared" si="3"/>
        <v/>
      </c>
      <c r="AA14" s="28" t="str">
        <f t="shared" si="4"/>
        <v/>
      </c>
      <c r="AB14" s="29" t="str">
        <f t="shared" si="7"/>
        <v/>
      </c>
      <c r="AC14" s="30" t="str">
        <f t="shared" si="5"/>
        <v/>
      </c>
      <c r="AD14" s="31"/>
      <c r="AE14" s="43"/>
      <c r="AF14" s="41"/>
      <c r="AG14" s="33"/>
      <c r="AH14" s="44"/>
      <c r="AI14" s="45"/>
      <c r="AJ14" s="41"/>
      <c r="AK14" s="18"/>
      <c r="AL14" s="18"/>
      <c r="AM14" s="18"/>
      <c r="AN14" s="18"/>
      <c r="AO14" s="18"/>
      <c r="AP14" s="18"/>
      <c r="AQ14" s="18"/>
      <c r="AR14" s="18"/>
      <c r="AS14" s="18"/>
      <c r="AT14" s="18"/>
      <c r="AU14" s="18"/>
      <c r="AV14" s="18"/>
      <c r="AW14" s="18"/>
      <c r="AX14" s="18"/>
      <c r="AY14" s="18"/>
      <c r="AZ14" s="18"/>
      <c r="BA14" s="18"/>
      <c r="BB14" s="18"/>
      <c r="BC14" s="18"/>
      <c r="BD14" s="18"/>
    </row>
    <row r="15" spans="1:56" ht="151.5" hidden="1" customHeight="1" x14ac:dyDescent="0.3">
      <c r="A15" s="182"/>
      <c r="B15" s="182"/>
      <c r="C15" s="182"/>
      <c r="D15" s="182"/>
      <c r="E15" s="182"/>
      <c r="F15" s="182"/>
      <c r="G15" s="182"/>
      <c r="H15" s="182"/>
      <c r="I15" s="182"/>
      <c r="J15" s="182"/>
      <c r="K15" s="182"/>
      <c r="L15" s="182"/>
      <c r="M15" s="182"/>
      <c r="N15" s="182"/>
      <c r="O15" s="41"/>
      <c r="P15" s="42"/>
      <c r="Q15" s="41" t="str">
        <f t="shared" si="0"/>
        <v/>
      </c>
      <c r="R15" s="25"/>
      <c r="S15" s="25"/>
      <c r="T15" s="26" t="str">
        <f t="shared" si="1"/>
        <v/>
      </c>
      <c r="U15" s="25"/>
      <c r="V15" s="25"/>
      <c r="W15" s="25"/>
      <c r="X15" s="27" t="str">
        <f t="shared" si="6"/>
        <v/>
      </c>
      <c r="Y15" s="28" t="str">
        <f t="shared" si="2"/>
        <v/>
      </c>
      <c r="Z15" s="29" t="str">
        <f t="shared" si="3"/>
        <v/>
      </c>
      <c r="AA15" s="28" t="str">
        <f t="shared" si="4"/>
        <v/>
      </c>
      <c r="AB15" s="29" t="str">
        <f t="shared" si="7"/>
        <v/>
      </c>
      <c r="AC15" s="30" t="str">
        <f t="shared" si="5"/>
        <v/>
      </c>
      <c r="AD15" s="31"/>
      <c r="AE15" s="43"/>
      <c r="AF15" s="41"/>
      <c r="AG15" s="33"/>
      <c r="AH15" s="44"/>
      <c r="AI15" s="45"/>
      <c r="AJ15" s="41"/>
      <c r="AK15" s="18"/>
      <c r="AL15" s="18"/>
      <c r="AM15" s="18"/>
      <c r="AN15" s="18"/>
      <c r="AO15" s="18"/>
      <c r="AP15" s="18"/>
      <c r="AQ15" s="18"/>
      <c r="AR15" s="18"/>
      <c r="AS15" s="18"/>
      <c r="AT15" s="18"/>
      <c r="AU15" s="18"/>
      <c r="AV15" s="18"/>
      <c r="AW15" s="18"/>
      <c r="AX15" s="18"/>
      <c r="AY15" s="18"/>
      <c r="AZ15" s="18"/>
      <c r="BA15" s="18"/>
      <c r="BB15" s="18"/>
      <c r="BC15" s="18"/>
      <c r="BD15" s="18"/>
    </row>
    <row r="16" spans="1:56" ht="200.25" customHeight="1" x14ac:dyDescent="0.3">
      <c r="A16" s="187">
        <v>2</v>
      </c>
      <c r="B16" s="186" t="s">
        <v>96</v>
      </c>
      <c r="C16" s="186" t="s">
        <v>118</v>
      </c>
      <c r="D16" s="186" t="s">
        <v>119</v>
      </c>
      <c r="E16" s="186" t="s">
        <v>120</v>
      </c>
      <c r="F16" s="186" t="s">
        <v>100</v>
      </c>
      <c r="G16" s="185">
        <v>12</v>
      </c>
      <c r="H16" s="180" t="str">
        <f>IF(G16&lt;=0,"",IF(G16&lt;=2,"Muy Baja",IF(G16&lt;=24,"Baja",IF(G16&lt;=500,"Media",IF(G16&lt;=5000,"Alta","Muy Alta")))))</f>
        <v>Baja</v>
      </c>
      <c r="I16" s="183">
        <f>IF(H16="","",IF(H16="Muy Baja",0.2,IF(H16="Baja",0.4,IF(H16="Media",0.6,IF(H16="Alta",0.8,IF(H16="Muy Alta",1,))))))</f>
        <v>0.4</v>
      </c>
      <c r="J16" s="183" t="s">
        <v>121</v>
      </c>
      <c r="K16" s="183" t="str">
        <f ca="1">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180" t="str">
        <f ca="1">IF(OR(K16='Tabla Impacto'!$C$11,K16='Tabla Impacto'!$D$11),"Leve",IF(OR(K16='Tabla Impacto'!$C$12,K16='Tabla Impacto'!$D$12),"Menor",IF(OR(K16='Tabla Impacto'!$C$13,K16='Tabla Impacto'!$D$13),"Moderado",IF(OR(K16='Tabla Impacto'!$C$14,K16='Tabla Impacto'!$D$14),"Mayor",IF(OR(K16='Tabla Impacto'!$C$15,K16='Tabla Impacto'!$D$15),"Catastrófico","")))))</f>
        <v>Mayor</v>
      </c>
      <c r="M16" s="183">
        <f ca="1">IF(L16="","",IF(L16="Leve",0.2,IF(L16="Menor",0.4,IF(L16="Moderado",0.6,IF(L16="Mayor",0.8,IF(L16="Catastrófico",1,))))))</f>
        <v>0.8</v>
      </c>
      <c r="N16" s="18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41">
        <v>1</v>
      </c>
      <c r="P16" s="46" t="s">
        <v>122</v>
      </c>
      <c r="Q16" s="41" t="str">
        <f t="shared" si="0"/>
        <v>Probabilidad</v>
      </c>
      <c r="R16" s="25" t="s">
        <v>103</v>
      </c>
      <c r="S16" s="25" t="s">
        <v>104</v>
      </c>
      <c r="T16" s="26" t="str">
        <f t="shared" si="1"/>
        <v>40%</v>
      </c>
      <c r="U16" s="25" t="s">
        <v>105</v>
      </c>
      <c r="V16" s="25" t="s">
        <v>106</v>
      </c>
      <c r="W16" s="25" t="s">
        <v>107</v>
      </c>
      <c r="X16" s="27">
        <f>IFERROR(IF(Q16="Probabilidad",(I16-(+I16*T16)),IF(Q16="Impacto",I16,"")),"")</f>
        <v>0.24</v>
      </c>
      <c r="Y16" s="28" t="str">
        <f t="shared" si="2"/>
        <v>Baja</v>
      </c>
      <c r="Z16" s="29">
        <f t="shared" si="3"/>
        <v>0.24</v>
      </c>
      <c r="AA16" s="28" t="str">
        <f t="shared" ca="1" si="4"/>
        <v>Mayor</v>
      </c>
      <c r="AB16" s="29">
        <f ca="1">IFERROR(IF(Q16="Impacto",(M16-(+M16*T16)),IF(Q16="Probabilidad",M16,"")),"")</f>
        <v>0.8</v>
      </c>
      <c r="AC16" s="30" t="str">
        <f t="shared" ca="1" si="5"/>
        <v>Alto</v>
      </c>
      <c r="AD16" s="31" t="s">
        <v>123</v>
      </c>
      <c r="AE16" s="47" t="s">
        <v>124</v>
      </c>
      <c r="AF16" s="32" t="s">
        <v>110</v>
      </c>
      <c r="AG16" s="33">
        <v>46022</v>
      </c>
      <c r="AH16" s="34">
        <v>46031</v>
      </c>
      <c r="AI16" s="48" t="s">
        <v>125</v>
      </c>
      <c r="AJ16" s="49" t="s">
        <v>112</v>
      </c>
      <c r="AK16" s="18"/>
      <c r="AL16" s="18"/>
      <c r="AM16" s="18"/>
      <c r="AN16" s="18" t="s">
        <v>125</v>
      </c>
      <c r="AO16" s="18"/>
      <c r="AP16" s="18"/>
      <c r="AQ16" s="18"/>
      <c r="AR16" s="18"/>
      <c r="AS16" s="18"/>
      <c r="AT16" s="18"/>
      <c r="AU16" s="18"/>
      <c r="AV16" s="18"/>
      <c r="AW16" s="18"/>
      <c r="AX16" s="18"/>
      <c r="AY16" s="18"/>
      <c r="AZ16" s="18"/>
      <c r="BA16" s="18"/>
      <c r="BB16" s="18"/>
      <c r="BC16" s="18"/>
      <c r="BD16" s="18"/>
    </row>
    <row r="17" spans="1:56" ht="151.5" hidden="1" customHeight="1" x14ac:dyDescent="0.3">
      <c r="A17" s="181"/>
      <c r="B17" s="181"/>
      <c r="C17" s="181"/>
      <c r="D17" s="181"/>
      <c r="E17" s="181"/>
      <c r="F17" s="181"/>
      <c r="G17" s="181"/>
      <c r="H17" s="181"/>
      <c r="I17" s="181"/>
      <c r="J17" s="181"/>
      <c r="K17" s="181"/>
      <c r="L17" s="181"/>
      <c r="M17" s="181"/>
      <c r="N17" s="181"/>
      <c r="O17" s="41">
        <v>2</v>
      </c>
      <c r="P17" s="46"/>
      <c r="Q17" s="41" t="str">
        <f t="shared" si="0"/>
        <v>Probabilidad</v>
      </c>
      <c r="R17" s="25" t="s">
        <v>103</v>
      </c>
      <c r="S17" s="25" t="s">
        <v>104</v>
      </c>
      <c r="T17" s="26" t="str">
        <f t="shared" si="1"/>
        <v>40%</v>
      </c>
      <c r="U17" s="25" t="s">
        <v>105</v>
      </c>
      <c r="V17" s="25" t="s">
        <v>106</v>
      </c>
      <c r="W17" s="25" t="s">
        <v>107</v>
      </c>
      <c r="X17" s="27">
        <f>IFERROR(IF(AND(Q16="Probabilidad",Q17="Probabilidad"),(Z16-(+Z16*T17)),IF(Q17="Probabilidad",(I16-(+I16*T17)),IF(Q17="Impacto",Z16,""))),"")</f>
        <v>0.14399999999999999</v>
      </c>
      <c r="Y17" s="28" t="str">
        <f t="shared" si="2"/>
        <v>Muy Baja</v>
      </c>
      <c r="Z17" s="29">
        <f t="shared" si="3"/>
        <v>0.14399999999999999</v>
      </c>
      <c r="AA17" s="28" t="str">
        <f t="shared" ca="1" si="4"/>
        <v>Leve</v>
      </c>
      <c r="AB17" s="29">
        <f ca="1">IFERROR(IF(AND(Q16="Impacto",Q17="Impacto"),(AB10-(+AB10*T17)),IF(Q17="Impacto",($M$16-(+$M$16*T17)),IF(Q17="Probabilidad",AB10,""))),"")</f>
        <v>0.2</v>
      </c>
      <c r="AC17" s="30" t="str">
        <f t="shared" ca="1" si="5"/>
        <v>Bajo</v>
      </c>
      <c r="AD17" s="31" t="s">
        <v>123</v>
      </c>
      <c r="AE17" s="43"/>
      <c r="AF17" s="32" t="s">
        <v>126</v>
      </c>
      <c r="AG17" s="33">
        <v>46022</v>
      </c>
      <c r="AH17" s="33">
        <v>45746</v>
      </c>
      <c r="AI17" s="43"/>
      <c r="AJ17" s="41" t="s">
        <v>117</v>
      </c>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x14ac:dyDescent="0.3">
      <c r="A18" s="181"/>
      <c r="B18" s="181"/>
      <c r="C18" s="181"/>
      <c r="D18" s="181"/>
      <c r="E18" s="181"/>
      <c r="F18" s="181"/>
      <c r="G18" s="181"/>
      <c r="H18" s="181"/>
      <c r="I18" s="181"/>
      <c r="J18" s="181"/>
      <c r="K18" s="181"/>
      <c r="L18" s="181"/>
      <c r="M18" s="181"/>
      <c r="N18" s="181"/>
      <c r="O18" s="41">
        <v>3</v>
      </c>
      <c r="P18" s="32"/>
      <c r="Q18" s="41" t="str">
        <f t="shared" si="0"/>
        <v>Probabilidad</v>
      </c>
      <c r="R18" s="25" t="s">
        <v>103</v>
      </c>
      <c r="S18" s="25" t="s">
        <v>104</v>
      </c>
      <c r="T18" s="26" t="str">
        <f t="shared" si="1"/>
        <v>40%</v>
      </c>
      <c r="U18" s="25" t="s">
        <v>105</v>
      </c>
      <c r="V18" s="25" t="s">
        <v>106</v>
      </c>
      <c r="W18" s="25" t="s">
        <v>107</v>
      </c>
      <c r="X18" s="27">
        <f t="shared" ref="X18:X21" si="8">IFERROR(IF(AND(Q17="Probabilidad",Q18="Probabilidad"),(Z17-(+Z17*T18)),IF(AND(Q17="Impacto",Q18="Probabilidad"),(Z16-(+Z16*T18)),IF(Q18="Impacto",Z17,""))),"")</f>
        <v>8.6399999999999991E-2</v>
      </c>
      <c r="Y18" s="28" t="str">
        <f t="shared" si="2"/>
        <v>Muy Baja</v>
      </c>
      <c r="Z18" s="29">
        <f t="shared" si="3"/>
        <v>8.6399999999999991E-2</v>
      </c>
      <c r="AA18" s="28" t="str">
        <f t="shared" ca="1" si="4"/>
        <v>Leve</v>
      </c>
      <c r="AB18" s="29">
        <f t="shared" ref="AB18:AB21" ca="1" si="9">IFERROR(IF(AND(Q17="Impacto",Q18="Impacto"),(AB17-(+AB17*T18)),IF(AND(Q17="Probabilidad",Q18="Impacto"),(AB16-(+AB16*T18)),IF(Q18="Probabilidad",AB17,""))),"")</f>
        <v>0.2</v>
      </c>
      <c r="AC18" s="30" t="str">
        <f t="shared" ca="1" si="5"/>
        <v>Bajo</v>
      </c>
      <c r="AD18" s="31" t="s">
        <v>123</v>
      </c>
      <c r="AE18" s="43"/>
      <c r="AF18" s="32" t="s">
        <v>126</v>
      </c>
      <c r="AG18" s="33">
        <v>46022</v>
      </c>
      <c r="AH18" s="33">
        <v>45869</v>
      </c>
      <c r="AI18" s="43"/>
      <c r="AJ18" s="41" t="s">
        <v>117</v>
      </c>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x14ac:dyDescent="0.3">
      <c r="A19" s="181"/>
      <c r="B19" s="181"/>
      <c r="C19" s="181"/>
      <c r="D19" s="181"/>
      <c r="E19" s="181"/>
      <c r="F19" s="181"/>
      <c r="G19" s="181"/>
      <c r="H19" s="181"/>
      <c r="I19" s="181"/>
      <c r="J19" s="181"/>
      <c r="K19" s="181"/>
      <c r="L19" s="181"/>
      <c r="M19" s="181"/>
      <c r="N19" s="181"/>
      <c r="O19" s="41">
        <v>4</v>
      </c>
      <c r="P19" s="42"/>
      <c r="Q19" s="41" t="str">
        <f t="shared" si="0"/>
        <v/>
      </c>
      <c r="R19" s="25"/>
      <c r="S19" s="25"/>
      <c r="T19" s="26" t="str">
        <f t="shared" si="1"/>
        <v/>
      </c>
      <c r="U19" s="25"/>
      <c r="V19" s="25"/>
      <c r="W19" s="25"/>
      <c r="X19" s="27" t="str">
        <f t="shared" si="8"/>
        <v/>
      </c>
      <c r="Y19" s="28" t="str">
        <f t="shared" si="2"/>
        <v/>
      </c>
      <c r="Z19" s="29" t="str">
        <f t="shared" si="3"/>
        <v/>
      </c>
      <c r="AA19" s="28" t="str">
        <f t="shared" si="4"/>
        <v/>
      </c>
      <c r="AB19" s="29" t="str">
        <f t="shared" si="9"/>
        <v/>
      </c>
      <c r="AC19" s="30" t="str">
        <f t="shared" si="5"/>
        <v/>
      </c>
      <c r="AD19" s="31"/>
      <c r="AE19" s="43"/>
      <c r="AF19" s="41"/>
      <c r="AG19" s="33"/>
      <c r="AH19" s="44"/>
      <c r="AI19" s="43"/>
      <c r="AJ19" s="41"/>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x14ac:dyDescent="0.3">
      <c r="A20" s="181"/>
      <c r="B20" s="181"/>
      <c r="C20" s="181"/>
      <c r="D20" s="181"/>
      <c r="E20" s="181"/>
      <c r="F20" s="181"/>
      <c r="G20" s="181"/>
      <c r="H20" s="181"/>
      <c r="I20" s="181"/>
      <c r="J20" s="181"/>
      <c r="K20" s="181"/>
      <c r="L20" s="181"/>
      <c r="M20" s="181"/>
      <c r="N20" s="181"/>
      <c r="O20" s="41">
        <v>5</v>
      </c>
      <c r="P20" s="42"/>
      <c r="Q20" s="41" t="str">
        <f t="shared" si="0"/>
        <v/>
      </c>
      <c r="R20" s="25"/>
      <c r="S20" s="25"/>
      <c r="T20" s="26" t="str">
        <f t="shared" si="1"/>
        <v/>
      </c>
      <c r="U20" s="25"/>
      <c r="V20" s="25"/>
      <c r="W20" s="25"/>
      <c r="X20" s="27" t="str">
        <f t="shared" si="8"/>
        <v/>
      </c>
      <c r="Y20" s="28" t="str">
        <f t="shared" si="2"/>
        <v/>
      </c>
      <c r="Z20" s="29" t="str">
        <f t="shared" si="3"/>
        <v/>
      </c>
      <c r="AA20" s="28" t="str">
        <f t="shared" si="4"/>
        <v/>
      </c>
      <c r="AB20" s="29" t="str">
        <f t="shared" si="9"/>
        <v/>
      </c>
      <c r="AC20" s="30" t="str">
        <f t="shared" si="5"/>
        <v/>
      </c>
      <c r="AD20" s="31"/>
      <c r="AE20" s="43"/>
      <c r="AF20" s="41"/>
      <c r="AG20" s="33"/>
      <c r="AH20" s="44"/>
      <c r="AI20" s="43"/>
      <c r="AJ20" s="41"/>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x14ac:dyDescent="0.3">
      <c r="A21" s="182"/>
      <c r="B21" s="182"/>
      <c r="C21" s="182"/>
      <c r="D21" s="182"/>
      <c r="E21" s="182"/>
      <c r="F21" s="182"/>
      <c r="G21" s="182"/>
      <c r="H21" s="182"/>
      <c r="I21" s="182"/>
      <c r="J21" s="182"/>
      <c r="K21" s="182"/>
      <c r="L21" s="182"/>
      <c r="M21" s="182"/>
      <c r="N21" s="182"/>
      <c r="O21" s="41">
        <v>6</v>
      </c>
      <c r="P21" s="42"/>
      <c r="Q21" s="41" t="str">
        <f t="shared" si="0"/>
        <v/>
      </c>
      <c r="R21" s="25"/>
      <c r="S21" s="25"/>
      <c r="T21" s="26" t="str">
        <f t="shared" si="1"/>
        <v/>
      </c>
      <c r="U21" s="25"/>
      <c r="V21" s="25"/>
      <c r="W21" s="25"/>
      <c r="X21" s="27" t="str">
        <f t="shared" si="8"/>
        <v/>
      </c>
      <c r="Y21" s="28" t="str">
        <f t="shared" si="2"/>
        <v/>
      </c>
      <c r="Z21" s="29" t="str">
        <f t="shared" si="3"/>
        <v/>
      </c>
      <c r="AA21" s="28" t="str">
        <f t="shared" si="4"/>
        <v/>
      </c>
      <c r="AB21" s="29" t="str">
        <f t="shared" si="9"/>
        <v/>
      </c>
      <c r="AC21" s="30" t="str">
        <f t="shared" si="5"/>
        <v/>
      </c>
      <c r="AD21" s="31"/>
      <c r="AE21" s="43"/>
      <c r="AF21" s="41"/>
      <c r="AG21" s="33"/>
      <c r="AH21" s="44"/>
      <c r="AI21" s="43"/>
      <c r="AJ21" s="41"/>
      <c r="AK21" s="18"/>
      <c r="AL21" s="18"/>
      <c r="AM21" s="18"/>
      <c r="AN21" s="18"/>
      <c r="AO21" s="18"/>
      <c r="AP21" s="18"/>
      <c r="AQ21" s="18"/>
      <c r="AR21" s="18"/>
      <c r="AS21" s="18"/>
      <c r="AT21" s="18"/>
      <c r="AU21" s="18"/>
      <c r="AV21" s="18"/>
      <c r="AW21" s="18"/>
      <c r="AX21" s="18"/>
      <c r="AY21" s="18"/>
      <c r="AZ21" s="18"/>
      <c r="BA21" s="18"/>
      <c r="BB21" s="18"/>
      <c r="BC21" s="18"/>
      <c r="BD21" s="18"/>
    </row>
    <row r="22" spans="1:56" ht="151.5" hidden="1" customHeight="1" x14ac:dyDescent="0.3">
      <c r="A22" s="187">
        <v>3</v>
      </c>
      <c r="B22" s="186" t="s">
        <v>96</v>
      </c>
      <c r="C22" s="186"/>
      <c r="D22" s="186"/>
      <c r="E22" s="186"/>
      <c r="F22" s="186" t="s">
        <v>100</v>
      </c>
      <c r="G22" s="185"/>
      <c r="H22" s="180" t="str">
        <f>IF(G22&lt;=0,"",IF(G22&lt;=2,"Muy Baja",IF(G22&lt;=24,"Baja",IF(G22&lt;=500,"Media",IF(G22&lt;=5000,"Alta","Muy Alta")))))</f>
        <v/>
      </c>
      <c r="I22" s="183" t="str">
        <f>IF(H22="","",IF(H22="Muy Baja",0.2,IF(H22="Baja",0.4,IF(H22="Media",0.6,IF(H22="Alta",0.8,IF(H22="Muy Alta",1,))))))</f>
        <v/>
      </c>
      <c r="J22" s="183" t="s">
        <v>101</v>
      </c>
      <c r="K22" s="183" t="str">
        <f ca="1">IF(NOT(ISERROR(MATCH(J22,'Tabla Impacto'!$B$221:$B$223,0))),'Tabla Impacto'!$F$223&amp;"Por favor no seleccionar los criterios de impacto(Afectación Económica o presupuestal y Pérdida Reputacional)",J22)</f>
        <v xml:space="preserve">     El riesgo afecta la imagen de alguna área de la organización</v>
      </c>
      <c r="L22" s="180" t="str">
        <f ca="1">IF(OR(K22='Tabla Impacto'!$C$11,K22='Tabla Impacto'!$D$11),"Leve",IF(OR(K22='Tabla Impacto'!$C$12,K22='Tabla Impacto'!$D$12),"Menor",IF(OR(K22='Tabla Impacto'!$C$13,K22='Tabla Impacto'!$D$13),"Moderado",IF(OR(K22='Tabla Impacto'!$C$14,K22='Tabla Impacto'!$D$14),"Mayor",IF(OR(K22='Tabla Impacto'!$C$15,K22='Tabla Impacto'!$D$15),"Catastrófico","")))))</f>
        <v>Leve</v>
      </c>
      <c r="M22" s="183">
        <f ca="1">IF(L22="","",IF(L22="Leve",0.2,IF(L22="Menor",0.4,IF(L22="Moderado",0.6,IF(L22="Mayor",0.8,IF(L22="Catastrófico",1,))))))</f>
        <v>0.2</v>
      </c>
      <c r="N22" s="18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41">
        <v>1</v>
      </c>
      <c r="P22" s="46"/>
      <c r="Q22" s="41" t="str">
        <f t="shared" si="0"/>
        <v>Probabilidad</v>
      </c>
      <c r="R22" s="25" t="s">
        <v>103</v>
      </c>
      <c r="S22" s="25" t="s">
        <v>104</v>
      </c>
      <c r="T22" s="26" t="str">
        <f t="shared" si="1"/>
        <v>40%</v>
      </c>
      <c r="U22" s="25" t="s">
        <v>105</v>
      </c>
      <c r="V22" s="25" t="s">
        <v>106</v>
      </c>
      <c r="W22" s="25" t="s">
        <v>107</v>
      </c>
      <c r="X22" s="27" t="str">
        <f>IFERROR(IF(Q22="Probabilidad",(I22-(+I22*T22)),IF(Q22="Impacto",I22,"")),"")</f>
        <v/>
      </c>
      <c r="Y22" s="28" t="str">
        <f t="shared" si="2"/>
        <v/>
      </c>
      <c r="Z22" s="29" t="str">
        <f t="shared" si="3"/>
        <v/>
      </c>
      <c r="AA22" s="28" t="str">
        <f t="shared" ca="1" si="4"/>
        <v>Leve</v>
      </c>
      <c r="AB22" s="29">
        <f ca="1">IFERROR(IF(Q22="Impacto",(M22-(+M22*T22)),IF(Q22="Probabilidad",M22,"")),"")</f>
        <v>0.2</v>
      </c>
      <c r="AC22" s="30" t="str">
        <f t="shared" ca="1" si="5"/>
        <v/>
      </c>
      <c r="AD22" s="31" t="s">
        <v>123</v>
      </c>
      <c r="AE22" s="43"/>
      <c r="AF22" s="32"/>
      <c r="AG22" s="33">
        <v>46022</v>
      </c>
      <c r="AH22" s="33">
        <v>45869</v>
      </c>
      <c r="AI22" s="43"/>
      <c r="AJ22" s="41" t="s">
        <v>117</v>
      </c>
      <c r="AK22" s="18"/>
      <c r="AL22" s="18"/>
      <c r="AM22" s="18"/>
      <c r="AN22" s="18"/>
      <c r="AO22" s="18"/>
      <c r="AP22" s="18"/>
      <c r="AQ22" s="18"/>
      <c r="AR22" s="18"/>
      <c r="AS22" s="18"/>
      <c r="AT22" s="18"/>
      <c r="AU22" s="18"/>
      <c r="AV22" s="18"/>
      <c r="AW22" s="18"/>
      <c r="AX22" s="18"/>
      <c r="AY22" s="18"/>
      <c r="AZ22" s="18"/>
      <c r="BA22" s="18"/>
      <c r="BB22" s="18"/>
      <c r="BC22" s="18"/>
      <c r="BD22" s="18"/>
    </row>
    <row r="23" spans="1:56" ht="151.5" hidden="1" customHeight="1" x14ac:dyDescent="0.3">
      <c r="A23" s="181"/>
      <c r="B23" s="181"/>
      <c r="C23" s="181"/>
      <c r="D23" s="181"/>
      <c r="E23" s="181"/>
      <c r="F23" s="181"/>
      <c r="G23" s="181"/>
      <c r="H23" s="181"/>
      <c r="I23" s="181"/>
      <c r="J23" s="181"/>
      <c r="K23" s="181"/>
      <c r="L23" s="181"/>
      <c r="M23" s="181"/>
      <c r="N23" s="181"/>
      <c r="O23" s="41">
        <v>2</v>
      </c>
      <c r="P23" s="46"/>
      <c r="Q23" s="41" t="str">
        <f t="shared" si="0"/>
        <v>Probabilidad</v>
      </c>
      <c r="R23" s="25" t="s">
        <v>103</v>
      </c>
      <c r="S23" s="25" t="s">
        <v>104</v>
      </c>
      <c r="T23" s="26" t="str">
        <f t="shared" si="1"/>
        <v>40%</v>
      </c>
      <c r="U23" s="25" t="s">
        <v>105</v>
      </c>
      <c r="V23" s="25" t="s">
        <v>106</v>
      </c>
      <c r="W23" s="25" t="s">
        <v>107</v>
      </c>
      <c r="X23" s="50" t="str">
        <f>IFERROR(IF(AND(Q22="Probabilidad",Q23="Probabilidad"),(Z22-(+Z22*T23)),IF(Q23="Probabilidad",(I22-(+I22*T23)),IF(Q23="Impacto",Z22,""))),"")</f>
        <v/>
      </c>
      <c r="Y23" s="28" t="str">
        <f t="shared" si="2"/>
        <v/>
      </c>
      <c r="Z23" s="29" t="str">
        <f t="shared" si="3"/>
        <v/>
      </c>
      <c r="AA23" s="28" t="str">
        <f t="shared" ca="1" si="4"/>
        <v>Mayor</v>
      </c>
      <c r="AB23" s="29">
        <f ca="1">IFERROR(IF(AND(Q22="Impacto",Q23="Impacto"),(AB16-(+AB16*T23)),IF(Q23="Impacto",($M$22-(+$M$22*T23)),IF(Q23="Probabilidad",AB16,""))),"")</f>
        <v>0.8</v>
      </c>
      <c r="AC23" s="30" t="str">
        <f t="shared" ca="1" si="5"/>
        <v/>
      </c>
      <c r="AD23" s="31" t="s">
        <v>123</v>
      </c>
      <c r="AE23" s="43" t="s">
        <v>127</v>
      </c>
      <c r="AF23" s="32" t="s">
        <v>126</v>
      </c>
      <c r="AG23" s="33">
        <v>46022</v>
      </c>
      <c r="AH23" s="33">
        <v>45991</v>
      </c>
      <c r="AI23" s="43"/>
      <c r="AJ23" s="41" t="s">
        <v>117</v>
      </c>
      <c r="AK23" s="18"/>
      <c r="AL23" s="18"/>
      <c r="AM23" s="18"/>
      <c r="AN23" s="18"/>
      <c r="AO23" s="18"/>
      <c r="AP23" s="18"/>
      <c r="AQ23" s="18"/>
      <c r="AR23" s="18"/>
      <c r="AS23" s="18"/>
      <c r="AT23" s="18"/>
      <c r="AU23" s="18"/>
      <c r="AV23" s="18"/>
      <c r="AW23" s="18"/>
      <c r="AX23" s="18"/>
      <c r="AY23" s="18"/>
      <c r="AZ23" s="18"/>
      <c r="BA23" s="18"/>
      <c r="BB23" s="18"/>
      <c r="BC23" s="18"/>
      <c r="BD23" s="18"/>
    </row>
    <row r="24" spans="1:56" ht="151.5" hidden="1" customHeight="1" x14ac:dyDescent="0.3">
      <c r="A24" s="181"/>
      <c r="B24" s="181"/>
      <c r="C24" s="181"/>
      <c r="D24" s="181"/>
      <c r="E24" s="181"/>
      <c r="F24" s="181"/>
      <c r="G24" s="181"/>
      <c r="H24" s="181"/>
      <c r="I24" s="181"/>
      <c r="J24" s="181"/>
      <c r="K24" s="181"/>
      <c r="L24" s="181"/>
      <c r="M24" s="181"/>
      <c r="N24" s="181"/>
      <c r="O24" s="41">
        <v>3</v>
      </c>
      <c r="P24" s="32"/>
      <c r="Q24" s="41" t="str">
        <f t="shared" si="0"/>
        <v>Probabilidad</v>
      </c>
      <c r="R24" s="25" t="s">
        <v>103</v>
      </c>
      <c r="S24" s="25" t="s">
        <v>104</v>
      </c>
      <c r="T24" s="26" t="str">
        <f t="shared" si="1"/>
        <v>40%</v>
      </c>
      <c r="U24" s="25" t="s">
        <v>105</v>
      </c>
      <c r="V24" s="25" t="s">
        <v>106</v>
      </c>
      <c r="W24" s="25" t="s">
        <v>107</v>
      </c>
      <c r="X24" s="27" t="str">
        <f t="shared" ref="X24:X27" si="10">IFERROR(IF(AND(Q23="Probabilidad",Q24="Probabilidad"),(Z23-(+Z23*T24)),IF(AND(Q23="Impacto",Q24="Probabilidad"),(Z22-(+Z22*T24)),IF(Q24="Impacto",Z23,""))),"")</f>
        <v/>
      </c>
      <c r="Y24" s="28" t="str">
        <f t="shared" si="2"/>
        <v/>
      </c>
      <c r="Z24" s="29" t="str">
        <f t="shared" si="3"/>
        <v/>
      </c>
      <c r="AA24" s="28" t="str">
        <f t="shared" ca="1" si="4"/>
        <v>Mayor</v>
      </c>
      <c r="AB24" s="29">
        <f t="shared" ref="AB24:AB27" ca="1" si="11">IFERROR(IF(AND(Q23="Impacto",Q24="Impacto"),(AB23-(+AB23*T24)),IF(AND(Q23="Probabilidad",Q24="Impacto"),(AB22-(+AB22*T24)),IF(Q24="Probabilidad",AB23,""))),"")</f>
        <v>0.8</v>
      </c>
      <c r="AC24" s="30" t="str">
        <f t="shared" ca="1" si="5"/>
        <v/>
      </c>
      <c r="AD24" s="31" t="s">
        <v>123</v>
      </c>
      <c r="AE24" s="43"/>
      <c r="AF24" s="32" t="s">
        <v>126</v>
      </c>
      <c r="AG24" s="33">
        <v>46022</v>
      </c>
      <c r="AH24" s="33">
        <v>45991</v>
      </c>
      <c r="AI24" s="43"/>
      <c r="AJ24" s="41" t="s">
        <v>117</v>
      </c>
      <c r="AK24" s="18"/>
      <c r="AL24" s="18"/>
      <c r="AM24" s="18"/>
      <c r="AN24" s="18"/>
      <c r="AO24" s="18"/>
      <c r="AP24" s="18"/>
      <c r="AQ24" s="18"/>
      <c r="AR24" s="18"/>
      <c r="AS24" s="18"/>
      <c r="AT24" s="18"/>
      <c r="AU24" s="18"/>
      <c r="AV24" s="18"/>
      <c r="AW24" s="18"/>
      <c r="AX24" s="18"/>
      <c r="AY24" s="18"/>
      <c r="AZ24" s="18"/>
      <c r="BA24" s="18"/>
      <c r="BB24" s="18"/>
      <c r="BC24" s="18"/>
      <c r="BD24" s="18"/>
    </row>
    <row r="25" spans="1:56" ht="151.5" hidden="1" customHeight="1" x14ac:dyDescent="0.3">
      <c r="A25" s="181"/>
      <c r="B25" s="181"/>
      <c r="C25" s="181"/>
      <c r="D25" s="181"/>
      <c r="E25" s="181"/>
      <c r="F25" s="181"/>
      <c r="G25" s="181"/>
      <c r="H25" s="181"/>
      <c r="I25" s="181"/>
      <c r="J25" s="181"/>
      <c r="K25" s="181"/>
      <c r="L25" s="181"/>
      <c r="M25" s="181"/>
      <c r="N25" s="181"/>
      <c r="O25" s="41">
        <v>4</v>
      </c>
      <c r="P25" s="42"/>
      <c r="Q25" s="41" t="str">
        <f t="shared" si="0"/>
        <v/>
      </c>
      <c r="R25" s="25"/>
      <c r="S25" s="25"/>
      <c r="T25" s="26" t="str">
        <f t="shared" si="1"/>
        <v/>
      </c>
      <c r="U25" s="25"/>
      <c r="V25" s="25"/>
      <c r="W25" s="25"/>
      <c r="X25" s="27" t="str">
        <f t="shared" si="10"/>
        <v/>
      </c>
      <c r="Y25" s="28" t="str">
        <f t="shared" si="2"/>
        <v/>
      </c>
      <c r="Z25" s="29" t="str">
        <f t="shared" si="3"/>
        <v/>
      </c>
      <c r="AA25" s="28" t="str">
        <f t="shared" si="4"/>
        <v/>
      </c>
      <c r="AB25" s="29" t="str">
        <f t="shared" si="11"/>
        <v/>
      </c>
      <c r="AC25" s="30" t="str">
        <f t="shared" si="5"/>
        <v/>
      </c>
      <c r="AD25" s="31"/>
      <c r="AE25" s="43"/>
      <c r="AF25" s="41"/>
      <c r="AG25" s="44"/>
      <c r="AH25" s="44"/>
      <c r="AI25" s="43"/>
      <c r="AJ25" s="41"/>
      <c r="AK25" s="18"/>
      <c r="AL25" s="18"/>
      <c r="AM25" s="18"/>
      <c r="AN25" s="18"/>
      <c r="AO25" s="18"/>
      <c r="AP25" s="18"/>
      <c r="AQ25" s="18"/>
      <c r="AR25" s="18"/>
      <c r="AS25" s="18"/>
      <c r="AT25" s="18"/>
      <c r="AU25" s="18"/>
      <c r="AV25" s="18"/>
      <c r="AW25" s="18"/>
      <c r="AX25" s="18"/>
      <c r="AY25" s="18"/>
      <c r="AZ25" s="18"/>
      <c r="BA25" s="18"/>
      <c r="BB25" s="18"/>
      <c r="BC25" s="18"/>
      <c r="BD25" s="18"/>
    </row>
    <row r="26" spans="1:56" ht="151.5" hidden="1" customHeight="1" x14ac:dyDescent="0.3">
      <c r="A26" s="181"/>
      <c r="B26" s="181"/>
      <c r="C26" s="181"/>
      <c r="D26" s="181"/>
      <c r="E26" s="181"/>
      <c r="F26" s="181"/>
      <c r="G26" s="181"/>
      <c r="H26" s="181"/>
      <c r="I26" s="181"/>
      <c r="J26" s="181"/>
      <c r="K26" s="181"/>
      <c r="L26" s="181"/>
      <c r="M26" s="181"/>
      <c r="N26" s="181"/>
      <c r="O26" s="41">
        <v>5</v>
      </c>
      <c r="P26" s="42"/>
      <c r="Q26" s="41" t="str">
        <f t="shared" si="0"/>
        <v/>
      </c>
      <c r="R26" s="25"/>
      <c r="S26" s="25"/>
      <c r="T26" s="26" t="str">
        <f t="shared" si="1"/>
        <v/>
      </c>
      <c r="U26" s="25"/>
      <c r="V26" s="25"/>
      <c r="W26" s="25"/>
      <c r="X26" s="27" t="str">
        <f t="shared" si="10"/>
        <v/>
      </c>
      <c r="Y26" s="28" t="str">
        <f t="shared" si="2"/>
        <v/>
      </c>
      <c r="Z26" s="29" t="str">
        <f t="shared" si="3"/>
        <v/>
      </c>
      <c r="AA26" s="28" t="str">
        <f t="shared" si="4"/>
        <v/>
      </c>
      <c r="AB26" s="29" t="str">
        <f t="shared" si="11"/>
        <v/>
      </c>
      <c r="AC26" s="30" t="str">
        <f t="shared" si="5"/>
        <v/>
      </c>
      <c r="AD26" s="31"/>
      <c r="AE26" s="43"/>
      <c r="AF26" s="41"/>
      <c r="AG26" s="44"/>
      <c r="AH26" s="44"/>
      <c r="AI26" s="43"/>
      <c r="AJ26" s="41"/>
      <c r="AK26" s="18"/>
      <c r="AL26" s="18"/>
      <c r="AM26" s="18"/>
      <c r="AN26" s="18"/>
      <c r="AO26" s="18"/>
      <c r="AP26" s="18"/>
      <c r="AQ26" s="18"/>
      <c r="AR26" s="18"/>
      <c r="AS26" s="18"/>
      <c r="AT26" s="18"/>
      <c r="AU26" s="18"/>
      <c r="AV26" s="18"/>
      <c r="AW26" s="18"/>
      <c r="AX26" s="18"/>
      <c r="AY26" s="18"/>
      <c r="AZ26" s="18"/>
      <c r="BA26" s="18"/>
      <c r="BB26" s="18"/>
      <c r="BC26" s="18"/>
      <c r="BD26" s="18"/>
    </row>
    <row r="27" spans="1:56" ht="151.5" hidden="1" customHeight="1" x14ac:dyDescent="0.3">
      <c r="A27" s="182"/>
      <c r="B27" s="182"/>
      <c r="C27" s="182"/>
      <c r="D27" s="182"/>
      <c r="E27" s="182"/>
      <c r="F27" s="182"/>
      <c r="G27" s="182"/>
      <c r="H27" s="182"/>
      <c r="I27" s="182"/>
      <c r="J27" s="182"/>
      <c r="K27" s="182"/>
      <c r="L27" s="182"/>
      <c r="M27" s="182"/>
      <c r="N27" s="182"/>
      <c r="O27" s="41">
        <v>6</v>
      </c>
      <c r="P27" s="42"/>
      <c r="Q27" s="41" t="str">
        <f t="shared" si="0"/>
        <v/>
      </c>
      <c r="R27" s="25"/>
      <c r="S27" s="25"/>
      <c r="T27" s="26" t="str">
        <f t="shared" si="1"/>
        <v/>
      </c>
      <c r="U27" s="25"/>
      <c r="V27" s="25"/>
      <c r="W27" s="25"/>
      <c r="X27" s="27" t="str">
        <f t="shared" si="10"/>
        <v/>
      </c>
      <c r="Y27" s="28" t="str">
        <f t="shared" si="2"/>
        <v/>
      </c>
      <c r="Z27" s="29" t="str">
        <f t="shared" si="3"/>
        <v/>
      </c>
      <c r="AA27" s="28" t="str">
        <f t="shared" si="4"/>
        <v/>
      </c>
      <c r="AB27" s="29" t="str">
        <f t="shared" si="11"/>
        <v/>
      </c>
      <c r="AC27" s="30" t="str">
        <f t="shared" si="5"/>
        <v/>
      </c>
      <c r="AD27" s="31"/>
      <c r="AE27" s="43"/>
      <c r="AF27" s="41"/>
      <c r="AG27" s="44"/>
      <c r="AH27" s="44"/>
      <c r="AI27" s="43"/>
      <c r="AJ27" s="41"/>
      <c r="AK27" s="18"/>
      <c r="AL27" s="18"/>
      <c r="AM27" s="18"/>
      <c r="AN27" s="18"/>
      <c r="AO27" s="18"/>
      <c r="AP27" s="18"/>
      <c r="AQ27" s="18"/>
      <c r="AR27" s="18"/>
      <c r="AS27" s="18"/>
      <c r="AT27" s="18"/>
      <c r="AU27" s="18"/>
      <c r="AV27" s="18"/>
      <c r="AW27" s="18"/>
      <c r="AX27" s="18"/>
      <c r="AY27" s="18"/>
      <c r="AZ27" s="18"/>
      <c r="BA27" s="18"/>
      <c r="BB27" s="18"/>
      <c r="BC27" s="18"/>
      <c r="BD27" s="18"/>
    </row>
    <row r="28" spans="1:56" ht="151.5" hidden="1" customHeight="1" x14ac:dyDescent="0.3">
      <c r="A28" s="185">
        <v>4</v>
      </c>
      <c r="B28" s="186"/>
      <c r="C28" s="186"/>
      <c r="D28" s="186"/>
      <c r="E28" s="186"/>
      <c r="F28" s="186"/>
      <c r="G28" s="185"/>
      <c r="H28" s="180" t="str">
        <f>IF(G28&lt;=0,"",IF(G28&lt;=2,"Muy Baja",IF(G28&lt;=24,"Baja",IF(G28&lt;=500,"Media",IF(G28&lt;=5000,"Alta","Muy Alta")))))</f>
        <v/>
      </c>
      <c r="I28" s="183" t="str">
        <f>IF(H28="","",IF(H28="Muy Baja",0.2,IF(H28="Baja",0.4,IF(H28="Media",0.6,IF(H28="Alta",0.8,IF(H28="Muy Alta",1,))))))</f>
        <v/>
      </c>
      <c r="J28" s="183"/>
      <c r="K28" s="183">
        <f ca="1">IF(NOT(ISERROR(MATCH(J28,'Tabla Impacto'!$B$221:$B$223,0))),'Tabla Impacto'!$F$223&amp;"Por favor no seleccionar los criterios de impacto(Afectación Económica o presupuestal y Pérdida Reputacional)",J28)</f>
        <v>0</v>
      </c>
      <c r="L28" s="180" t="str">
        <f ca="1">IF(OR(K28='Tabla Impacto'!$C$11,K28='Tabla Impacto'!$D$11),"Leve",IF(OR(K28='Tabla Impacto'!$C$12,K28='Tabla Impacto'!$D$12),"Menor",IF(OR(K28='Tabla Impacto'!$C$13,K28='Tabla Impacto'!$D$13),"Moderado",IF(OR(K28='Tabla Impacto'!$C$14,K28='Tabla Impacto'!$D$14),"Mayor",IF(OR(K28='Tabla Impacto'!$C$15,K28='Tabla Impacto'!$D$15),"Catastrófico","")))))</f>
        <v/>
      </c>
      <c r="M28" s="183" t="str">
        <f ca="1">IF(L28="","",IF(L28="Leve",0.2,IF(L28="Menor",0.4,IF(L28="Moderado",0.6,IF(L28="Mayor",0.8,IF(L28="Catastrófico",1,))))))</f>
        <v/>
      </c>
      <c r="N28" s="18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41">
        <v>1</v>
      </c>
      <c r="P28" s="42"/>
      <c r="Q28" s="41" t="str">
        <f t="shared" si="0"/>
        <v/>
      </c>
      <c r="R28" s="25"/>
      <c r="S28" s="25"/>
      <c r="T28" s="26" t="str">
        <f t="shared" si="1"/>
        <v/>
      </c>
      <c r="U28" s="25"/>
      <c r="V28" s="25"/>
      <c r="W28" s="25"/>
      <c r="X28" s="27" t="str">
        <f>IFERROR(IF(Q28="Probabilidad",(I28-(+I28*T28)),IF(Q28="Impacto",I28,"")),"")</f>
        <v/>
      </c>
      <c r="Y28" s="28" t="str">
        <f t="shared" si="2"/>
        <v/>
      </c>
      <c r="Z28" s="29" t="str">
        <f t="shared" si="3"/>
        <v/>
      </c>
      <c r="AA28" s="28" t="str">
        <f t="shared" si="4"/>
        <v/>
      </c>
      <c r="AB28" s="29" t="str">
        <f>IFERROR(IF(Q28="Impacto",(M28-(+M28*T28)),IF(Q28="Probabilidad",M28,"")),"")</f>
        <v/>
      </c>
      <c r="AC28" s="30" t="str">
        <f t="shared" si="5"/>
        <v/>
      </c>
      <c r="AD28" s="31"/>
      <c r="AE28" s="43"/>
      <c r="AF28" s="41"/>
      <c r="AG28" s="44"/>
      <c r="AH28" s="44"/>
      <c r="AI28" s="43"/>
      <c r="AJ28" s="41"/>
      <c r="AK28" s="18"/>
      <c r="AL28" s="18"/>
      <c r="AM28" s="18"/>
      <c r="AN28" s="18"/>
      <c r="AO28" s="18"/>
      <c r="AP28" s="18"/>
      <c r="AQ28" s="18"/>
      <c r="AR28" s="18"/>
      <c r="AS28" s="18"/>
      <c r="AT28" s="18"/>
      <c r="AU28" s="18"/>
      <c r="AV28" s="18"/>
      <c r="AW28" s="18"/>
      <c r="AX28" s="18"/>
      <c r="AY28" s="18"/>
      <c r="AZ28" s="18"/>
      <c r="BA28" s="18"/>
      <c r="BB28" s="18"/>
      <c r="BC28" s="18"/>
      <c r="BD28" s="18"/>
    </row>
    <row r="29" spans="1:56" ht="151.5" hidden="1" customHeight="1" x14ac:dyDescent="0.3">
      <c r="A29" s="181"/>
      <c r="B29" s="181"/>
      <c r="C29" s="181"/>
      <c r="D29" s="181"/>
      <c r="E29" s="181"/>
      <c r="F29" s="181"/>
      <c r="G29" s="181"/>
      <c r="H29" s="181"/>
      <c r="I29" s="181"/>
      <c r="J29" s="181"/>
      <c r="K29" s="181"/>
      <c r="L29" s="181"/>
      <c r="M29" s="181"/>
      <c r="N29" s="181"/>
      <c r="O29" s="41">
        <v>2</v>
      </c>
      <c r="P29" s="42"/>
      <c r="Q29" s="41" t="str">
        <f t="shared" si="0"/>
        <v/>
      </c>
      <c r="R29" s="25"/>
      <c r="S29" s="25"/>
      <c r="T29" s="26" t="str">
        <f t="shared" si="1"/>
        <v/>
      </c>
      <c r="U29" s="25"/>
      <c r="V29" s="25"/>
      <c r="W29" s="25"/>
      <c r="X29" s="27" t="str">
        <f>IFERROR(IF(AND(Q28="Probabilidad",Q29="Probabilidad"),(Z28-(+Z28*T29)),IF(Q29="Probabilidad",(I28-(+I28*T29)),IF(Q29="Impacto",Z28,""))),"")</f>
        <v/>
      </c>
      <c r="Y29" s="28" t="str">
        <f t="shared" si="2"/>
        <v/>
      </c>
      <c r="Z29" s="29" t="str">
        <f t="shared" si="3"/>
        <v/>
      </c>
      <c r="AA29" s="28" t="str">
        <f t="shared" si="4"/>
        <v/>
      </c>
      <c r="AB29" s="29" t="str">
        <f>IFERROR(IF(AND(Q28="Impacto",Q29="Impacto"),(AB22-(+AB22*T29)),IF(Q29="Impacto",($M$28-(+$M$28*T29)),IF(Q29="Probabilidad",AB22,""))),"")</f>
        <v/>
      </c>
      <c r="AC29" s="30" t="str">
        <f t="shared" si="5"/>
        <v/>
      </c>
      <c r="AD29" s="31"/>
      <c r="AE29" s="43"/>
      <c r="AF29" s="41"/>
      <c r="AG29" s="44"/>
      <c r="AH29" s="44"/>
      <c r="AI29" s="43"/>
      <c r="AJ29" s="41"/>
      <c r="AK29" s="18"/>
      <c r="AL29" s="18"/>
      <c r="AM29" s="18"/>
      <c r="AN29" s="18"/>
      <c r="AO29" s="18"/>
      <c r="AP29" s="18"/>
      <c r="AQ29" s="18"/>
      <c r="AR29" s="18"/>
      <c r="AS29" s="18"/>
      <c r="AT29" s="18"/>
      <c r="AU29" s="18"/>
      <c r="AV29" s="18"/>
      <c r="AW29" s="18"/>
      <c r="AX29" s="18"/>
      <c r="AY29" s="18"/>
      <c r="AZ29" s="18"/>
      <c r="BA29" s="18"/>
      <c r="BB29" s="18"/>
      <c r="BC29" s="18"/>
      <c r="BD29" s="18"/>
    </row>
    <row r="30" spans="1:56" ht="151.5" hidden="1" customHeight="1" x14ac:dyDescent="0.3">
      <c r="A30" s="181"/>
      <c r="B30" s="181"/>
      <c r="C30" s="181"/>
      <c r="D30" s="181"/>
      <c r="E30" s="181"/>
      <c r="F30" s="181"/>
      <c r="G30" s="181"/>
      <c r="H30" s="181"/>
      <c r="I30" s="181"/>
      <c r="J30" s="181"/>
      <c r="K30" s="181"/>
      <c r="L30" s="181"/>
      <c r="M30" s="181"/>
      <c r="N30" s="181"/>
      <c r="O30" s="41">
        <v>3</v>
      </c>
      <c r="P30" s="51"/>
      <c r="Q30" s="41" t="str">
        <f t="shared" si="0"/>
        <v/>
      </c>
      <c r="R30" s="25"/>
      <c r="S30" s="25"/>
      <c r="T30" s="26" t="str">
        <f t="shared" si="1"/>
        <v/>
      </c>
      <c r="U30" s="25"/>
      <c r="V30" s="25"/>
      <c r="W30" s="25"/>
      <c r="X30" s="27" t="str">
        <f t="shared" ref="X30:X33" si="12">IFERROR(IF(AND(Q29="Probabilidad",Q30="Probabilidad"),(Z29-(+Z29*T30)),IF(AND(Q29="Impacto",Q30="Probabilidad"),(Z28-(+Z28*T30)),IF(Q30="Impacto",Z29,""))),"")</f>
        <v/>
      </c>
      <c r="Y30" s="28" t="str">
        <f t="shared" si="2"/>
        <v/>
      </c>
      <c r="Z30" s="29" t="str">
        <f t="shared" si="3"/>
        <v/>
      </c>
      <c r="AA30" s="28" t="str">
        <f t="shared" si="4"/>
        <v/>
      </c>
      <c r="AB30" s="29" t="str">
        <f t="shared" ref="AB30:AB33" si="13">IFERROR(IF(AND(Q29="Impacto",Q30="Impacto"),(AB29-(+AB29*T30)),IF(AND(Q29="Probabilidad",Q30="Impacto"),(AB28-(+AB28*T30)),IF(Q30="Probabilidad",AB29,""))),"")</f>
        <v/>
      </c>
      <c r="AC30" s="30" t="str">
        <f t="shared" si="5"/>
        <v/>
      </c>
      <c r="AD30" s="31"/>
      <c r="AE30" s="43"/>
      <c r="AF30" s="41"/>
      <c r="AG30" s="44"/>
      <c r="AH30" s="44"/>
      <c r="AI30" s="43"/>
      <c r="AJ30" s="41"/>
      <c r="AK30" s="18"/>
      <c r="AL30" s="18"/>
      <c r="AM30" s="18"/>
      <c r="AN30" s="18"/>
      <c r="AO30" s="18"/>
      <c r="AP30" s="18"/>
      <c r="AQ30" s="18"/>
      <c r="AR30" s="18"/>
      <c r="AS30" s="18"/>
      <c r="AT30" s="18"/>
      <c r="AU30" s="18"/>
      <c r="AV30" s="18"/>
      <c r="AW30" s="18"/>
      <c r="AX30" s="18"/>
      <c r="AY30" s="18"/>
      <c r="AZ30" s="18"/>
      <c r="BA30" s="18"/>
      <c r="BB30" s="18"/>
      <c r="BC30" s="18"/>
      <c r="BD30" s="18"/>
    </row>
    <row r="31" spans="1:56" ht="151.5" hidden="1" customHeight="1" x14ac:dyDescent="0.3">
      <c r="A31" s="181"/>
      <c r="B31" s="181"/>
      <c r="C31" s="181"/>
      <c r="D31" s="181"/>
      <c r="E31" s="181"/>
      <c r="F31" s="181"/>
      <c r="G31" s="181"/>
      <c r="H31" s="181"/>
      <c r="I31" s="181"/>
      <c r="J31" s="181"/>
      <c r="K31" s="181"/>
      <c r="L31" s="181"/>
      <c r="M31" s="181"/>
      <c r="N31" s="181"/>
      <c r="O31" s="41">
        <v>4</v>
      </c>
      <c r="P31" s="42"/>
      <c r="Q31" s="41" t="str">
        <f t="shared" si="0"/>
        <v/>
      </c>
      <c r="R31" s="25"/>
      <c r="S31" s="25"/>
      <c r="T31" s="26" t="str">
        <f t="shared" si="1"/>
        <v/>
      </c>
      <c r="U31" s="25"/>
      <c r="V31" s="25"/>
      <c r="W31" s="25"/>
      <c r="X31" s="27" t="str">
        <f t="shared" si="12"/>
        <v/>
      </c>
      <c r="Y31" s="28" t="str">
        <f t="shared" si="2"/>
        <v/>
      </c>
      <c r="Z31" s="29" t="str">
        <f t="shared" si="3"/>
        <v/>
      </c>
      <c r="AA31" s="28" t="str">
        <f t="shared" si="4"/>
        <v/>
      </c>
      <c r="AB31" s="29" t="str">
        <f t="shared" si="13"/>
        <v/>
      </c>
      <c r="AC31" s="30" t="str">
        <f t="shared" si="5"/>
        <v/>
      </c>
      <c r="AD31" s="31"/>
      <c r="AE31" s="43"/>
      <c r="AF31" s="41"/>
      <c r="AG31" s="44"/>
      <c r="AH31" s="44"/>
      <c r="AI31" s="43"/>
      <c r="AJ31" s="41"/>
      <c r="AK31" s="18"/>
      <c r="AL31" s="18"/>
      <c r="AM31" s="18"/>
      <c r="AN31" s="18"/>
      <c r="AO31" s="18"/>
      <c r="AP31" s="18"/>
      <c r="AQ31" s="18"/>
      <c r="AR31" s="18"/>
      <c r="AS31" s="18"/>
      <c r="AT31" s="18"/>
      <c r="AU31" s="18"/>
      <c r="AV31" s="18"/>
      <c r="AW31" s="18"/>
      <c r="AX31" s="18"/>
      <c r="AY31" s="18"/>
      <c r="AZ31" s="18"/>
      <c r="BA31" s="18"/>
      <c r="BB31" s="18"/>
      <c r="BC31" s="18"/>
      <c r="BD31" s="18"/>
    </row>
    <row r="32" spans="1:56" ht="151.5" hidden="1" customHeight="1" x14ac:dyDescent="0.3">
      <c r="A32" s="181"/>
      <c r="B32" s="181"/>
      <c r="C32" s="181"/>
      <c r="D32" s="181"/>
      <c r="E32" s="181"/>
      <c r="F32" s="181"/>
      <c r="G32" s="181"/>
      <c r="H32" s="181"/>
      <c r="I32" s="181"/>
      <c r="J32" s="181"/>
      <c r="K32" s="181"/>
      <c r="L32" s="181"/>
      <c r="M32" s="181"/>
      <c r="N32" s="181"/>
      <c r="O32" s="41">
        <v>5</v>
      </c>
      <c r="P32" s="42"/>
      <c r="Q32" s="41" t="str">
        <f t="shared" si="0"/>
        <v/>
      </c>
      <c r="R32" s="25"/>
      <c r="S32" s="25"/>
      <c r="T32" s="26" t="str">
        <f t="shared" si="1"/>
        <v/>
      </c>
      <c r="U32" s="25"/>
      <c r="V32" s="25"/>
      <c r="W32" s="25"/>
      <c r="X32" s="50" t="str">
        <f t="shared" si="12"/>
        <v/>
      </c>
      <c r="Y32" s="28" t="str">
        <f t="shared" si="2"/>
        <v/>
      </c>
      <c r="Z32" s="29" t="str">
        <f t="shared" si="3"/>
        <v/>
      </c>
      <c r="AA32" s="28" t="str">
        <f t="shared" si="4"/>
        <v/>
      </c>
      <c r="AB32" s="29" t="str">
        <f t="shared" si="13"/>
        <v/>
      </c>
      <c r="AC32" s="30" t="str">
        <f t="shared" si="5"/>
        <v/>
      </c>
      <c r="AD32" s="31"/>
      <c r="AE32" s="43"/>
      <c r="AF32" s="41"/>
      <c r="AG32" s="44"/>
      <c r="AH32" s="44"/>
      <c r="AI32" s="43"/>
      <c r="AJ32" s="41"/>
      <c r="AK32" s="18"/>
      <c r="AL32" s="18"/>
      <c r="AM32" s="18"/>
      <c r="AN32" s="18"/>
      <c r="AO32" s="18"/>
      <c r="AP32" s="18"/>
      <c r="AQ32" s="18"/>
      <c r="AR32" s="18"/>
      <c r="AS32" s="18"/>
      <c r="AT32" s="18"/>
      <c r="AU32" s="18"/>
      <c r="AV32" s="18"/>
      <c r="AW32" s="18"/>
      <c r="AX32" s="18"/>
      <c r="AY32" s="18"/>
      <c r="AZ32" s="18"/>
      <c r="BA32" s="18"/>
      <c r="BB32" s="18"/>
      <c r="BC32" s="18"/>
      <c r="BD32" s="18"/>
    </row>
    <row r="33" spans="1:56" ht="151.5" hidden="1" customHeight="1" x14ac:dyDescent="0.3">
      <c r="A33" s="182"/>
      <c r="B33" s="182"/>
      <c r="C33" s="182"/>
      <c r="D33" s="182"/>
      <c r="E33" s="182"/>
      <c r="F33" s="182"/>
      <c r="G33" s="182"/>
      <c r="H33" s="182"/>
      <c r="I33" s="182"/>
      <c r="J33" s="182"/>
      <c r="K33" s="182"/>
      <c r="L33" s="182"/>
      <c r="M33" s="182"/>
      <c r="N33" s="182"/>
      <c r="O33" s="41">
        <v>6</v>
      </c>
      <c r="P33" s="42"/>
      <c r="Q33" s="41" t="str">
        <f t="shared" si="0"/>
        <v/>
      </c>
      <c r="R33" s="25"/>
      <c r="S33" s="25"/>
      <c r="T33" s="26" t="str">
        <f t="shared" si="1"/>
        <v/>
      </c>
      <c r="U33" s="25"/>
      <c r="V33" s="25"/>
      <c r="W33" s="25"/>
      <c r="X33" s="27" t="str">
        <f t="shared" si="12"/>
        <v/>
      </c>
      <c r="Y33" s="28" t="str">
        <f t="shared" si="2"/>
        <v/>
      </c>
      <c r="Z33" s="29" t="str">
        <f t="shared" si="3"/>
        <v/>
      </c>
      <c r="AA33" s="28" t="str">
        <f t="shared" si="4"/>
        <v/>
      </c>
      <c r="AB33" s="29" t="str">
        <f t="shared" si="13"/>
        <v/>
      </c>
      <c r="AC33" s="30" t="str">
        <f t="shared" si="5"/>
        <v/>
      </c>
      <c r="AD33" s="31"/>
      <c r="AE33" s="43"/>
      <c r="AF33" s="41"/>
      <c r="AG33" s="44"/>
      <c r="AH33" s="44"/>
      <c r="AI33" s="43"/>
      <c r="AJ33" s="41"/>
      <c r="AK33" s="18"/>
      <c r="AL33" s="18"/>
      <c r="AM33" s="18"/>
      <c r="AN33" s="18"/>
      <c r="AO33" s="18"/>
      <c r="AP33" s="18"/>
      <c r="AQ33" s="18"/>
      <c r="AR33" s="18"/>
      <c r="AS33" s="18"/>
      <c r="AT33" s="18"/>
      <c r="AU33" s="18"/>
      <c r="AV33" s="18"/>
      <c r="AW33" s="18"/>
      <c r="AX33" s="18"/>
      <c r="AY33" s="18"/>
      <c r="AZ33" s="18"/>
      <c r="BA33" s="18"/>
      <c r="BB33" s="18"/>
      <c r="BC33" s="18"/>
      <c r="BD33" s="18"/>
    </row>
    <row r="34" spans="1:56" ht="151.5" hidden="1" customHeight="1" x14ac:dyDescent="0.3">
      <c r="A34" s="185">
        <v>5</v>
      </c>
      <c r="B34" s="186"/>
      <c r="C34" s="186"/>
      <c r="D34" s="186"/>
      <c r="E34" s="186"/>
      <c r="F34" s="186"/>
      <c r="G34" s="185"/>
      <c r="H34" s="180" t="str">
        <f>IF(G34&lt;=0,"",IF(G34&lt;=2,"Muy Baja",IF(G34&lt;=24,"Baja",IF(G34&lt;=500,"Media",IF(G34&lt;=5000,"Alta","Muy Alta")))))</f>
        <v/>
      </c>
      <c r="I34" s="183" t="str">
        <f>IF(H34="","",IF(H34="Muy Baja",0.2,IF(H34="Baja",0.4,IF(H34="Media",0.6,IF(H34="Alta",0.8,IF(H34="Muy Alta",1,))))))</f>
        <v/>
      </c>
      <c r="J34" s="183"/>
      <c r="K34" s="183">
        <f ca="1">IF(NOT(ISERROR(MATCH(J34,'Tabla Impacto'!$B$221:$B$223,0))),'Tabla Impacto'!$F$223&amp;"Por favor no seleccionar los criterios de impacto(Afectación Económica o presupuestal y Pérdida Reputacional)",J34)</f>
        <v>0</v>
      </c>
      <c r="L34" s="180" t="str">
        <f ca="1">IF(OR(K34='Tabla Impacto'!$C$11,K34='Tabla Impacto'!$D$11),"Leve",IF(OR(K34='Tabla Impacto'!$C$12,K34='Tabla Impacto'!$D$12),"Menor",IF(OR(K34='Tabla Impacto'!$C$13,K34='Tabla Impacto'!$D$13),"Moderado",IF(OR(K34='Tabla Impacto'!$C$14,K34='Tabla Impacto'!$D$14),"Mayor",IF(OR(K34='Tabla Impacto'!$C$15,K34='Tabla Impacto'!$D$15),"Catastrófico","")))))</f>
        <v/>
      </c>
      <c r="M34" s="183" t="str">
        <f ca="1">IF(L34="","",IF(L34="Leve",0.2,IF(L34="Menor",0.4,IF(L34="Moderado",0.6,IF(L34="Mayor",0.8,IF(L34="Catastrófico",1,))))))</f>
        <v/>
      </c>
      <c r="N34" s="18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41">
        <v>1</v>
      </c>
      <c r="P34" s="42"/>
      <c r="Q34" s="41" t="str">
        <f t="shared" si="0"/>
        <v/>
      </c>
      <c r="R34" s="25"/>
      <c r="S34" s="25"/>
      <c r="T34" s="26" t="str">
        <f t="shared" si="1"/>
        <v/>
      </c>
      <c r="U34" s="25"/>
      <c r="V34" s="25"/>
      <c r="W34" s="25"/>
      <c r="X34" s="27" t="str">
        <f>IFERROR(IF(Q34="Probabilidad",(I34-(+I34*T34)),IF(Q34="Impacto",I34,"")),"")</f>
        <v/>
      </c>
      <c r="Y34" s="28" t="str">
        <f t="shared" si="2"/>
        <v/>
      </c>
      <c r="Z34" s="29" t="str">
        <f t="shared" si="3"/>
        <v/>
      </c>
      <c r="AA34" s="28" t="str">
        <f t="shared" si="4"/>
        <v/>
      </c>
      <c r="AB34" s="29" t="str">
        <f>IFERROR(IF(Q34="Impacto",(M34-(+M34*T34)),IF(Q34="Probabilidad",M34,"")),"")</f>
        <v/>
      </c>
      <c r="AC34" s="30" t="str">
        <f t="shared" si="5"/>
        <v/>
      </c>
      <c r="AD34" s="31"/>
      <c r="AE34" s="43"/>
      <c r="AF34" s="41"/>
      <c r="AG34" s="44"/>
      <c r="AH34" s="44"/>
      <c r="AI34" s="43"/>
      <c r="AJ34" s="41"/>
      <c r="AK34" s="18"/>
      <c r="AL34" s="18"/>
      <c r="AM34" s="18"/>
      <c r="AN34" s="18"/>
      <c r="AO34" s="18"/>
      <c r="AP34" s="18"/>
      <c r="AQ34" s="18"/>
      <c r="AR34" s="18"/>
      <c r="AS34" s="18"/>
      <c r="AT34" s="18"/>
      <c r="AU34" s="18"/>
      <c r="AV34" s="18"/>
      <c r="AW34" s="18"/>
      <c r="AX34" s="18"/>
      <c r="AY34" s="18"/>
      <c r="AZ34" s="18"/>
      <c r="BA34" s="18"/>
      <c r="BB34" s="18"/>
      <c r="BC34" s="18"/>
      <c r="BD34" s="18"/>
    </row>
    <row r="35" spans="1:56" ht="151.5" hidden="1" customHeight="1" x14ac:dyDescent="0.3">
      <c r="A35" s="181"/>
      <c r="B35" s="181"/>
      <c r="C35" s="181"/>
      <c r="D35" s="181"/>
      <c r="E35" s="181"/>
      <c r="F35" s="181"/>
      <c r="G35" s="181"/>
      <c r="H35" s="181"/>
      <c r="I35" s="181"/>
      <c r="J35" s="181"/>
      <c r="K35" s="181"/>
      <c r="L35" s="181"/>
      <c r="M35" s="181"/>
      <c r="N35" s="181"/>
      <c r="O35" s="41">
        <v>2</v>
      </c>
      <c r="P35" s="42"/>
      <c r="Q35" s="41" t="str">
        <f t="shared" si="0"/>
        <v/>
      </c>
      <c r="R35" s="25"/>
      <c r="S35" s="25"/>
      <c r="T35" s="26" t="str">
        <f t="shared" si="1"/>
        <v/>
      </c>
      <c r="U35" s="25"/>
      <c r="V35" s="25"/>
      <c r="W35" s="25"/>
      <c r="X35" s="27" t="str">
        <f>IFERROR(IF(AND(Q34="Probabilidad",Q35="Probabilidad"),(Z34-(+Z34*T35)),IF(Q35="Probabilidad",(I34-(+I34*T35)),IF(Q35="Impacto",Z34,""))),"")</f>
        <v/>
      </c>
      <c r="Y35" s="28" t="str">
        <f t="shared" si="2"/>
        <v/>
      </c>
      <c r="Z35" s="29" t="str">
        <f t="shared" si="3"/>
        <v/>
      </c>
      <c r="AA35" s="28" t="str">
        <f t="shared" si="4"/>
        <v/>
      </c>
      <c r="AB35" s="29" t="str">
        <f>IFERROR(IF(AND(Q34="Impacto",Q35="Impacto"),(AB28-(+AB28*T35)),IF(Q35="Impacto",($M$34-(+$M$34*T35)),IF(Q35="Probabilidad",AB28,""))),"")</f>
        <v/>
      </c>
      <c r="AC35" s="30" t="str">
        <f t="shared" si="5"/>
        <v/>
      </c>
      <c r="AD35" s="31"/>
      <c r="AE35" s="43"/>
      <c r="AF35" s="41"/>
      <c r="AG35" s="44"/>
      <c r="AH35" s="44"/>
      <c r="AI35" s="43"/>
      <c r="AJ35" s="41"/>
      <c r="AK35" s="18"/>
      <c r="AL35" s="18"/>
      <c r="AM35" s="18"/>
      <c r="AN35" s="18"/>
      <c r="AO35" s="18"/>
      <c r="AP35" s="18"/>
      <c r="AQ35" s="18"/>
      <c r="AR35" s="18"/>
      <c r="AS35" s="18"/>
      <c r="AT35" s="18"/>
      <c r="AU35" s="18"/>
      <c r="AV35" s="18"/>
      <c r="AW35" s="18"/>
      <c r="AX35" s="18"/>
      <c r="AY35" s="18"/>
      <c r="AZ35" s="18"/>
      <c r="BA35" s="18"/>
      <c r="BB35" s="18"/>
      <c r="BC35" s="18"/>
      <c r="BD35" s="18"/>
    </row>
    <row r="36" spans="1:56" ht="151.5" hidden="1" customHeight="1" x14ac:dyDescent="0.3">
      <c r="A36" s="181"/>
      <c r="B36" s="181"/>
      <c r="C36" s="181"/>
      <c r="D36" s="181"/>
      <c r="E36" s="181"/>
      <c r="F36" s="181"/>
      <c r="G36" s="181"/>
      <c r="H36" s="181"/>
      <c r="I36" s="181"/>
      <c r="J36" s="181"/>
      <c r="K36" s="181"/>
      <c r="L36" s="181"/>
      <c r="M36" s="181"/>
      <c r="N36" s="181"/>
      <c r="O36" s="41">
        <v>3</v>
      </c>
      <c r="P36" s="51"/>
      <c r="Q36" s="41" t="str">
        <f t="shared" si="0"/>
        <v/>
      </c>
      <c r="R36" s="25"/>
      <c r="S36" s="25"/>
      <c r="T36" s="26" t="str">
        <f t="shared" si="1"/>
        <v/>
      </c>
      <c r="U36" s="25"/>
      <c r="V36" s="25"/>
      <c r="W36" s="25"/>
      <c r="X36" s="27" t="str">
        <f t="shared" ref="X36:X39" si="14">IFERROR(IF(AND(Q35="Probabilidad",Q36="Probabilidad"),(Z35-(+Z35*T36)),IF(AND(Q35="Impacto",Q36="Probabilidad"),(Z34-(+Z34*T36)),IF(Q36="Impacto",Z35,""))),"")</f>
        <v/>
      </c>
      <c r="Y36" s="28" t="str">
        <f t="shared" si="2"/>
        <v/>
      </c>
      <c r="Z36" s="29" t="str">
        <f t="shared" si="3"/>
        <v/>
      </c>
      <c r="AA36" s="28" t="str">
        <f t="shared" si="4"/>
        <v/>
      </c>
      <c r="AB36" s="29" t="str">
        <f t="shared" ref="AB36:AB39" si="15">IFERROR(IF(AND(Q35="Impacto",Q36="Impacto"),(AB35-(+AB35*T36)),IF(AND(Q35="Probabilidad",Q36="Impacto"),(AB34-(+AB34*T36)),IF(Q36="Probabilidad",AB35,""))),"")</f>
        <v/>
      </c>
      <c r="AC36" s="30" t="str">
        <f t="shared" si="5"/>
        <v/>
      </c>
      <c r="AD36" s="31"/>
      <c r="AE36" s="43"/>
      <c r="AF36" s="41"/>
      <c r="AG36" s="44"/>
      <c r="AH36" s="44"/>
      <c r="AI36" s="43"/>
      <c r="AJ36" s="41"/>
      <c r="AK36" s="18"/>
      <c r="AL36" s="18"/>
      <c r="AM36" s="18"/>
      <c r="AN36" s="18"/>
      <c r="AO36" s="18"/>
      <c r="AP36" s="18"/>
      <c r="AQ36" s="18"/>
      <c r="AR36" s="18"/>
      <c r="AS36" s="18"/>
      <c r="AT36" s="18"/>
      <c r="AU36" s="18"/>
      <c r="AV36" s="18"/>
      <c r="AW36" s="18"/>
      <c r="AX36" s="18"/>
      <c r="AY36" s="18"/>
      <c r="AZ36" s="18"/>
      <c r="BA36" s="18"/>
      <c r="BB36" s="18"/>
      <c r="BC36" s="18"/>
      <c r="BD36" s="18"/>
    </row>
    <row r="37" spans="1:56" ht="151.5" hidden="1" customHeight="1" x14ac:dyDescent="0.3">
      <c r="A37" s="181"/>
      <c r="B37" s="181"/>
      <c r="C37" s="181"/>
      <c r="D37" s="181"/>
      <c r="E37" s="181"/>
      <c r="F37" s="181"/>
      <c r="G37" s="181"/>
      <c r="H37" s="181"/>
      <c r="I37" s="181"/>
      <c r="J37" s="181"/>
      <c r="K37" s="181"/>
      <c r="L37" s="181"/>
      <c r="M37" s="181"/>
      <c r="N37" s="181"/>
      <c r="O37" s="41">
        <v>4</v>
      </c>
      <c r="P37" s="42"/>
      <c r="Q37" s="41" t="str">
        <f t="shared" si="0"/>
        <v/>
      </c>
      <c r="R37" s="25"/>
      <c r="S37" s="25"/>
      <c r="T37" s="26" t="str">
        <f t="shared" si="1"/>
        <v/>
      </c>
      <c r="U37" s="25"/>
      <c r="V37" s="25"/>
      <c r="W37" s="25"/>
      <c r="X37" s="27" t="str">
        <f t="shared" si="14"/>
        <v/>
      </c>
      <c r="Y37" s="28" t="str">
        <f t="shared" si="2"/>
        <v/>
      </c>
      <c r="Z37" s="29" t="str">
        <f t="shared" si="3"/>
        <v/>
      </c>
      <c r="AA37" s="28" t="str">
        <f t="shared" si="4"/>
        <v/>
      </c>
      <c r="AB37" s="29" t="str">
        <f t="shared" si="15"/>
        <v/>
      </c>
      <c r="AC37" s="30" t="str">
        <f t="shared" si="5"/>
        <v/>
      </c>
      <c r="AD37" s="31"/>
      <c r="AE37" s="43"/>
      <c r="AF37" s="41"/>
      <c r="AG37" s="44"/>
      <c r="AH37" s="44"/>
      <c r="AI37" s="43"/>
      <c r="AJ37" s="41"/>
      <c r="AK37" s="18"/>
      <c r="AL37" s="18"/>
      <c r="AM37" s="18"/>
      <c r="AN37" s="18"/>
      <c r="AO37" s="18"/>
      <c r="AP37" s="18"/>
      <c r="AQ37" s="18"/>
      <c r="AR37" s="18"/>
      <c r="AS37" s="18"/>
      <c r="AT37" s="18"/>
      <c r="AU37" s="18"/>
      <c r="AV37" s="18"/>
      <c r="AW37" s="18"/>
      <c r="AX37" s="18"/>
      <c r="AY37" s="18"/>
      <c r="AZ37" s="18"/>
      <c r="BA37" s="18"/>
      <c r="BB37" s="18"/>
      <c r="BC37" s="18"/>
      <c r="BD37" s="18"/>
    </row>
    <row r="38" spans="1:56" ht="151.5" hidden="1" customHeight="1" x14ac:dyDescent="0.3">
      <c r="A38" s="181"/>
      <c r="B38" s="181"/>
      <c r="C38" s="181"/>
      <c r="D38" s="181"/>
      <c r="E38" s="181"/>
      <c r="F38" s="181"/>
      <c r="G38" s="181"/>
      <c r="H38" s="181"/>
      <c r="I38" s="181"/>
      <c r="J38" s="181"/>
      <c r="K38" s="181"/>
      <c r="L38" s="181"/>
      <c r="M38" s="181"/>
      <c r="N38" s="181"/>
      <c r="O38" s="41">
        <v>5</v>
      </c>
      <c r="P38" s="42"/>
      <c r="Q38" s="41" t="str">
        <f t="shared" si="0"/>
        <v/>
      </c>
      <c r="R38" s="25"/>
      <c r="S38" s="25"/>
      <c r="T38" s="26" t="str">
        <f t="shared" si="1"/>
        <v/>
      </c>
      <c r="U38" s="25"/>
      <c r="V38" s="25"/>
      <c r="W38" s="25"/>
      <c r="X38" s="27" t="str">
        <f t="shared" si="14"/>
        <v/>
      </c>
      <c r="Y38" s="28" t="str">
        <f t="shared" si="2"/>
        <v/>
      </c>
      <c r="Z38" s="29" t="str">
        <f t="shared" si="3"/>
        <v/>
      </c>
      <c r="AA38" s="28" t="str">
        <f t="shared" si="4"/>
        <v/>
      </c>
      <c r="AB38" s="29" t="str">
        <f t="shared" si="15"/>
        <v/>
      </c>
      <c r="AC38" s="30" t="str">
        <f t="shared" si="5"/>
        <v/>
      </c>
      <c r="AD38" s="31"/>
      <c r="AE38" s="43"/>
      <c r="AF38" s="41"/>
      <c r="AG38" s="44"/>
      <c r="AH38" s="44"/>
      <c r="AI38" s="43"/>
      <c r="AJ38" s="41"/>
      <c r="AK38" s="18"/>
      <c r="AL38" s="18"/>
      <c r="AM38" s="18"/>
      <c r="AN38" s="18"/>
      <c r="AO38" s="18"/>
      <c r="AP38" s="18"/>
      <c r="AQ38" s="18"/>
      <c r="AR38" s="18"/>
      <c r="AS38" s="18"/>
      <c r="AT38" s="18"/>
      <c r="AU38" s="18"/>
      <c r="AV38" s="18"/>
      <c r="AW38" s="18"/>
      <c r="AX38" s="18"/>
      <c r="AY38" s="18"/>
      <c r="AZ38" s="18"/>
      <c r="BA38" s="18"/>
      <c r="BB38" s="18"/>
      <c r="BC38" s="18"/>
      <c r="BD38" s="18"/>
    </row>
    <row r="39" spans="1:56" ht="151.5" hidden="1" customHeight="1" x14ac:dyDescent="0.3">
      <c r="A39" s="182"/>
      <c r="B39" s="182"/>
      <c r="C39" s="182"/>
      <c r="D39" s="182"/>
      <c r="E39" s="182"/>
      <c r="F39" s="182"/>
      <c r="G39" s="182"/>
      <c r="H39" s="182"/>
      <c r="I39" s="182"/>
      <c r="J39" s="182"/>
      <c r="K39" s="182"/>
      <c r="L39" s="182"/>
      <c r="M39" s="182"/>
      <c r="N39" s="182"/>
      <c r="O39" s="41">
        <v>6</v>
      </c>
      <c r="P39" s="42"/>
      <c r="Q39" s="41" t="str">
        <f t="shared" si="0"/>
        <v/>
      </c>
      <c r="R39" s="25"/>
      <c r="S39" s="25"/>
      <c r="T39" s="26" t="str">
        <f t="shared" si="1"/>
        <v/>
      </c>
      <c r="U39" s="25"/>
      <c r="V39" s="25"/>
      <c r="W39" s="25"/>
      <c r="X39" s="27" t="str">
        <f t="shared" si="14"/>
        <v/>
      </c>
      <c r="Y39" s="28" t="str">
        <f t="shared" si="2"/>
        <v/>
      </c>
      <c r="Z39" s="29" t="str">
        <f t="shared" si="3"/>
        <v/>
      </c>
      <c r="AA39" s="28" t="str">
        <f t="shared" si="4"/>
        <v/>
      </c>
      <c r="AB39" s="29" t="str">
        <f t="shared" si="15"/>
        <v/>
      </c>
      <c r="AC39" s="30" t="str">
        <f t="shared" si="5"/>
        <v/>
      </c>
      <c r="AD39" s="31"/>
      <c r="AE39" s="43"/>
      <c r="AF39" s="41"/>
      <c r="AG39" s="44"/>
      <c r="AH39" s="44"/>
      <c r="AI39" s="43"/>
      <c r="AJ39" s="41"/>
      <c r="AK39" s="18"/>
      <c r="AL39" s="18"/>
      <c r="AM39" s="18"/>
      <c r="AN39" s="18"/>
      <c r="AO39" s="18"/>
      <c r="AP39" s="18"/>
      <c r="AQ39" s="18"/>
      <c r="AR39" s="18"/>
      <c r="AS39" s="18"/>
      <c r="AT39" s="18"/>
      <c r="AU39" s="18"/>
      <c r="AV39" s="18"/>
      <c r="AW39" s="18"/>
      <c r="AX39" s="18"/>
      <c r="AY39" s="18"/>
      <c r="AZ39" s="18"/>
      <c r="BA39" s="18"/>
      <c r="BB39" s="18"/>
      <c r="BC39" s="18"/>
      <c r="BD39" s="18"/>
    </row>
    <row r="40" spans="1:56" ht="151.5" hidden="1" customHeight="1" x14ac:dyDescent="0.3">
      <c r="A40" s="185">
        <v>6</v>
      </c>
      <c r="B40" s="186"/>
      <c r="C40" s="186"/>
      <c r="D40" s="186"/>
      <c r="E40" s="186"/>
      <c r="F40" s="186"/>
      <c r="G40" s="185"/>
      <c r="H40" s="180" t="str">
        <f>IF(G40&lt;=0,"",IF(G40&lt;=2,"Muy Baja",IF(G40&lt;=24,"Baja",IF(G40&lt;=500,"Media",IF(G40&lt;=5000,"Alta","Muy Alta")))))</f>
        <v/>
      </c>
      <c r="I40" s="183" t="str">
        <f>IF(H40="","",IF(H40="Muy Baja",0.2,IF(H40="Baja",0.4,IF(H40="Media",0.6,IF(H40="Alta",0.8,IF(H40="Muy Alta",1,))))))</f>
        <v/>
      </c>
      <c r="J40" s="183"/>
      <c r="K40" s="183">
        <f ca="1">IF(NOT(ISERROR(MATCH(J40,'Tabla Impacto'!$B$221:$B$223,0))),'Tabla Impacto'!$F$223&amp;"Por favor no seleccionar los criterios de impacto(Afectación Económica o presupuestal y Pérdida Reputacional)",J40)</f>
        <v>0</v>
      </c>
      <c r="L40" s="180" t="str">
        <f ca="1">IF(OR(K40='Tabla Impacto'!$C$11,K40='Tabla Impacto'!$D$11),"Leve",IF(OR(K40='Tabla Impacto'!$C$12,K40='Tabla Impacto'!$D$12),"Menor",IF(OR(K40='Tabla Impacto'!$C$13,K40='Tabla Impacto'!$D$13),"Moderado",IF(OR(K40='Tabla Impacto'!$C$14,K40='Tabla Impacto'!$D$14),"Mayor",IF(OR(K40='Tabla Impacto'!$C$15,K40='Tabla Impacto'!$D$15),"Catastrófico","")))))</f>
        <v/>
      </c>
      <c r="M40" s="183" t="str">
        <f ca="1">IF(L40="","",IF(L40="Leve",0.2,IF(L40="Menor",0.4,IF(L40="Moderado",0.6,IF(L40="Mayor",0.8,IF(L40="Catastrófico",1,))))))</f>
        <v/>
      </c>
      <c r="N40" s="18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41">
        <v>1</v>
      </c>
      <c r="P40" s="42"/>
      <c r="Q40" s="41" t="str">
        <f t="shared" si="0"/>
        <v/>
      </c>
      <c r="R40" s="25"/>
      <c r="S40" s="25"/>
      <c r="T40" s="26" t="str">
        <f t="shared" si="1"/>
        <v/>
      </c>
      <c r="U40" s="25"/>
      <c r="V40" s="25"/>
      <c r="W40" s="25"/>
      <c r="X40" s="27" t="str">
        <f>IFERROR(IF(Q40="Probabilidad",(I40-(+I40*T40)),IF(Q40="Impacto",I40,"")),"")</f>
        <v/>
      </c>
      <c r="Y40" s="28" t="str">
        <f t="shared" si="2"/>
        <v/>
      </c>
      <c r="Z40" s="29" t="str">
        <f t="shared" si="3"/>
        <v/>
      </c>
      <c r="AA40" s="28" t="str">
        <f t="shared" si="4"/>
        <v/>
      </c>
      <c r="AB40" s="29" t="str">
        <f>IFERROR(IF(Q40="Impacto",(M40-(+M40*T40)),IF(Q40="Probabilidad",M40,"")),"")</f>
        <v/>
      </c>
      <c r="AC40" s="30" t="str">
        <f t="shared" si="5"/>
        <v/>
      </c>
      <c r="AD40" s="31"/>
      <c r="AE40" s="43"/>
      <c r="AF40" s="41"/>
      <c r="AG40" s="44"/>
      <c r="AH40" s="44"/>
      <c r="AI40" s="43"/>
      <c r="AJ40" s="41"/>
      <c r="AK40" s="18"/>
      <c r="AL40" s="18"/>
      <c r="AM40" s="18"/>
      <c r="AN40" s="18"/>
      <c r="AO40" s="18"/>
      <c r="AP40" s="18"/>
      <c r="AQ40" s="18"/>
      <c r="AR40" s="18"/>
      <c r="AS40" s="18"/>
      <c r="AT40" s="18"/>
      <c r="AU40" s="18"/>
      <c r="AV40" s="18"/>
      <c r="AW40" s="18"/>
      <c r="AX40" s="18"/>
      <c r="AY40" s="18"/>
      <c r="AZ40" s="18"/>
      <c r="BA40" s="18"/>
      <c r="BB40" s="18"/>
      <c r="BC40" s="18"/>
      <c r="BD40" s="18"/>
    </row>
    <row r="41" spans="1:56" ht="151.5" hidden="1" customHeight="1" x14ac:dyDescent="0.3">
      <c r="A41" s="181"/>
      <c r="B41" s="181"/>
      <c r="C41" s="181"/>
      <c r="D41" s="181"/>
      <c r="E41" s="181"/>
      <c r="F41" s="181"/>
      <c r="G41" s="181"/>
      <c r="H41" s="181"/>
      <c r="I41" s="181"/>
      <c r="J41" s="181"/>
      <c r="K41" s="181"/>
      <c r="L41" s="181"/>
      <c r="M41" s="181"/>
      <c r="N41" s="181"/>
      <c r="O41" s="41">
        <v>2</v>
      </c>
      <c r="P41" s="42"/>
      <c r="Q41" s="41" t="str">
        <f t="shared" si="0"/>
        <v/>
      </c>
      <c r="R41" s="25"/>
      <c r="S41" s="25"/>
      <c r="T41" s="26" t="str">
        <f t="shared" si="1"/>
        <v/>
      </c>
      <c r="U41" s="25"/>
      <c r="V41" s="25"/>
      <c r="W41" s="25"/>
      <c r="X41" s="27" t="str">
        <f>IFERROR(IF(AND(Q40="Probabilidad",Q41="Probabilidad"),(Z40-(+Z40*T41)),IF(Q41="Probabilidad",(I40-(+I40*T41)),IF(Q41="Impacto",Z40,""))),"")</f>
        <v/>
      </c>
      <c r="Y41" s="28" t="str">
        <f t="shared" si="2"/>
        <v/>
      </c>
      <c r="Z41" s="29" t="str">
        <f t="shared" si="3"/>
        <v/>
      </c>
      <c r="AA41" s="28" t="str">
        <f t="shared" si="4"/>
        <v/>
      </c>
      <c r="AB41" s="29" t="str">
        <f>IFERROR(IF(AND(Q40="Impacto",Q41="Impacto"),(AB34-(+AB34*T41)),IF(Q41="Impacto",($M$40-(+$M$40*T41)),IF(Q41="Probabilidad",AB34,""))),"")</f>
        <v/>
      </c>
      <c r="AC41" s="30" t="str">
        <f t="shared" si="5"/>
        <v/>
      </c>
      <c r="AD41" s="31"/>
      <c r="AE41" s="43"/>
      <c r="AF41" s="41"/>
      <c r="AG41" s="44"/>
      <c r="AH41" s="44"/>
      <c r="AI41" s="43"/>
      <c r="AJ41" s="41"/>
      <c r="AK41" s="18"/>
      <c r="AL41" s="18"/>
      <c r="AM41" s="18"/>
      <c r="AN41" s="18"/>
      <c r="AO41" s="18"/>
      <c r="AP41" s="18"/>
      <c r="AQ41" s="18"/>
      <c r="AR41" s="18"/>
      <c r="AS41" s="18"/>
      <c r="AT41" s="18"/>
      <c r="AU41" s="18"/>
      <c r="AV41" s="18"/>
      <c r="AW41" s="18"/>
      <c r="AX41" s="18"/>
      <c r="AY41" s="18"/>
      <c r="AZ41" s="18"/>
      <c r="BA41" s="18"/>
      <c r="BB41" s="18"/>
      <c r="BC41" s="18"/>
      <c r="BD41" s="18"/>
    </row>
    <row r="42" spans="1:56" ht="151.5" hidden="1" customHeight="1" x14ac:dyDescent="0.3">
      <c r="A42" s="181"/>
      <c r="B42" s="181"/>
      <c r="C42" s="181"/>
      <c r="D42" s="181"/>
      <c r="E42" s="181"/>
      <c r="F42" s="181"/>
      <c r="G42" s="181"/>
      <c r="H42" s="181"/>
      <c r="I42" s="181"/>
      <c r="J42" s="181"/>
      <c r="K42" s="181"/>
      <c r="L42" s="181"/>
      <c r="M42" s="181"/>
      <c r="N42" s="181"/>
      <c r="O42" s="41">
        <v>3</v>
      </c>
      <c r="P42" s="51"/>
      <c r="Q42" s="41" t="str">
        <f t="shared" si="0"/>
        <v/>
      </c>
      <c r="R42" s="25"/>
      <c r="S42" s="25"/>
      <c r="T42" s="26" t="str">
        <f t="shared" si="1"/>
        <v/>
      </c>
      <c r="U42" s="25"/>
      <c r="V42" s="25"/>
      <c r="W42" s="25"/>
      <c r="X42" s="27" t="str">
        <f t="shared" ref="X42:X45" si="16">IFERROR(IF(AND(Q41="Probabilidad",Q42="Probabilidad"),(Z41-(+Z41*T42)),IF(AND(Q41="Impacto",Q42="Probabilidad"),(Z40-(+Z40*T42)),IF(Q42="Impacto",Z41,""))),"")</f>
        <v/>
      </c>
      <c r="Y42" s="28" t="str">
        <f t="shared" si="2"/>
        <v/>
      </c>
      <c r="Z42" s="29" t="str">
        <f t="shared" si="3"/>
        <v/>
      </c>
      <c r="AA42" s="28" t="str">
        <f t="shared" si="4"/>
        <v/>
      </c>
      <c r="AB42" s="29" t="str">
        <f t="shared" ref="AB42:AB45" si="17">IFERROR(IF(AND(Q41="Impacto",Q42="Impacto"),(AB41-(+AB41*T42)),IF(AND(Q41="Probabilidad",Q42="Impacto"),(AB40-(+AB40*T42)),IF(Q42="Probabilidad",AB41,""))),"")</f>
        <v/>
      </c>
      <c r="AC42" s="30" t="str">
        <f t="shared" si="5"/>
        <v/>
      </c>
      <c r="AD42" s="31"/>
      <c r="AE42" s="43"/>
      <c r="AF42" s="41"/>
      <c r="AG42" s="44"/>
      <c r="AH42" s="44"/>
      <c r="AI42" s="43"/>
      <c r="AJ42" s="41"/>
      <c r="AK42" s="18"/>
      <c r="AL42" s="18"/>
      <c r="AM42" s="18"/>
      <c r="AN42" s="18"/>
      <c r="AO42" s="18"/>
      <c r="AP42" s="18"/>
      <c r="AQ42" s="18"/>
      <c r="AR42" s="18"/>
      <c r="AS42" s="18"/>
      <c r="AT42" s="18"/>
      <c r="AU42" s="18"/>
      <c r="AV42" s="18"/>
      <c r="AW42" s="18"/>
      <c r="AX42" s="18"/>
      <c r="AY42" s="18"/>
      <c r="AZ42" s="18"/>
      <c r="BA42" s="18"/>
      <c r="BB42" s="18"/>
      <c r="BC42" s="18"/>
      <c r="BD42" s="18"/>
    </row>
    <row r="43" spans="1:56" ht="151.5" hidden="1" customHeight="1" x14ac:dyDescent="0.3">
      <c r="A43" s="181"/>
      <c r="B43" s="181"/>
      <c r="C43" s="181"/>
      <c r="D43" s="181"/>
      <c r="E43" s="181"/>
      <c r="F43" s="181"/>
      <c r="G43" s="181"/>
      <c r="H43" s="181"/>
      <c r="I43" s="181"/>
      <c r="J43" s="181"/>
      <c r="K43" s="181"/>
      <c r="L43" s="181"/>
      <c r="M43" s="181"/>
      <c r="N43" s="181"/>
      <c r="O43" s="41">
        <v>4</v>
      </c>
      <c r="P43" s="42"/>
      <c r="Q43" s="41" t="str">
        <f t="shared" si="0"/>
        <v/>
      </c>
      <c r="R43" s="25"/>
      <c r="S43" s="25"/>
      <c r="T43" s="26" t="str">
        <f t="shared" si="1"/>
        <v/>
      </c>
      <c r="U43" s="25"/>
      <c r="V43" s="25"/>
      <c r="W43" s="25"/>
      <c r="X43" s="27" t="str">
        <f t="shared" si="16"/>
        <v/>
      </c>
      <c r="Y43" s="28" t="str">
        <f t="shared" si="2"/>
        <v/>
      </c>
      <c r="Z43" s="29" t="str">
        <f t="shared" si="3"/>
        <v/>
      </c>
      <c r="AA43" s="28" t="str">
        <f t="shared" si="4"/>
        <v/>
      </c>
      <c r="AB43" s="29" t="str">
        <f t="shared" si="17"/>
        <v/>
      </c>
      <c r="AC43" s="30" t="str">
        <f t="shared" si="5"/>
        <v/>
      </c>
      <c r="AD43" s="31"/>
      <c r="AE43" s="43"/>
      <c r="AF43" s="41"/>
      <c r="AG43" s="44"/>
      <c r="AH43" s="44"/>
      <c r="AI43" s="43"/>
      <c r="AJ43" s="41"/>
      <c r="AK43" s="18"/>
      <c r="AL43" s="18"/>
      <c r="AM43" s="18"/>
      <c r="AN43" s="18"/>
      <c r="AO43" s="18"/>
      <c r="AP43" s="18"/>
      <c r="AQ43" s="18"/>
      <c r="AR43" s="18"/>
      <c r="AS43" s="18"/>
      <c r="AT43" s="18"/>
      <c r="AU43" s="18"/>
      <c r="AV43" s="18"/>
      <c r="AW43" s="18"/>
      <c r="AX43" s="18"/>
      <c r="AY43" s="18"/>
      <c r="AZ43" s="18"/>
      <c r="BA43" s="18"/>
      <c r="BB43" s="18"/>
      <c r="BC43" s="18"/>
      <c r="BD43" s="18"/>
    </row>
    <row r="44" spans="1:56" ht="151.5" hidden="1" customHeight="1" x14ac:dyDescent="0.3">
      <c r="A44" s="181"/>
      <c r="B44" s="181"/>
      <c r="C44" s="181"/>
      <c r="D44" s="181"/>
      <c r="E44" s="181"/>
      <c r="F44" s="181"/>
      <c r="G44" s="181"/>
      <c r="H44" s="181"/>
      <c r="I44" s="181"/>
      <c r="J44" s="181"/>
      <c r="K44" s="181"/>
      <c r="L44" s="181"/>
      <c r="M44" s="181"/>
      <c r="N44" s="181"/>
      <c r="O44" s="41">
        <v>5</v>
      </c>
      <c r="P44" s="42"/>
      <c r="Q44" s="41" t="str">
        <f t="shared" si="0"/>
        <v/>
      </c>
      <c r="R44" s="25"/>
      <c r="S44" s="25"/>
      <c r="T44" s="26" t="str">
        <f t="shared" si="1"/>
        <v/>
      </c>
      <c r="U44" s="25"/>
      <c r="V44" s="25"/>
      <c r="W44" s="25"/>
      <c r="X44" s="27" t="str">
        <f t="shared" si="16"/>
        <v/>
      </c>
      <c r="Y44" s="28" t="str">
        <f t="shared" si="2"/>
        <v/>
      </c>
      <c r="Z44" s="29" t="str">
        <f t="shared" si="3"/>
        <v/>
      </c>
      <c r="AA44" s="28" t="str">
        <f t="shared" si="4"/>
        <v/>
      </c>
      <c r="AB44" s="29" t="str">
        <f t="shared" si="17"/>
        <v/>
      </c>
      <c r="AC44" s="30" t="str">
        <f t="shared" si="5"/>
        <v/>
      </c>
      <c r="AD44" s="31"/>
      <c r="AE44" s="43"/>
      <c r="AF44" s="41"/>
      <c r="AG44" s="44"/>
      <c r="AH44" s="44"/>
      <c r="AI44" s="43"/>
      <c r="AJ44" s="41"/>
      <c r="AK44" s="18"/>
      <c r="AL44" s="18"/>
      <c r="AM44" s="18"/>
      <c r="AN44" s="18"/>
      <c r="AO44" s="18"/>
      <c r="AP44" s="18"/>
      <c r="AQ44" s="18"/>
      <c r="AR44" s="18"/>
      <c r="AS44" s="18"/>
      <c r="AT44" s="18"/>
      <c r="AU44" s="18"/>
      <c r="AV44" s="18"/>
      <c r="AW44" s="18"/>
      <c r="AX44" s="18"/>
      <c r="AY44" s="18"/>
      <c r="AZ44" s="18"/>
      <c r="BA44" s="18"/>
      <c r="BB44" s="18"/>
      <c r="BC44" s="18"/>
      <c r="BD44" s="18"/>
    </row>
    <row r="45" spans="1:56" ht="151.5" hidden="1" customHeight="1" x14ac:dyDescent="0.3">
      <c r="A45" s="182"/>
      <c r="B45" s="182"/>
      <c r="C45" s="182"/>
      <c r="D45" s="182"/>
      <c r="E45" s="182"/>
      <c r="F45" s="182"/>
      <c r="G45" s="182"/>
      <c r="H45" s="182"/>
      <c r="I45" s="182"/>
      <c r="J45" s="182"/>
      <c r="K45" s="182"/>
      <c r="L45" s="182"/>
      <c r="M45" s="182"/>
      <c r="N45" s="182"/>
      <c r="O45" s="41">
        <v>6</v>
      </c>
      <c r="P45" s="42"/>
      <c r="Q45" s="41" t="str">
        <f t="shared" si="0"/>
        <v/>
      </c>
      <c r="R45" s="25"/>
      <c r="S45" s="25"/>
      <c r="T45" s="26" t="str">
        <f t="shared" si="1"/>
        <v/>
      </c>
      <c r="U45" s="25"/>
      <c r="V45" s="25"/>
      <c r="W45" s="25"/>
      <c r="X45" s="27" t="str">
        <f t="shared" si="16"/>
        <v/>
      </c>
      <c r="Y45" s="28" t="str">
        <f t="shared" si="2"/>
        <v/>
      </c>
      <c r="Z45" s="29" t="str">
        <f t="shared" si="3"/>
        <v/>
      </c>
      <c r="AA45" s="28" t="str">
        <f t="shared" si="4"/>
        <v/>
      </c>
      <c r="AB45" s="29" t="str">
        <f t="shared" si="17"/>
        <v/>
      </c>
      <c r="AC45" s="30" t="str">
        <f t="shared" si="5"/>
        <v/>
      </c>
      <c r="AD45" s="31"/>
      <c r="AE45" s="43"/>
      <c r="AF45" s="41"/>
      <c r="AG45" s="44"/>
      <c r="AH45" s="44"/>
      <c r="AI45" s="43"/>
      <c r="AJ45" s="41"/>
      <c r="AK45" s="18"/>
      <c r="AL45" s="18"/>
      <c r="AM45" s="18"/>
      <c r="AN45" s="18"/>
      <c r="AO45" s="18"/>
      <c r="AP45" s="18"/>
      <c r="AQ45" s="18"/>
      <c r="AR45" s="18"/>
      <c r="AS45" s="18"/>
      <c r="AT45" s="18"/>
      <c r="AU45" s="18"/>
      <c r="AV45" s="18"/>
      <c r="AW45" s="18"/>
      <c r="AX45" s="18"/>
      <c r="AY45" s="18"/>
      <c r="AZ45" s="18"/>
      <c r="BA45" s="18"/>
      <c r="BB45" s="18"/>
      <c r="BC45" s="18"/>
      <c r="BD45" s="18"/>
    </row>
    <row r="46" spans="1:56" ht="151.5" hidden="1" customHeight="1" x14ac:dyDescent="0.3">
      <c r="A46" s="185">
        <v>7</v>
      </c>
      <c r="B46" s="186"/>
      <c r="C46" s="186"/>
      <c r="D46" s="186"/>
      <c r="E46" s="186"/>
      <c r="F46" s="186"/>
      <c r="G46" s="185"/>
      <c r="H46" s="180" t="str">
        <f>IF(G46&lt;=0,"",IF(G46&lt;=2,"Muy Baja",IF(G46&lt;=24,"Baja",IF(G46&lt;=500,"Media",IF(G46&lt;=5000,"Alta","Muy Alta")))))</f>
        <v/>
      </c>
      <c r="I46" s="183" t="str">
        <f>IF(H46="","",IF(H46="Muy Baja",0.2,IF(H46="Baja",0.4,IF(H46="Media",0.6,IF(H46="Alta",0.8,IF(H46="Muy Alta",1,))))))</f>
        <v/>
      </c>
      <c r="J46" s="183"/>
      <c r="K46" s="183">
        <f ca="1">IF(NOT(ISERROR(MATCH(J46,'Tabla Impacto'!$B$221:$B$223,0))),'Tabla Impacto'!$F$223&amp;"Por favor no seleccionar los criterios de impacto(Afectación Económica o presupuestal y Pérdida Reputacional)",J46)</f>
        <v>0</v>
      </c>
      <c r="L46" s="180" t="str">
        <f ca="1">IF(OR(K46='Tabla Impacto'!$C$11,K46='Tabla Impacto'!$D$11),"Leve",IF(OR(K46='Tabla Impacto'!$C$12,K46='Tabla Impacto'!$D$12),"Menor",IF(OR(K46='Tabla Impacto'!$C$13,K46='Tabla Impacto'!$D$13),"Moderado",IF(OR(K46='Tabla Impacto'!$C$14,K46='Tabla Impacto'!$D$14),"Mayor",IF(OR(K46='Tabla Impacto'!$C$15,K46='Tabla Impacto'!$D$15),"Catastrófico","")))))</f>
        <v/>
      </c>
      <c r="M46" s="183" t="str">
        <f ca="1">IF(L46="","",IF(L46="Leve",0.2,IF(L46="Menor",0.4,IF(L46="Moderado",0.6,IF(L46="Mayor",0.8,IF(L46="Catastrófico",1,))))))</f>
        <v/>
      </c>
      <c r="N46" s="18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41">
        <v>1</v>
      </c>
      <c r="P46" s="42"/>
      <c r="Q46" s="41" t="str">
        <f t="shared" si="0"/>
        <v/>
      </c>
      <c r="R46" s="25"/>
      <c r="S46" s="25"/>
      <c r="T46" s="26" t="str">
        <f t="shared" si="1"/>
        <v/>
      </c>
      <c r="U46" s="25"/>
      <c r="V46" s="25"/>
      <c r="W46" s="25"/>
      <c r="X46" s="27" t="str">
        <f>IFERROR(IF(Q46="Probabilidad",(I46-(+I46*T46)),IF(Q46="Impacto",I46,"")),"")</f>
        <v/>
      </c>
      <c r="Y46" s="28" t="str">
        <f t="shared" si="2"/>
        <v/>
      </c>
      <c r="Z46" s="29" t="str">
        <f t="shared" si="3"/>
        <v/>
      </c>
      <c r="AA46" s="28" t="str">
        <f t="shared" si="4"/>
        <v/>
      </c>
      <c r="AB46" s="29" t="str">
        <f>IFERROR(IF(Q46="Impacto",(M46-(+M46*T46)),IF(Q46="Probabilidad",M46,"")),"")</f>
        <v/>
      </c>
      <c r="AC46" s="30" t="str">
        <f t="shared" si="5"/>
        <v/>
      </c>
      <c r="AD46" s="31"/>
      <c r="AE46" s="43"/>
      <c r="AF46" s="41"/>
      <c r="AG46" s="44"/>
      <c r="AH46" s="44"/>
      <c r="AI46" s="43"/>
      <c r="AJ46" s="41"/>
      <c r="AK46" s="18"/>
      <c r="AL46" s="18"/>
      <c r="AM46" s="18"/>
      <c r="AN46" s="18"/>
      <c r="AO46" s="18"/>
      <c r="AP46" s="18"/>
      <c r="AQ46" s="18"/>
      <c r="AR46" s="18"/>
      <c r="AS46" s="18"/>
      <c r="AT46" s="18"/>
      <c r="AU46" s="18"/>
      <c r="AV46" s="18"/>
      <c r="AW46" s="18"/>
      <c r="AX46" s="18"/>
      <c r="AY46" s="18"/>
      <c r="AZ46" s="18"/>
      <c r="BA46" s="18"/>
      <c r="BB46" s="18"/>
      <c r="BC46" s="18"/>
      <c r="BD46" s="18"/>
    </row>
    <row r="47" spans="1:56" ht="151.5" hidden="1" customHeight="1" x14ac:dyDescent="0.3">
      <c r="A47" s="181"/>
      <c r="B47" s="181"/>
      <c r="C47" s="181"/>
      <c r="D47" s="181"/>
      <c r="E47" s="181"/>
      <c r="F47" s="181"/>
      <c r="G47" s="181"/>
      <c r="H47" s="181"/>
      <c r="I47" s="181"/>
      <c r="J47" s="181"/>
      <c r="K47" s="181"/>
      <c r="L47" s="181"/>
      <c r="M47" s="181"/>
      <c r="N47" s="181"/>
      <c r="O47" s="41">
        <v>2</v>
      </c>
      <c r="P47" s="42"/>
      <c r="Q47" s="41" t="str">
        <f t="shared" si="0"/>
        <v/>
      </c>
      <c r="R47" s="25"/>
      <c r="S47" s="25"/>
      <c r="T47" s="26" t="str">
        <f t="shared" si="1"/>
        <v/>
      </c>
      <c r="U47" s="25"/>
      <c r="V47" s="25"/>
      <c r="W47" s="25"/>
      <c r="X47" s="27" t="str">
        <f>IFERROR(IF(AND(Q46="Probabilidad",Q47="Probabilidad"),(Z46-(+Z46*T47)),IF(Q47="Probabilidad",(I46-(+I46*T47)),IF(Q47="Impacto",Z46,""))),"")</f>
        <v/>
      </c>
      <c r="Y47" s="28" t="str">
        <f t="shared" si="2"/>
        <v/>
      </c>
      <c r="Z47" s="29" t="str">
        <f t="shared" si="3"/>
        <v/>
      </c>
      <c r="AA47" s="28" t="str">
        <f t="shared" si="4"/>
        <v/>
      </c>
      <c r="AB47" s="29" t="str">
        <f>IFERROR(IF(AND(Q46="Impacto",Q47="Impacto"),(AB40-(+AB40*T47)),IF(Q47="Impacto",($M$46-(+$M$46*T47)),IF(Q47="Probabilidad",AB40,""))),"")</f>
        <v/>
      </c>
      <c r="AC47" s="30" t="str">
        <f t="shared" si="5"/>
        <v/>
      </c>
      <c r="AD47" s="31"/>
      <c r="AE47" s="43"/>
      <c r="AF47" s="41"/>
      <c r="AG47" s="44"/>
      <c r="AH47" s="44"/>
      <c r="AI47" s="43"/>
      <c r="AJ47" s="41"/>
      <c r="AK47" s="18"/>
      <c r="AL47" s="18"/>
      <c r="AM47" s="18"/>
      <c r="AN47" s="18"/>
      <c r="AO47" s="18"/>
      <c r="AP47" s="18"/>
      <c r="AQ47" s="18"/>
      <c r="AR47" s="18"/>
      <c r="AS47" s="18"/>
      <c r="AT47" s="18"/>
      <c r="AU47" s="18"/>
      <c r="AV47" s="18"/>
      <c r="AW47" s="18"/>
      <c r="AX47" s="18"/>
      <c r="AY47" s="18"/>
      <c r="AZ47" s="18"/>
      <c r="BA47" s="18"/>
      <c r="BB47" s="18"/>
      <c r="BC47" s="18"/>
      <c r="BD47" s="18"/>
    </row>
    <row r="48" spans="1:56" ht="151.5" hidden="1" customHeight="1" x14ac:dyDescent="0.3">
      <c r="A48" s="181"/>
      <c r="B48" s="181"/>
      <c r="C48" s="181"/>
      <c r="D48" s="181"/>
      <c r="E48" s="181"/>
      <c r="F48" s="181"/>
      <c r="G48" s="181"/>
      <c r="H48" s="181"/>
      <c r="I48" s="181"/>
      <c r="J48" s="181"/>
      <c r="K48" s="181"/>
      <c r="L48" s="181"/>
      <c r="M48" s="181"/>
      <c r="N48" s="181"/>
      <c r="O48" s="41">
        <v>3</v>
      </c>
      <c r="P48" s="51"/>
      <c r="Q48" s="41" t="str">
        <f t="shared" si="0"/>
        <v/>
      </c>
      <c r="R48" s="25"/>
      <c r="S48" s="25"/>
      <c r="T48" s="26" t="str">
        <f t="shared" si="1"/>
        <v/>
      </c>
      <c r="U48" s="25"/>
      <c r="V48" s="25"/>
      <c r="W48" s="25"/>
      <c r="X48" s="27" t="str">
        <f t="shared" ref="X48:X51" si="18">IFERROR(IF(AND(Q47="Probabilidad",Q48="Probabilidad"),(Z47-(+Z47*T48)),IF(AND(Q47="Impacto",Q48="Probabilidad"),(Z46-(+Z46*T48)),IF(Q48="Impacto",Z47,""))),"")</f>
        <v/>
      </c>
      <c r="Y48" s="28" t="str">
        <f t="shared" si="2"/>
        <v/>
      </c>
      <c r="Z48" s="29" t="str">
        <f t="shared" si="3"/>
        <v/>
      </c>
      <c r="AA48" s="28" t="str">
        <f t="shared" si="4"/>
        <v/>
      </c>
      <c r="AB48" s="29" t="str">
        <f t="shared" ref="AB48:AB51" si="19">IFERROR(IF(AND(Q47="Impacto",Q48="Impacto"),(AB47-(+AB47*T48)),IF(AND(Q47="Probabilidad",Q48="Impacto"),(AB46-(+AB46*T48)),IF(Q48="Probabilidad",AB47,""))),"")</f>
        <v/>
      </c>
      <c r="AC48" s="30" t="str">
        <f t="shared" si="5"/>
        <v/>
      </c>
      <c r="AD48" s="31"/>
      <c r="AE48" s="43"/>
      <c r="AF48" s="41"/>
      <c r="AG48" s="44"/>
      <c r="AH48" s="44"/>
      <c r="AI48" s="43"/>
      <c r="AJ48" s="41"/>
      <c r="AK48" s="18"/>
      <c r="AL48" s="18"/>
      <c r="AM48" s="18"/>
      <c r="AN48" s="18"/>
      <c r="AO48" s="18"/>
      <c r="AP48" s="18"/>
      <c r="AQ48" s="18"/>
      <c r="AR48" s="18"/>
      <c r="AS48" s="18"/>
      <c r="AT48" s="18"/>
      <c r="AU48" s="18"/>
      <c r="AV48" s="18"/>
      <c r="AW48" s="18"/>
      <c r="AX48" s="18"/>
      <c r="AY48" s="18"/>
      <c r="AZ48" s="18"/>
      <c r="BA48" s="18"/>
      <c r="BB48" s="18"/>
      <c r="BC48" s="18"/>
      <c r="BD48" s="18"/>
    </row>
    <row r="49" spans="1:56" ht="151.5" hidden="1" customHeight="1" x14ac:dyDescent="0.3">
      <c r="A49" s="181"/>
      <c r="B49" s="181"/>
      <c r="C49" s="181"/>
      <c r="D49" s="181"/>
      <c r="E49" s="181"/>
      <c r="F49" s="181"/>
      <c r="G49" s="181"/>
      <c r="H49" s="181"/>
      <c r="I49" s="181"/>
      <c r="J49" s="181"/>
      <c r="K49" s="181"/>
      <c r="L49" s="181"/>
      <c r="M49" s="181"/>
      <c r="N49" s="181"/>
      <c r="O49" s="41">
        <v>4</v>
      </c>
      <c r="P49" s="42"/>
      <c r="Q49" s="41" t="str">
        <f t="shared" si="0"/>
        <v/>
      </c>
      <c r="R49" s="25"/>
      <c r="S49" s="25"/>
      <c r="T49" s="26" t="str">
        <f t="shared" si="1"/>
        <v/>
      </c>
      <c r="U49" s="25"/>
      <c r="V49" s="25"/>
      <c r="W49" s="25"/>
      <c r="X49" s="27" t="str">
        <f t="shared" si="18"/>
        <v/>
      </c>
      <c r="Y49" s="28" t="str">
        <f t="shared" si="2"/>
        <v/>
      </c>
      <c r="Z49" s="29" t="str">
        <f t="shared" si="3"/>
        <v/>
      </c>
      <c r="AA49" s="28" t="str">
        <f t="shared" si="4"/>
        <v/>
      </c>
      <c r="AB49" s="29" t="str">
        <f t="shared" si="19"/>
        <v/>
      </c>
      <c r="AC49" s="30" t="str">
        <f t="shared" si="5"/>
        <v/>
      </c>
      <c r="AD49" s="31"/>
      <c r="AE49" s="43"/>
      <c r="AF49" s="41"/>
      <c r="AG49" s="44"/>
      <c r="AH49" s="44"/>
      <c r="AI49" s="43"/>
      <c r="AJ49" s="41"/>
      <c r="AK49" s="18"/>
      <c r="AL49" s="18"/>
      <c r="AM49" s="18"/>
      <c r="AN49" s="18"/>
      <c r="AO49" s="18"/>
      <c r="AP49" s="18"/>
      <c r="AQ49" s="18"/>
      <c r="AR49" s="18"/>
      <c r="AS49" s="18"/>
      <c r="AT49" s="18"/>
      <c r="AU49" s="18"/>
      <c r="AV49" s="18"/>
      <c r="AW49" s="18"/>
      <c r="AX49" s="18"/>
      <c r="AY49" s="18"/>
      <c r="AZ49" s="18"/>
      <c r="BA49" s="18"/>
      <c r="BB49" s="18"/>
      <c r="BC49" s="18"/>
      <c r="BD49" s="18"/>
    </row>
    <row r="50" spans="1:56" ht="151.5" hidden="1" customHeight="1" x14ac:dyDescent="0.3">
      <c r="A50" s="181"/>
      <c r="B50" s="181"/>
      <c r="C50" s="181"/>
      <c r="D50" s="181"/>
      <c r="E50" s="181"/>
      <c r="F50" s="181"/>
      <c r="G50" s="181"/>
      <c r="H50" s="181"/>
      <c r="I50" s="181"/>
      <c r="J50" s="181"/>
      <c r="K50" s="181"/>
      <c r="L50" s="181"/>
      <c r="M50" s="181"/>
      <c r="N50" s="181"/>
      <c r="O50" s="41">
        <v>5</v>
      </c>
      <c r="P50" s="42"/>
      <c r="Q50" s="41" t="str">
        <f t="shared" si="0"/>
        <v/>
      </c>
      <c r="R50" s="25"/>
      <c r="S50" s="25"/>
      <c r="T50" s="26" t="str">
        <f t="shared" si="1"/>
        <v/>
      </c>
      <c r="U50" s="25"/>
      <c r="V50" s="25"/>
      <c r="W50" s="25"/>
      <c r="X50" s="27" t="str">
        <f t="shared" si="18"/>
        <v/>
      </c>
      <c r="Y50" s="28" t="str">
        <f t="shared" si="2"/>
        <v/>
      </c>
      <c r="Z50" s="29" t="str">
        <f t="shared" si="3"/>
        <v/>
      </c>
      <c r="AA50" s="28" t="str">
        <f t="shared" si="4"/>
        <v/>
      </c>
      <c r="AB50" s="29" t="str">
        <f t="shared" si="19"/>
        <v/>
      </c>
      <c r="AC50" s="30" t="str">
        <f t="shared" si="5"/>
        <v/>
      </c>
      <c r="AD50" s="31"/>
      <c r="AE50" s="43"/>
      <c r="AF50" s="41"/>
      <c r="AG50" s="44"/>
      <c r="AH50" s="44"/>
      <c r="AI50" s="43"/>
      <c r="AJ50" s="41"/>
      <c r="AK50" s="18"/>
      <c r="AL50" s="18"/>
      <c r="AM50" s="18"/>
      <c r="AN50" s="18"/>
      <c r="AO50" s="18"/>
      <c r="AP50" s="18"/>
      <c r="AQ50" s="18"/>
      <c r="AR50" s="18"/>
      <c r="AS50" s="18"/>
      <c r="AT50" s="18"/>
      <c r="AU50" s="18"/>
      <c r="AV50" s="18"/>
      <c r="AW50" s="18"/>
      <c r="AX50" s="18"/>
      <c r="AY50" s="18"/>
      <c r="AZ50" s="18"/>
      <c r="BA50" s="18"/>
      <c r="BB50" s="18"/>
      <c r="BC50" s="18"/>
      <c r="BD50" s="18"/>
    </row>
    <row r="51" spans="1:56" ht="151.5" hidden="1" customHeight="1" x14ac:dyDescent="0.3">
      <c r="A51" s="182"/>
      <c r="B51" s="182"/>
      <c r="C51" s="182"/>
      <c r="D51" s="182"/>
      <c r="E51" s="182"/>
      <c r="F51" s="182"/>
      <c r="G51" s="182"/>
      <c r="H51" s="182"/>
      <c r="I51" s="182"/>
      <c r="J51" s="182"/>
      <c r="K51" s="182"/>
      <c r="L51" s="182"/>
      <c r="M51" s="182"/>
      <c r="N51" s="182"/>
      <c r="O51" s="41">
        <v>6</v>
      </c>
      <c r="P51" s="42"/>
      <c r="Q51" s="41" t="str">
        <f t="shared" si="0"/>
        <v/>
      </c>
      <c r="R51" s="25"/>
      <c r="S51" s="25"/>
      <c r="T51" s="26" t="str">
        <f t="shared" si="1"/>
        <v/>
      </c>
      <c r="U51" s="25"/>
      <c r="V51" s="25"/>
      <c r="W51" s="25"/>
      <c r="X51" s="27" t="str">
        <f t="shared" si="18"/>
        <v/>
      </c>
      <c r="Y51" s="28" t="str">
        <f t="shared" si="2"/>
        <v/>
      </c>
      <c r="Z51" s="29" t="str">
        <f t="shared" si="3"/>
        <v/>
      </c>
      <c r="AA51" s="28" t="str">
        <f t="shared" si="4"/>
        <v/>
      </c>
      <c r="AB51" s="29" t="str">
        <f t="shared" si="19"/>
        <v/>
      </c>
      <c r="AC51" s="30" t="str">
        <f t="shared" si="5"/>
        <v/>
      </c>
      <c r="AD51" s="31"/>
      <c r="AE51" s="43"/>
      <c r="AF51" s="41"/>
      <c r="AG51" s="44"/>
      <c r="AH51" s="44"/>
      <c r="AI51" s="43"/>
      <c r="AJ51" s="41"/>
      <c r="AK51" s="18"/>
      <c r="AL51" s="18"/>
      <c r="AM51" s="18"/>
      <c r="AN51" s="18"/>
      <c r="AO51" s="18"/>
      <c r="AP51" s="18"/>
      <c r="AQ51" s="18"/>
      <c r="AR51" s="18"/>
      <c r="AS51" s="18"/>
      <c r="AT51" s="18"/>
      <c r="AU51" s="18"/>
      <c r="AV51" s="18"/>
      <c r="AW51" s="18"/>
      <c r="AX51" s="18"/>
      <c r="AY51" s="18"/>
      <c r="AZ51" s="18"/>
      <c r="BA51" s="18"/>
      <c r="BB51" s="18"/>
      <c r="BC51" s="18"/>
      <c r="BD51" s="18"/>
    </row>
    <row r="52" spans="1:56" ht="151.5" hidden="1" customHeight="1" x14ac:dyDescent="0.3">
      <c r="A52" s="185">
        <v>8</v>
      </c>
      <c r="B52" s="186"/>
      <c r="C52" s="186"/>
      <c r="D52" s="186"/>
      <c r="E52" s="186"/>
      <c r="F52" s="186"/>
      <c r="G52" s="185"/>
      <c r="H52" s="180" t="str">
        <f>IF(G52&lt;=0,"",IF(G52&lt;=2,"Muy Baja",IF(G52&lt;=24,"Baja",IF(G52&lt;=500,"Media",IF(G52&lt;=5000,"Alta","Muy Alta")))))</f>
        <v/>
      </c>
      <c r="I52" s="183" t="str">
        <f>IF(H52="","",IF(H52="Muy Baja",0.2,IF(H52="Baja",0.4,IF(H52="Media",0.6,IF(H52="Alta",0.8,IF(H52="Muy Alta",1,))))))</f>
        <v/>
      </c>
      <c r="J52" s="183"/>
      <c r="K52" s="183">
        <f ca="1">IF(NOT(ISERROR(MATCH(J52,'Tabla Impacto'!$B$221:$B$223,0))),'Tabla Impacto'!$F$223&amp;"Por favor no seleccionar los criterios de impacto(Afectación Económica o presupuestal y Pérdida Reputacional)",J52)</f>
        <v>0</v>
      </c>
      <c r="L52" s="180" t="str">
        <f ca="1">IF(OR(K52='Tabla Impacto'!$C$11,K52='Tabla Impacto'!$D$11),"Leve",IF(OR(K52='Tabla Impacto'!$C$12,K52='Tabla Impacto'!$D$12),"Menor",IF(OR(K52='Tabla Impacto'!$C$13,K52='Tabla Impacto'!$D$13),"Moderado",IF(OR(K52='Tabla Impacto'!$C$14,K52='Tabla Impacto'!$D$14),"Mayor",IF(OR(K52='Tabla Impacto'!$C$15,K52='Tabla Impacto'!$D$15),"Catastrófico","")))))</f>
        <v/>
      </c>
      <c r="M52" s="183" t="str">
        <f ca="1">IF(L52="","",IF(L52="Leve",0.2,IF(L52="Menor",0.4,IF(L52="Moderado",0.6,IF(L52="Mayor",0.8,IF(L52="Catastrófico",1,))))))</f>
        <v/>
      </c>
      <c r="N52" s="18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41">
        <v>1</v>
      </c>
      <c r="P52" s="42"/>
      <c r="Q52" s="41" t="str">
        <f t="shared" si="0"/>
        <v/>
      </c>
      <c r="R52" s="25"/>
      <c r="S52" s="25"/>
      <c r="T52" s="26" t="str">
        <f t="shared" si="1"/>
        <v/>
      </c>
      <c r="U52" s="25"/>
      <c r="V52" s="25"/>
      <c r="W52" s="25"/>
      <c r="X52" s="27" t="str">
        <f>IFERROR(IF(Q52="Probabilidad",(I52-(+I52*T52)),IF(Q52="Impacto",I52,"")),"")</f>
        <v/>
      </c>
      <c r="Y52" s="28" t="str">
        <f t="shared" si="2"/>
        <v/>
      </c>
      <c r="Z52" s="29" t="str">
        <f t="shared" si="3"/>
        <v/>
      </c>
      <c r="AA52" s="28" t="str">
        <f t="shared" si="4"/>
        <v/>
      </c>
      <c r="AB52" s="29" t="str">
        <f>IFERROR(IF(Q52="Impacto",(M52-(+M52*T52)),IF(Q52="Probabilidad",M52,"")),"")</f>
        <v/>
      </c>
      <c r="AC52" s="30" t="str">
        <f t="shared" si="5"/>
        <v/>
      </c>
      <c r="AD52" s="31"/>
      <c r="AE52" s="43"/>
      <c r="AF52" s="41"/>
      <c r="AG52" s="44"/>
      <c r="AH52" s="44"/>
      <c r="AI52" s="43"/>
      <c r="AJ52" s="41"/>
      <c r="AK52" s="18"/>
      <c r="AL52" s="18"/>
      <c r="AM52" s="18"/>
      <c r="AN52" s="18"/>
      <c r="AO52" s="18"/>
      <c r="AP52" s="18"/>
      <c r="AQ52" s="18"/>
      <c r="AR52" s="18"/>
      <c r="AS52" s="18"/>
      <c r="AT52" s="18"/>
      <c r="AU52" s="18"/>
      <c r="AV52" s="18"/>
      <c r="AW52" s="18"/>
      <c r="AX52" s="18"/>
      <c r="AY52" s="18"/>
      <c r="AZ52" s="18"/>
      <c r="BA52" s="18"/>
      <c r="BB52" s="18"/>
      <c r="BC52" s="18"/>
      <c r="BD52" s="18"/>
    </row>
    <row r="53" spans="1:56" ht="151.5" hidden="1" customHeight="1" x14ac:dyDescent="0.3">
      <c r="A53" s="181"/>
      <c r="B53" s="181"/>
      <c r="C53" s="181"/>
      <c r="D53" s="181"/>
      <c r="E53" s="181"/>
      <c r="F53" s="181"/>
      <c r="G53" s="181"/>
      <c r="H53" s="181"/>
      <c r="I53" s="181"/>
      <c r="J53" s="181"/>
      <c r="K53" s="181"/>
      <c r="L53" s="181"/>
      <c r="M53" s="181"/>
      <c r="N53" s="181"/>
      <c r="O53" s="41">
        <v>2</v>
      </c>
      <c r="P53" s="42"/>
      <c r="Q53" s="41" t="str">
        <f t="shared" si="0"/>
        <v/>
      </c>
      <c r="R53" s="25"/>
      <c r="S53" s="25"/>
      <c r="T53" s="26" t="str">
        <f t="shared" si="1"/>
        <v/>
      </c>
      <c r="U53" s="25"/>
      <c r="V53" s="25"/>
      <c r="W53" s="25"/>
      <c r="X53" s="27" t="str">
        <f>IFERROR(IF(AND(Q52="Probabilidad",Q53="Probabilidad"),(Z52-(+Z52*T53)),IF(Q53="Probabilidad",(I52-(+I52*T53)),IF(Q53="Impacto",Z52,""))),"")</f>
        <v/>
      </c>
      <c r="Y53" s="28" t="str">
        <f t="shared" si="2"/>
        <v/>
      </c>
      <c r="Z53" s="29" t="str">
        <f t="shared" si="3"/>
        <v/>
      </c>
      <c r="AA53" s="28" t="str">
        <f t="shared" si="4"/>
        <v/>
      </c>
      <c r="AB53" s="29" t="str">
        <f>IFERROR(IF(AND(Q52="Impacto",Q53="Impacto"),(AB46-(+AB46*T53)),IF(Q53="Impacto",($M$52-(+$M$52*T53)),IF(Q53="Probabilidad",AB46,""))),"")</f>
        <v/>
      </c>
      <c r="AC53" s="30" t="str">
        <f t="shared" si="5"/>
        <v/>
      </c>
      <c r="AD53" s="31"/>
      <c r="AE53" s="43"/>
      <c r="AF53" s="41"/>
      <c r="AG53" s="44"/>
      <c r="AH53" s="44"/>
      <c r="AI53" s="43"/>
      <c r="AJ53" s="41"/>
      <c r="AK53" s="18"/>
      <c r="AL53" s="18"/>
      <c r="AM53" s="18"/>
      <c r="AN53" s="18"/>
      <c r="AO53" s="18"/>
      <c r="AP53" s="18"/>
      <c r="AQ53" s="18"/>
      <c r="AR53" s="18"/>
      <c r="AS53" s="18"/>
      <c r="AT53" s="18"/>
      <c r="AU53" s="18"/>
      <c r="AV53" s="18"/>
      <c r="AW53" s="18"/>
      <c r="AX53" s="18"/>
      <c r="AY53" s="18"/>
      <c r="AZ53" s="18"/>
      <c r="BA53" s="18"/>
      <c r="BB53" s="18"/>
      <c r="BC53" s="18"/>
      <c r="BD53" s="18"/>
    </row>
    <row r="54" spans="1:56" ht="151.5" hidden="1" customHeight="1" x14ac:dyDescent="0.3">
      <c r="A54" s="181"/>
      <c r="B54" s="181"/>
      <c r="C54" s="181"/>
      <c r="D54" s="181"/>
      <c r="E54" s="181"/>
      <c r="F54" s="181"/>
      <c r="G54" s="181"/>
      <c r="H54" s="181"/>
      <c r="I54" s="181"/>
      <c r="J54" s="181"/>
      <c r="K54" s="181"/>
      <c r="L54" s="181"/>
      <c r="M54" s="181"/>
      <c r="N54" s="181"/>
      <c r="O54" s="41">
        <v>3</v>
      </c>
      <c r="P54" s="51"/>
      <c r="Q54" s="41" t="str">
        <f t="shared" si="0"/>
        <v/>
      </c>
      <c r="R54" s="25"/>
      <c r="S54" s="25"/>
      <c r="T54" s="26" t="str">
        <f t="shared" si="1"/>
        <v/>
      </c>
      <c r="U54" s="25"/>
      <c r="V54" s="25"/>
      <c r="W54" s="25"/>
      <c r="X54" s="27" t="str">
        <f t="shared" ref="X54:X57" si="20">IFERROR(IF(AND(Q53="Probabilidad",Q54="Probabilidad"),(Z53-(+Z53*T54)),IF(AND(Q53="Impacto",Q54="Probabilidad"),(Z52-(+Z52*T54)),IF(Q54="Impacto",Z53,""))),"")</f>
        <v/>
      </c>
      <c r="Y54" s="28" t="str">
        <f t="shared" si="2"/>
        <v/>
      </c>
      <c r="Z54" s="29" t="str">
        <f t="shared" si="3"/>
        <v/>
      </c>
      <c r="AA54" s="28" t="str">
        <f t="shared" si="4"/>
        <v/>
      </c>
      <c r="AB54" s="29" t="str">
        <f t="shared" ref="AB54:AB57" si="21">IFERROR(IF(AND(Q53="Impacto",Q54="Impacto"),(AB53-(+AB53*T54)),IF(AND(Q53="Probabilidad",Q54="Impacto"),(AB52-(+AB52*T54)),IF(Q54="Probabilidad",AB53,""))),"")</f>
        <v/>
      </c>
      <c r="AC54" s="30" t="str">
        <f t="shared" si="5"/>
        <v/>
      </c>
      <c r="AD54" s="31"/>
      <c r="AE54" s="43"/>
      <c r="AF54" s="41"/>
      <c r="AG54" s="44"/>
      <c r="AH54" s="44"/>
      <c r="AI54" s="43"/>
      <c r="AJ54" s="41"/>
      <c r="AK54" s="18"/>
      <c r="AL54" s="18"/>
      <c r="AM54" s="18"/>
      <c r="AN54" s="18"/>
      <c r="AO54" s="18"/>
      <c r="AP54" s="18"/>
      <c r="AQ54" s="18"/>
      <c r="AR54" s="18"/>
      <c r="AS54" s="18"/>
      <c r="AT54" s="18"/>
      <c r="AU54" s="18"/>
      <c r="AV54" s="18"/>
      <c r="AW54" s="18"/>
      <c r="AX54" s="18"/>
      <c r="AY54" s="18"/>
      <c r="AZ54" s="18"/>
      <c r="BA54" s="18"/>
      <c r="BB54" s="18"/>
      <c r="BC54" s="18"/>
      <c r="BD54" s="18"/>
    </row>
    <row r="55" spans="1:56" ht="151.5" hidden="1" customHeight="1" x14ac:dyDescent="0.3">
      <c r="A55" s="181"/>
      <c r="B55" s="181"/>
      <c r="C55" s="181"/>
      <c r="D55" s="181"/>
      <c r="E55" s="181"/>
      <c r="F55" s="181"/>
      <c r="G55" s="181"/>
      <c r="H55" s="181"/>
      <c r="I55" s="181"/>
      <c r="J55" s="181"/>
      <c r="K55" s="181"/>
      <c r="L55" s="181"/>
      <c r="M55" s="181"/>
      <c r="N55" s="181"/>
      <c r="O55" s="41">
        <v>4</v>
      </c>
      <c r="P55" s="42"/>
      <c r="Q55" s="41" t="str">
        <f t="shared" si="0"/>
        <v/>
      </c>
      <c r="R55" s="25"/>
      <c r="S55" s="25"/>
      <c r="T55" s="26" t="str">
        <f t="shared" si="1"/>
        <v/>
      </c>
      <c r="U55" s="25"/>
      <c r="V55" s="25"/>
      <c r="W55" s="25"/>
      <c r="X55" s="27" t="str">
        <f t="shared" si="20"/>
        <v/>
      </c>
      <c r="Y55" s="28" t="str">
        <f t="shared" si="2"/>
        <v/>
      </c>
      <c r="Z55" s="29" t="str">
        <f t="shared" si="3"/>
        <v/>
      </c>
      <c r="AA55" s="28" t="str">
        <f t="shared" si="4"/>
        <v/>
      </c>
      <c r="AB55" s="29" t="str">
        <f t="shared" si="21"/>
        <v/>
      </c>
      <c r="AC55" s="30" t="str">
        <f t="shared" si="5"/>
        <v/>
      </c>
      <c r="AD55" s="31"/>
      <c r="AE55" s="43"/>
      <c r="AF55" s="41"/>
      <c r="AG55" s="44"/>
      <c r="AH55" s="44"/>
      <c r="AI55" s="43"/>
      <c r="AJ55" s="41"/>
      <c r="AK55" s="18"/>
      <c r="AL55" s="18"/>
      <c r="AM55" s="18"/>
      <c r="AN55" s="18"/>
      <c r="AO55" s="18"/>
      <c r="AP55" s="18"/>
      <c r="AQ55" s="18"/>
      <c r="AR55" s="18"/>
      <c r="AS55" s="18"/>
      <c r="AT55" s="18"/>
      <c r="AU55" s="18"/>
      <c r="AV55" s="18"/>
      <c r="AW55" s="18"/>
      <c r="AX55" s="18"/>
      <c r="AY55" s="18"/>
      <c r="AZ55" s="18"/>
      <c r="BA55" s="18"/>
      <c r="BB55" s="18"/>
      <c r="BC55" s="18"/>
      <c r="BD55" s="18"/>
    </row>
    <row r="56" spans="1:56" ht="151.5" hidden="1" customHeight="1" x14ac:dyDescent="0.3">
      <c r="A56" s="181"/>
      <c r="B56" s="181"/>
      <c r="C56" s="181"/>
      <c r="D56" s="181"/>
      <c r="E56" s="181"/>
      <c r="F56" s="181"/>
      <c r="G56" s="181"/>
      <c r="H56" s="181"/>
      <c r="I56" s="181"/>
      <c r="J56" s="181"/>
      <c r="K56" s="181"/>
      <c r="L56" s="181"/>
      <c r="M56" s="181"/>
      <c r="N56" s="181"/>
      <c r="O56" s="41">
        <v>5</v>
      </c>
      <c r="P56" s="42"/>
      <c r="Q56" s="41" t="str">
        <f t="shared" si="0"/>
        <v/>
      </c>
      <c r="R56" s="25"/>
      <c r="S56" s="25"/>
      <c r="T56" s="26" t="str">
        <f t="shared" si="1"/>
        <v/>
      </c>
      <c r="U56" s="25"/>
      <c r="V56" s="25"/>
      <c r="W56" s="25"/>
      <c r="X56" s="27" t="str">
        <f t="shared" si="20"/>
        <v/>
      </c>
      <c r="Y56" s="28" t="str">
        <f t="shared" si="2"/>
        <v/>
      </c>
      <c r="Z56" s="29" t="str">
        <f t="shared" si="3"/>
        <v/>
      </c>
      <c r="AA56" s="28" t="str">
        <f t="shared" si="4"/>
        <v/>
      </c>
      <c r="AB56" s="29" t="str">
        <f t="shared" si="21"/>
        <v/>
      </c>
      <c r="AC56" s="30" t="str">
        <f t="shared" si="5"/>
        <v/>
      </c>
      <c r="AD56" s="31"/>
      <c r="AE56" s="43"/>
      <c r="AF56" s="41"/>
      <c r="AG56" s="44"/>
      <c r="AH56" s="44"/>
      <c r="AI56" s="43"/>
      <c r="AJ56" s="41"/>
      <c r="AK56" s="18"/>
      <c r="AL56" s="18"/>
      <c r="AM56" s="18"/>
      <c r="AN56" s="18"/>
      <c r="AO56" s="18"/>
      <c r="AP56" s="18"/>
      <c r="AQ56" s="18"/>
      <c r="AR56" s="18"/>
      <c r="AS56" s="18"/>
      <c r="AT56" s="18"/>
      <c r="AU56" s="18"/>
      <c r="AV56" s="18"/>
      <c r="AW56" s="18"/>
      <c r="AX56" s="18"/>
      <c r="AY56" s="18"/>
      <c r="AZ56" s="18"/>
      <c r="BA56" s="18"/>
      <c r="BB56" s="18"/>
      <c r="BC56" s="18"/>
      <c r="BD56" s="18"/>
    </row>
    <row r="57" spans="1:56" ht="151.5" hidden="1" customHeight="1" x14ac:dyDescent="0.3">
      <c r="A57" s="182"/>
      <c r="B57" s="182"/>
      <c r="C57" s="182"/>
      <c r="D57" s="182"/>
      <c r="E57" s="182"/>
      <c r="F57" s="182"/>
      <c r="G57" s="182"/>
      <c r="H57" s="182"/>
      <c r="I57" s="182"/>
      <c r="J57" s="182"/>
      <c r="K57" s="182"/>
      <c r="L57" s="182"/>
      <c r="M57" s="182"/>
      <c r="N57" s="182"/>
      <c r="O57" s="41">
        <v>6</v>
      </c>
      <c r="P57" s="42"/>
      <c r="Q57" s="41" t="str">
        <f t="shared" si="0"/>
        <v/>
      </c>
      <c r="R57" s="25"/>
      <c r="S57" s="25"/>
      <c r="T57" s="26" t="str">
        <f t="shared" si="1"/>
        <v/>
      </c>
      <c r="U57" s="25"/>
      <c r="V57" s="25"/>
      <c r="W57" s="25"/>
      <c r="X57" s="27" t="str">
        <f t="shared" si="20"/>
        <v/>
      </c>
      <c r="Y57" s="28" t="str">
        <f t="shared" si="2"/>
        <v/>
      </c>
      <c r="Z57" s="29" t="str">
        <f t="shared" si="3"/>
        <v/>
      </c>
      <c r="AA57" s="28" t="str">
        <f t="shared" si="4"/>
        <v/>
      </c>
      <c r="AB57" s="29" t="str">
        <f t="shared" si="21"/>
        <v/>
      </c>
      <c r="AC57" s="30" t="str">
        <f t="shared" si="5"/>
        <v/>
      </c>
      <c r="AD57" s="31"/>
      <c r="AE57" s="43"/>
      <c r="AF57" s="41"/>
      <c r="AG57" s="44"/>
      <c r="AH57" s="44"/>
      <c r="AI57" s="43"/>
      <c r="AJ57" s="41"/>
      <c r="AK57" s="18"/>
      <c r="AL57" s="18"/>
      <c r="AM57" s="18"/>
      <c r="AN57" s="18"/>
      <c r="AO57" s="18"/>
      <c r="AP57" s="18"/>
      <c r="AQ57" s="18"/>
      <c r="AR57" s="18"/>
      <c r="AS57" s="18"/>
      <c r="AT57" s="18"/>
      <c r="AU57" s="18"/>
      <c r="AV57" s="18"/>
      <c r="AW57" s="18"/>
      <c r="AX57" s="18"/>
      <c r="AY57" s="18"/>
      <c r="AZ57" s="18"/>
      <c r="BA57" s="18"/>
      <c r="BB57" s="18"/>
      <c r="BC57" s="18"/>
      <c r="BD57" s="18"/>
    </row>
    <row r="58" spans="1:56" ht="151.5" hidden="1" customHeight="1" x14ac:dyDescent="0.3">
      <c r="A58" s="185">
        <v>9</v>
      </c>
      <c r="B58" s="186"/>
      <c r="C58" s="186"/>
      <c r="D58" s="186"/>
      <c r="E58" s="186"/>
      <c r="F58" s="186"/>
      <c r="G58" s="185"/>
      <c r="H58" s="180" t="str">
        <f>IF(G58&lt;=0,"",IF(G58&lt;=2,"Muy Baja",IF(G58&lt;=24,"Baja",IF(G58&lt;=500,"Media",IF(G58&lt;=5000,"Alta","Muy Alta")))))</f>
        <v/>
      </c>
      <c r="I58" s="183" t="str">
        <f>IF(H58="","",IF(H58="Muy Baja",0.2,IF(H58="Baja",0.4,IF(H58="Media",0.6,IF(H58="Alta",0.8,IF(H58="Muy Alta",1,))))))</f>
        <v/>
      </c>
      <c r="J58" s="183"/>
      <c r="K58" s="183">
        <f ca="1">IF(NOT(ISERROR(MATCH(J58,'Tabla Impacto'!$B$221:$B$223,0))),'Tabla Impacto'!$F$223&amp;"Por favor no seleccionar los criterios de impacto(Afectación Económica o presupuestal y Pérdida Reputacional)",J58)</f>
        <v>0</v>
      </c>
      <c r="L58" s="180" t="str">
        <f ca="1">IF(OR(K58='Tabla Impacto'!$C$11,K58='Tabla Impacto'!$D$11),"Leve",IF(OR(K58='Tabla Impacto'!$C$12,K58='Tabla Impacto'!$D$12),"Menor",IF(OR(K58='Tabla Impacto'!$C$13,K58='Tabla Impacto'!$D$13),"Moderado",IF(OR(K58='Tabla Impacto'!$C$14,K58='Tabla Impacto'!$D$14),"Mayor",IF(OR(K58='Tabla Impacto'!$C$15,K58='Tabla Impacto'!$D$15),"Catastrófico","")))))</f>
        <v/>
      </c>
      <c r="M58" s="183" t="str">
        <f ca="1">IF(L58="","",IF(L58="Leve",0.2,IF(L58="Menor",0.4,IF(L58="Moderado",0.6,IF(L58="Mayor",0.8,IF(L58="Catastrófico",1,))))))</f>
        <v/>
      </c>
      <c r="N58" s="18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41">
        <v>1</v>
      </c>
      <c r="P58" s="42"/>
      <c r="Q58" s="41" t="str">
        <f t="shared" si="0"/>
        <v/>
      </c>
      <c r="R58" s="25"/>
      <c r="S58" s="25"/>
      <c r="T58" s="26" t="str">
        <f t="shared" si="1"/>
        <v/>
      </c>
      <c r="U58" s="25"/>
      <c r="V58" s="25"/>
      <c r="W58" s="25"/>
      <c r="X58" s="27" t="str">
        <f>IFERROR(IF(Q58="Probabilidad",(I58-(+I58*T58)),IF(Q58="Impacto",I58,"")),"")</f>
        <v/>
      </c>
      <c r="Y58" s="28" t="str">
        <f t="shared" si="2"/>
        <v/>
      </c>
      <c r="Z58" s="29" t="str">
        <f t="shared" si="3"/>
        <v/>
      </c>
      <c r="AA58" s="28" t="str">
        <f t="shared" si="4"/>
        <v/>
      </c>
      <c r="AB58" s="29" t="str">
        <f>IFERROR(IF(Q58="Impacto",(M58-(+M58*T58)),IF(Q58="Probabilidad",M58,"")),"")</f>
        <v/>
      </c>
      <c r="AC58" s="30" t="str">
        <f t="shared" si="5"/>
        <v/>
      </c>
      <c r="AD58" s="31"/>
      <c r="AE58" s="43"/>
      <c r="AF58" s="41"/>
      <c r="AG58" s="44"/>
      <c r="AH58" s="44"/>
      <c r="AI58" s="43"/>
      <c r="AJ58" s="41"/>
      <c r="AK58" s="18"/>
      <c r="AL58" s="18"/>
      <c r="AM58" s="18"/>
      <c r="AN58" s="18"/>
      <c r="AO58" s="18"/>
      <c r="AP58" s="18"/>
      <c r="AQ58" s="18"/>
      <c r="AR58" s="18"/>
      <c r="AS58" s="18"/>
      <c r="AT58" s="18"/>
      <c r="AU58" s="18"/>
      <c r="AV58" s="18"/>
      <c r="AW58" s="18"/>
      <c r="AX58" s="18"/>
      <c r="AY58" s="18"/>
      <c r="AZ58" s="18"/>
      <c r="BA58" s="18"/>
      <c r="BB58" s="18"/>
      <c r="BC58" s="18"/>
      <c r="BD58" s="18"/>
    </row>
    <row r="59" spans="1:56" ht="151.5" hidden="1" customHeight="1" x14ac:dyDescent="0.3">
      <c r="A59" s="181"/>
      <c r="B59" s="181"/>
      <c r="C59" s="181"/>
      <c r="D59" s="181"/>
      <c r="E59" s="181"/>
      <c r="F59" s="181"/>
      <c r="G59" s="181"/>
      <c r="H59" s="181"/>
      <c r="I59" s="181"/>
      <c r="J59" s="181"/>
      <c r="K59" s="181"/>
      <c r="L59" s="181"/>
      <c r="M59" s="181"/>
      <c r="N59" s="181"/>
      <c r="O59" s="41">
        <v>2</v>
      </c>
      <c r="P59" s="42"/>
      <c r="Q59" s="41" t="str">
        <f t="shared" si="0"/>
        <v/>
      </c>
      <c r="R59" s="25"/>
      <c r="S59" s="25"/>
      <c r="T59" s="26" t="str">
        <f t="shared" si="1"/>
        <v/>
      </c>
      <c r="U59" s="25"/>
      <c r="V59" s="25"/>
      <c r="W59" s="25"/>
      <c r="X59" s="27" t="str">
        <f>IFERROR(IF(AND(Q58="Probabilidad",Q59="Probabilidad"),(Z58-(+Z58*T59)),IF(Q59="Probabilidad",(I58-(+I58*T59)),IF(Q59="Impacto",Z58,""))),"")</f>
        <v/>
      </c>
      <c r="Y59" s="28" t="str">
        <f t="shared" si="2"/>
        <v/>
      </c>
      <c r="Z59" s="29" t="str">
        <f t="shared" si="3"/>
        <v/>
      </c>
      <c r="AA59" s="28" t="str">
        <f t="shared" si="4"/>
        <v/>
      </c>
      <c r="AB59" s="29" t="str">
        <f>IFERROR(IF(AND(Q58="Impacto",Q59="Impacto"),(AB52-(+AB52*T59)),IF(Q59="Impacto",($M$58-(+$M$58*T59)),IF(Q59="Probabilidad",AB52,""))),"")</f>
        <v/>
      </c>
      <c r="AC59" s="30" t="str">
        <f t="shared" si="5"/>
        <v/>
      </c>
      <c r="AD59" s="31"/>
      <c r="AE59" s="43"/>
      <c r="AF59" s="41"/>
      <c r="AG59" s="44"/>
      <c r="AH59" s="44"/>
      <c r="AI59" s="43"/>
      <c r="AJ59" s="41"/>
      <c r="AK59" s="18"/>
      <c r="AL59" s="18"/>
      <c r="AM59" s="18"/>
      <c r="AN59" s="18"/>
      <c r="AO59" s="18"/>
      <c r="AP59" s="18"/>
      <c r="AQ59" s="18"/>
      <c r="AR59" s="18"/>
      <c r="AS59" s="18"/>
      <c r="AT59" s="18"/>
      <c r="AU59" s="18"/>
      <c r="AV59" s="18"/>
      <c r="AW59" s="18"/>
      <c r="AX59" s="18"/>
      <c r="AY59" s="18"/>
      <c r="AZ59" s="18"/>
      <c r="BA59" s="18"/>
      <c r="BB59" s="18"/>
      <c r="BC59" s="18"/>
      <c r="BD59" s="18"/>
    </row>
    <row r="60" spans="1:56" ht="151.5" hidden="1" customHeight="1" x14ac:dyDescent="0.3">
      <c r="A60" s="181"/>
      <c r="B60" s="181"/>
      <c r="C60" s="181"/>
      <c r="D60" s="181"/>
      <c r="E60" s="181"/>
      <c r="F60" s="181"/>
      <c r="G60" s="181"/>
      <c r="H60" s="181"/>
      <c r="I60" s="181"/>
      <c r="J60" s="181"/>
      <c r="K60" s="181"/>
      <c r="L60" s="181"/>
      <c r="M60" s="181"/>
      <c r="N60" s="181"/>
      <c r="O60" s="41">
        <v>3</v>
      </c>
      <c r="P60" s="51"/>
      <c r="Q60" s="41" t="str">
        <f t="shared" si="0"/>
        <v/>
      </c>
      <c r="R60" s="25"/>
      <c r="S60" s="25"/>
      <c r="T60" s="26" t="str">
        <f t="shared" si="1"/>
        <v/>
      </c>
      <c r="U60" s="25"/>
      <c r="V60" s="25"/>
      <c r="W60" s="25"/>
      <c r="X60" s="27" t="str">
        <f t="shared" ref="X60:X63" si="22">IFERROR(IF(AND(Q59="Probabilidad",Q60="Probabilidad"),(Z59-(+Z59*T60)),IF(AND(Q59="Impacto",Q60="Probabilidad"),(Z58-(+Z58*T60)),IF(Q60="Impacto",Z59,""))),"")</f>
        <v/>
      </c>
      <c r="Y60" s="28" t="str">
        <f t="shared" si="2"/>
        <v/>
      </c>
      <c r="Z60" s="29" t="str">
        <f t="shared" si="3"/>
        <v/>
      </c>
      <c r="AA60" s="28" t="str">
        <f t="shared" si="4"/>
        <v/>
      </c>
      <c r="AB60" s="29" t="str">
        <f t="shared" ref="AB60:AB63" si="23">IFERROR(IF(AND(Q59="Impacto",Q60="Impacto"),(AB59-(+AB59*T60)),IF(AND(Q59="Probabilidad",Q60="Impacto"),(AB58-(+AB58*T60)),IF(Q60="Probabilidad",AB59,""))),"")</f>
        <v/>
      </c>
      <c r="AC60" s="30" t="str">
        <f t="shared" si="5"/>
        <v/>
      </c>
      <c r="AD60" s="31"/>
      <c r="AE60" s="43"/>
      <c r="AF60" s="41"/>
      <c r="AG60" s="44"/>
      <c r="AH60" s="44"/>
      <c r="AI60" s="43"/>
      <c r="AJ60" s="41"/>
      <c r="AK60" s="18"/>
      <c r="AL60" s="18"/>
      <c r="AM60" s="18"/>
      <c r="AN60" s="18"/>
      <c r="AO60" s="18"/>
      <c r="AP60" s="18"/>
      <c r="AQ60" s="18"/>
      <c r="AR60" s="18"/>
      <c r="AS60" s="18"/>
      <c r="AT60" s="18"/>
      <c r="AU60" s="18"/>
      <c r="AV60" s="18"/>
      <c r="AW60" s="18"/>
      <c r="AX60" s="18"/>
      <c r="AY60" s="18"/>
      <c r="AZ60" s="18"/>
      <c r="BA60" s="18"/>
      <c r="BB60" s="18"/>
      <c r="BC60" s="18"/>
      <c r="BD60" s="18"/>
    </row>
    <row r="61" spans="1:56" ht="151.5" hidden="1" customHeight="1" x14ac:dyDescent="0.3">
      <c r="A61" s="181"/>
      <c r="B61" s="181"/>
      <c r="C61" s="181"/>
      <c r="D61" s="181"/>
      <c r="E61" s="181"/>
      <c r="F61" s="181"/>
      <c r="G61" s="181"/>
      <c r="H61" s="181"/>
      <c r="I61" s="181"/>
      <c r="J61" s="181"/>
      <c r="K61" s="181"/>
      <c r="L61" s="181"/>
      <c r="M61" s="181"/>
      <c r="N61" s="181"/>
      <c r="O61" s="41">
        <v>4</v>
      </c>
      <c r="P61" s="42"/>
      <c r="Q61" s="41" t="str">
        <f t="shared" si="0"/>
        <v/>
      </c>
      <c r="R61" s="25"/>
      <c r="S61" s="25"/>
      <c r="T61" s="26" t="str">
        <f t="shared" si="1"/>
        <v/>
      </c>
      <c r="U61" s="25"/>
      <c r="V61" s="25"/>
      <c r="W61" s="25"/>
      <c r="X61" s="27" t="str">
        <f t="shared" si="22"/>
        <v/>
      </c>
      <c r="Y61" s="28" t="str">
        <f t="shared" si="2"/>
        <v/>
      </c>
      <c r="Z61" s="29" t="str">
        <f t="shared" si="3"/>
        <v/>
      </c>
      <c r="AA61" s="28" t="str">
        <f t="shared" si="4"/>
        <v/>
      </c>
      <c r="AB61" s="29" t="str">
        <f t="shared" si="23"/>
        <v/>
      </c>
      <c r="AC61" s="30" t="str">
        <f t="shared" si="5"/>
        <v/>
      </c>
      <c r="AD61" s="31"/>
      <c r="AE61" s="43"/>
      <c r="AF61" s="41"/>
      <c r="AG61" s="44"/>
      <c r="AH61" s="44"/>
      <c r="AI61" s="43"/>
      <c r="AJ61" s="41"/>
      <c r="AK61" s="18"/>
      <c r="AL61" s="18"/>
      <c r="AM61" s="18"/>
      <c r="AN61" s="18"/>
      <c r="AO61" s="18"/>
      <c r="AP61" s="18"/>
      <c r="AQ61" s="18"/>
      <c r="AR61" s="18"/>
      <c r="AS61" s="18"/>
      <c r="AT61" s="18"/>
      <c r="AU61" s="18"/>
      <c r="AV61" s="18"/>
      <c r="AW61" s="18"/>
      <c r="AX61" s="18"/>
      <c r="AY61" s="18"/>
      <c r="AZ61" s="18"/>
      <c r="BA61" s="18"/>
      <c r="BB61" s="18"/>
      <c r="BC61" s="18"/>
      <c r="BD61" s="18"/>
    </row>
    <row r="62" spans="1:56" ht="151.5" hidden="1" customHeight="1" x14ac:dyDescent="0.3">
      <c r="A62" s="181"/>
      <c r="B62" s="181"/>
      <c r="C62" s="181"/>
      <c r="D62" s="181"/>
      <c r="E62" s="181"/>
      <c r="F62" s="181"/>
      <c r="G62" s="181"/>
      <c r="H62" s="181"/>
      <c r="I62" s="181"/>
      <c r="J62" s="181"/>
      <c r="K62" s="181"/>
      <c r="L62" s="181"/>
      <c r="M62" s="181"/>
      <c r="N62" s="181"/>
      <c r="O62" s="41">
        <v>5</v>
      </c>
      <c r="P62" s="42"/>
      <c r="Q62" s="41" t="str">
        <f t="shared" si="0"/>
        <v/>
      </c>
      <c r="R62" s="25"/>
      <c r="S62" s="25"/>
      <c r="T62" s="26" t="str">
        <f t="shared" si="1"/>
        <v/>
      </c>
      <c r="U62" s="25"/>
      <c r="V62" s="25"/>
      <c r="W62" s="25"/>
      <c r="X62" s="27" t="str">
        <f t="shared" si="22"/>
        <v/>
      </c>
      <c r="Y62" s="28" t="str">
        <f t="shared" si="2"/>
        <v/>
      </c>
      <c r="Z62" s="29" t="str">
        <f t="shared" si="3"/>
        <v/>
      </c>
      <c r="AA62" s="28" t="str">
        <f t="shared" si="4"/>
        <v/>
      </c>
      <c r="AB62" s="29" t="str">
        <f t="shared" si="23"/>
        <v/>
      </c>
      <c r="AC62" s="30" t="str">
        <f t="shared" si="5"/>
        <v/>
      </c>
      <c r="AD62" s="31"/>
      <c r="AE62" s="43"/>
      <c r="AF62" s="41"/>
      <c r="AG62" s="44"/>
      <c r="AH62" s="44"/>
      <c r="AI62" s="43"/>
      <c r="AJ62" s="41"/>
      <c r="AK62" s="18"/>
      <c r="AL62" s="18"/>
      <c r="AM62" s="18"/>
      <c r="AN62" s="18"/>
      <c r="AO62" s="18"/>
      <c r="AP62" s="18"/>
      <c r="AQ62" s="18"/>
      <c r="AR62" s="18"/>
      <c r="AS62" s="18"/>
      <c r="AT62" s="18"/>
      <c r="AU62" s="18"/>
      <c r="AV62" s="18"/>
      <c r="AW62" s="18"/>
      <c r="AX62" s="18"/>
      <c r="AY62" s="18"/>
      <c r="AZ62" s="18"/>
      <c r="BA62" s="18"/>
      <c r="BB62" s="18"/>
      <c r="BC62" s="18"/>
      <c r="BD62" s="18"/>
    </row>
    <row r="63" spans="1:56" ht="151.5" hidden="1" customHeight="1" x14ac:dyDescent="0.3">
      <c r="A63" s="182"/>
      <c r="B63" s="182"/>
      <c r="C63" s="182"/>
      <c r="D63" s="182"/>
      <c r="E63" s="182"/>
      <c r="F63" s="182"/>
      <c r="G63" s="182"/>
      <c r="H63" s="182"/>
      <c r="I63" s="182"/>
      <c r="J63" s="182"/>
      <c r="K63" s="182"/>
      <c r="L63" s="182"/>
      <c r="M63" s="182"/>
      <c r="N63" s="182"/>
      <c r="O63" s="41">
        <v>6</v>
      </c>
      <c r="P63" s="42"/>
      <c r="Q63" s="41" t="str">
        <f t="shared" si="0"/>
        <v/>
      </c>
      <c r="R63" s="25"/>
      <c r="S63" s="25"/>
      <c r="T63" s="26" t="str">
        <f t="shared" si="1"/>
        <v/>
      </c>
      <c r="U63" s="25"/>
      <c r="V63" s="25"/>
      <c r="W63" s="25"/>
      <c r="X63" s="27" t="str">
        <f t="shared" si="22"/>
        <v/>
      </c>
      <c r="Y63" s="28" t="str">
        <f t="shared" si="2"/>
        <v/>
      </c>
      <c r="Z63" s="29" t="str">
        <f t="shared" si="3"/>
        <v/>
      </c>
      <c r="AA63" s="28" t="str">
        <f t="shared" si="4"/>
        <v/>
      </c>
      <c r="AB63" s="29" t="str">
        <f t="shared" si="23"/>
        <v/>
      </c>
      <c r="AC63" s="30" t="str">
        <f t="shared" si="5"/>
        <v/>
      </c>
      <c r="AD63" s="31"/>
      <c r="AE63" s="43"/>
      <c r="AF63" s="41"/>
      <c r="AG63" s="44"/>
      <c r="AH63" s="44"/>
      <c r="AI63" s="43"/>
      <c r="AJ63" s="41"/>
      <c r="AK63" s="18"/>
      <c r="AL63" s="18"/>
      <c r="AM63" s="18"/>
      <c r="AN63" s="18"/>
      <c r="AO63" s="18"/>
      <c r="AP63" s="18"/>
      <c r="AQ63" s="18"/>
      <c r="AR63" s="18"/>
      <c r="AS63" s="18"/>
      <c r="AT63" s="18"/>
      <c r="AU63" s="18"/>
      <c r="AV63" s="18"/>
      <c r="AW63" s="18"/>
      <c r="AX63" s="18"/>
      <c r="AY63" s="18"/>
      <c r="AZ63" s="18"/>
      <c r="BA63" s="18"/>
      <c r="BB63" s="18"/>
      <c r="BC63" s="18"/>
      <c r="BD63" s="18"/>
    </row>
    <row r="64" spans="1:56" ht="151.5" hidden="1" customHeight="1" x14ac:dyDescent="0.3">
      <c r="A64" s="185">
        <v>10</v>
      </c>
      <c r="B64" s="186"/>
      <c r="C64" s="186"/>
      <c r="D64" s="186"/>
      <c r="E64" s="186"/>
      <c r="F64" s="186"/>
      <c r="G64" s="185"/>
      <c r="H64" s="180" t="str">
        <f>IF(G64&lt;=0,"",IF(G64&lt;=2,"Muy Baja",IF(G64&lt;=24,"Baja",IF(G64&lt;=500,"Media",IF(G64&lt;=5000,"Alta","Muy Alta")))))</f>
        <v/>
      </c>
      <c r="I64" s="183" t="str">
        <f>IF(H64="","",IF(H64="Muy Baja",0.2,IF(H64="Baja",0.4,IF(H64="Media",0.6,IF(H64="Alta",0.8,IF(H64="Muy Alta",1,))))))</f>
        <v/>
      </c>
      <c r="J64" s="183"/>
      <c r="K64" s="183">
        <f ca="1">IF(NOT(ISERROR(MATCH(J64,'Tabla Impacto'!$B$221:$B$223,0))),'Tabla Impacto'!$F$223&amp;"Por favor no seleccionar los criterios de impacto(Afectación Económica o presupuestal y Pérdida Reputacional)",J64)</f>
        <v>0</v>
      </c>
      <c r="L64" s="180" t="str">
        <f ca="1">IF(OR(K64='Tabla Impacto'!$C$11,K64='Tabla Impacto'!$D$11),"Leve",IF(OR(K64='Tabla Impacto'!$C$12,K64='Tabla Impacto'!$D$12),"Menor",IF(OR(K64='Tabla Impacto'!$C$13,K64='Tabla Impacto'!$D$13),"Moderado",IF(OR(K64='Tabla Impacto'!$C$14,K64='Tabla Impacto'!$D$14),"Mayor",IF(OR(K64='Tabla Impacto'!$C$15,K64='Tabla Impacto'!$D$15),"Catastrófico","")))))</f>
        <v/>
      </c>
      <c r="M64" s="183" t="str">
        <f ca="1">IF(L64="","",IF(L64="Leve",0.2,IF(L64="Menor",0.4,IF(L64="Moderado",0.6,IF(L64="Mayor",0.8,IF(L64="Catastrófico",1,))))))</f>
        <v/>
      </c>
      <c r="N64" s="18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41">
        <v>1</v>
      </c>
      <c r="P64" s="42"/>
      <c r="Q64" s="41" t="str">
        <f t="shared" si="0"/>
        <v/>
      </c>
      <c r="R64" s="25"/>
      <c r="S64" s="25"/>
      <c r="T64" s="26" t="str">
        <f t="shared" si="1"/>
        <v/>
      </c>
      <c r="U64" s="25"/>
      <c r="V64" s="25"/>
      <c r="W64" s="25"/>
      <c r="X64" s="27" t="str">
        <f>IFERROR(IF(Q64="Probabilidad",(I64-(+I64*T64)),IF(Q64="Impacto",I64,"")),"")</f>
        <v/>
      </c>
      <c r="Y64" s="28" t="str">
        <f t="shared" si="2"/>
        <v/>
      </c>
      <c r="Z64" s="29" t="str">
        <f t="shared" si="3"/>
        <v/>
      </c>
      <c r="AA64" s="28" t="str">
        <f t="shared" si="4"/>
        <v/>
      </c>
      <c r="AB64" s="29" t="str">
        <f>IFERROR(IF(Q64="Impacto",(M64-(+M64*T64)),IF(Q64="Probabilidad",M64,"")),"")</f>
        <v/>
      </c>
      <c r="AC64" s="30" t="str">
        <f t="shared" si="5"/>
        <v/>
      </c>
      <c r="AD64" s="31"/>
      <c r="AE64" s="43"/>
      <c r="AF64" s="41"/>
      <c r="AG64" s="44"/>
      <c r="AH64" s="44"/>
      <c r="AI64" s="43"/>
      <c r="AJ64" s="41"/>
      <c r="AK64" s="18"/>
      <c r="AL64" s="18"/>
      <c r="AM64" s="18"/>
      <c r="AN64" s="18"/>
      <c r="AO64" s="18"/>
      <c r="AP64" s="18"/>
      <c r="AQ64" s="18"/>
      <c r="AR64" s="18"/>
      <c r="AS64" s="18"/>
      <c r="AT64" s="18"/>
      <c r="AU64" s="18"/>
      <c r="AV64" s="18"/>
      <c r="AW64" s="18"/>
      <c r="AX64" s="18"/>
      <c r="AY64" s="18"/>
      <c r="AZ64" s="18"/>
      <c r="BA64" s="18"/>
      <c r="BB64" s="18"/>
      <c r="BC64" s="18"/>
      <c r="BD64" s="18"/>
    </row>
    <row r="65" spans="1:56" ht="151.5" hidden="1" customHeight="1" x14ac:dyDescent="0.3">
      <c r="A65" s="181"/>
      <c r="B65" s="181"/>
      <c r="C65" s="181"/>
      <c r="D65" s="181"/>
      <c r="E65" s="181"/>
      <c r="F65" s="181"/>
      <c r="G65" s="181"/>
      <c r="H65" s="181"/>
      <c r="I65" s="181"/>
      <c r="J65" s="181"/>
      <c r="K65" s="181"/>
      <c r="L65" s="181"/>
      <c r="M65" s="181"/>
      <c r="N65" s="181"/>
      <c r="O65" s="41">
        <v>2</v>
      </c>
      <c r="P65" s="42"/>
      <c r="Q65" s="41" t="str">
        <f t="shared" si="0"/>
        <v/>
      </c>
      <c r="R65" s="25"/>
      <c r="S65" s="25"/>
      <c r="T65" s="26" t="str">
        <f t="shared" si="1"/>
        <v/>
      </c>
      <c r="U65" s="25"/>
      <c r="V65" s="25"/>
      <c r="W65" s="25"/>
      <c r="X65" s="27" t="str">
        <f>IFERROR(IF(AND(Q64="Probabilidad",Q65="Probabilidad"),(Z64-(+Z64*T65)),IF(Q65="Probabilidad",(I64-(+I64*T65)),IF(Q65="Impacto",Z64,""))),"")</f>
        <v/>
      </c>
      <c r="Y65" s="28" t="str">
        <f t="shared" si="2"/>
        <v/>
      </c>
      <c r="Z65" s="29" t="str">
        <f t="shared" si="3"/>
        <v/>
      </c>
      <c r="AA65" s="28" t="str">
        <f t="shared" si="4"/>
        <v/>
      </c>
      <c r="AB65" s="29" t="str">
        <f>IFERROR(IF(AND(Q64="Impacto",Q65="Impacto"),(AB58-(+AB58*T65)),IF(Q65="Impacto",($M$64-(+$M$64*T65)),IF(Q65="Probabilidad",AB58,""))),"")</f>
        <v/>
      </c>
      <c r="AC65" s="30" t="str">
        <f t="shared" si="5"/>
        <v/>
      </c>
      <c r="AD65" s="31"/>
      <c r="AE65" s="43"/>
      <c r="AF65" s="41"/>
      <c r="AG65" s="44"/>
      <c r="AH65" s="44"/>
      <c r="AI65" s="43"/>
      <c r="AJ65" s="41"/>
      <c r="AK65" s="52"/>
      <c r="AL65" s="52"/>
      <c r="AM65" s="52"/>
      <c r="AN65" s="52"/>
      <c r="AO65" s="52"/>
      <c r="AP65" s="52"/>
      <c r="AQ65" s="52"/>
      <c r="AR65" s="52"/>
      <c r="AS65" s="52"/>
      <c r="AT65" s="52"/>
      <c r="AU65" s="52"/>
      <c r="AV65" s="52"/>
      <c r="AW65" s="52"/>
      <c r="AX65" s="52"/>
      <c r="AY65" s="52"/>
      <c r="AZ65" s="52"/>
      <c r="BA65" s="52"/>
      <c r="BB65" s="52"/>
      <c r="BC65" s="52"/>
      <c r="BD65" s="52"/>
    </row>
    <row r="66" spans="1:56" ht="151.5" hidden="1" customHeight="1" x14ac:dyDescent="0.3">
      <c r="A66" s="181"/>
      <c r="B66" s="181"/>
      <c r="C66" s="181"/>
      <c r="D66" s="181"/>
      <c r="E66" s="181"/>
      <c r="F66" s="181"/>
      <c r="G66" s="181"/>
      <c r="H66" s="181"/>
      <c r="I66" s="181"/>
      <c r="J66" s="181"/>
      <c r="K66" s="181"/>
      <c r="L66" s="181"/>
      <c r="M66" s="181"/>
      <c r="N66" s="181"/>
      <c r="O66" s="41">
        <v>3</v>
      </c>
      <c r="P66" s="51"/>
      <c r="Q66" s="41" t="str">
        <f t="shared" si="0"/>
        <v/>
      </c>
      <c r="R66" s="25"/>
      <c r="S66" s="25"/>
      <c r="T66" s="26" t="str">
        <f t="shared" si="1"/>
        <v/>
      </c>
      <c r="U66" s="25"/>
      <c r="V66" s="25"/>
      <c r="W66" s="25"/>
      <c r="X66" s="27" t="str">
        <f t="shared" ref="X66:X69" si="24">IFERROR(IF(AND(Q65="Probabilidad",Q66="Probabilidad"),(Z65-(+Z65*T66)),IF(AND(Q65="Impacto",Q66="Probabilidad"),(Z64-(+Z64*T66)),IF(Q66="Impacto",Z65,""))),"")</f>
        <v/>
      </c>
      <c r="Y66" s="28" t="str">
        <f t="shared" si="2"/>
        <v/>
      </c>
      <c r="Z66" s="29" t="str">
        <f t="shared" si="3"/>
        <v/>
      </c>
      <c r="AA66" s="28" t="str">
        <f t="shared" si="4"/>
        <v/>
      </c>
      <c r="AB66" s="29" t="str">
        <f t="shared" ref="AB66:AB69" si="25">IFERROR(IF(AND(Q65="Impacto",Q66="Impacto"),(AB65-(+AB65*T66)),IF(AND(Q65="Probabilidad",Q66="Impacto"),(AB64-(+AB64*T66)),IF(Q66="Probabilidad",AB65,""))),"")</f>
        <v/>
      </c>
      <c r="AC66" s="30" t="str">
        <f t="shared" si="5"/>
        <v/>
      </c>
      <c r="AD66" s="31"/>
      <c r="AE66" s="43"/>
      <c r="AF66" s="41"/>
      <c r="AG66" s="44"/>
      <c r="AH66" s="44"/>
      <c r="AI66" s="43"/>
      <c r="AJ66" s="41"/>
      <c r="AK66" s="52"/>
      <c r="AL66" s="52"/>
      <c r="AM66" s="52"/>
      <c r="AN66" s="52"/>
      <c r="AO66" s="52"/>
      <c r="AP66" s="52"/>
      <c r="AQ66" s="52"/>
      <c r="AR66" s="52"/>
      <c r="AS66" s="52"/>
      <c r="AT66" s="52"/>
      <c r="AU66" s="52"/>
      <c r="AV66" s="52"/>
      <c r="AW66" s="52"/>
      <c r="AX66" s="52"/>
      <c r="AY66" s="52"/>
      <c r="AZ66" s="52"/>
      <c r="BA66" s="52"/>
      <c r="BB66" s="52"/>
      <c r="BC66" s="52"/>
      <c r="BD66" s="52"/>
    </row>
    <row r="67" spans="1:56" ht="151.5" hidden="1" customHeight="1" x14ac:dyDescent="0.3">
      <c r="A67" s="181"/>
      <c r="B67" s="181"/>
      <c r="C67" s="181"/>
      <c r="D67" s="181"/>
      <c r="E67" s="181"/>
      <c r="F67" s="181"/>
      <c r="G67" s="181"/>
      <c r="H67" s="181"/>
      <c r="I67" s="181"/>
      <c r="J67" s="181"/>
      <c r="K67" s="181"/>
      <c r="L67" s="181"/>
      <c r="M67" s="181"/>
      <c r="N67" s="181"/>
      <c r="O67" s="41">
        <v>4</v>
      </c>
      <c r="P67" s="42"/>
      <c r="Q67" s="41" t="str">
        <f t="shared" si="0"/>
        <v/>
      </c>
      <c r="R67" s="25"/>
      <c r="S67" s="25"/>
      <c r="T67" s="26" t="str">
        <f t="shared" si="1"/>
        <v/>
      </c>
      <c r="U67" s="25"/>
      <c r="V67" s="25"/>
      <c r="W67" s="25"/>
      <c r="X67" s="27" t="str">
        <f t="shared" si="24"/>
        <v/>
      </c>
      <c r="Y67" s="28" t="str">
        <f t="shared" si="2"/>
        <v/>
      </c>
      <c r="Z67" s="29" t="str">
        <f t="shared" si="3"/>
        <v/>
      </c>
      <c r="AA67" s="28" t="str">
        <f t="shared" si="4"/>
        <v/>
      </c>
      <c r="AB67" s="29" t="str">
        <f t="shared" si="25"/>
        <v/>
      </c>
      <c r="AC67" s="30" t="str">
        <f t="shared" si="5"/>
        <v/>
      </c>
      <c r="AD67" s="31"/>
      <c r="AE67" s="43"/>
      <c r="AF67" s="41"/>
      <c r="AG67" s="44"/>
      <c r="AH67" s="44"/>
      <c r="AI67" s="43"/>
      <c r="AJ67" s="41"/>
      <c r="AK67" s="52"/>
      <c r="AL67" s="52"/>
      <c r="AM67" s="52"/>
      <c r="AN67" s="52"/>
      <c r="AO67" s="52"/>
      <c r="AP67" s="52"/>
      <c r="AQ67" s="52"/>
      <c r="AR67" s="52"/>
      <c r="AS67" s="52"/>
      <c r="AT67" s="52"/>
      <c r="AU67" s="52"/>
      <c r="AV67" s="52"/>
      <c r="AW67" s="52"/>
      <c r="AX67" s="52"/>
      <c r="AY67" s="52"/>
      <c r="AZ67" s="52"/>
      <c r="BA67" s="52"/>
      <c r="BB67" s="52"/>
      <c r="BC67" s="52"/>
      <c r="BD67" s="52"/>
    </row>
    <row r="68" spans="1:56" ht="151.5" hidden="1" customHeight="1" x14ac:dyDescent="0.3">
      <c r="A68" s="181"/>
      <c r="B68" s="181"/>
      <c r="C68" s="181"/>
      <c r="D68" s="181"/>
      <c r="E68" s="181"/>
      <c r="F68" s="181"/>
      <c r="G68" s="181"/>
      <c r="H68" s="181"/>
      <c r="I68" s="181"/>
      <c r="J68" s="181"/>
      <c r="K68" s="181"/>
      <c r="L68" s="181"/>
      <c r="M68" s="181"/>
      <c r="N68" s="181"/>
      <c r="O68" s="41">
        <v>5</v>
      </c>
      <c r="P68" s="42"/>
      <c r="Q68" s="41" t="str">
        <f t="shared" si="0"/>
        <v/>
      </c>
      <c r="R68" s="25"/>
      <c r="S68" s="25"/>
      <c r="T68" s="26" t="str">
        <f t="shared" si="1"/>
        <v/>
      </c>
      <c r="U68" s="25"/>
      <c r="V68" s="25"/>
      <c r="W68" s="25"/>
      <c r="X68" s="27" t="str">
        <f t="shared" si="24"/>
        <v/>
      </c>
      <c r="Y68" s="28" t="str">
        <f t="shared" si="2"/>
        <v/>
      </c>
      <c r="Z68" s="29" t="str">
        <f t="shared" si="3"/>
        <v/>
      </c>
      <c r="AA68" s="28" t="str">
        <f t="shared" si="4"/>
        <v/>
      </c>
      <c r="AB68" s="29" t="str">
        <f t="shared" si="25"/>
        <v/>
      </c>
      <c r="AC68" s="30" t="str">
        <f t="shared" si="5"/>
        <v/>
      </c>
      <c r="AD68" s="31"/>
      <c r="AE68" s="43"/>
      <c r="AF68" s="41"/>
      <c r="AG68" s="44"/>
      <c r="AH68" s="44"/>
      <c r="AI68" s="43"/>
      <c r="AJ68" s="41"/>
      <c r="AK68" s="52"/>
      <c r="AL68" s="52"/>
      <c r="AM68" s="52"/>
      <c r="AN68" s="52"/>
      <c r="AO68" s="52"/>
      <c r="AP68" s="52"/>
      <c r="AQ68" s="52"/>
      <c r="AR68" s="52"/>
      <c r="AS68" s="52"/>
      <c r="AT68" s="52"/>
      <c r="AU68" s="52"/>
      <c r="AV68" s="52"/>
      <c r="AW68" s="52"/>
      <c r="AX68" s="52"/>
      <c r="AY68" s="52"/>
      <c r="AZ68" s="52"/>
      <c r="BA68" s="52"/>
      <c r="BB68" s="52"/>
      <c r="BC68" s="52"/>
      <c r="BD68" s="52"/>
    </row>
    <row r="69" spans="1:56" ht="151.5" hidden="1" customHeight="1" x14ac:dyDescent="0.3">
      <c r="A69" s="182"/>
      <c r="B69" s="182"/>
      <c r="C69" s="182"/>
      <c r="D69" s="182"/>
      <c r="E69" s="182"/>
      <c r="F69" s="182"/>
      <c r="G69" s="182"/>
      <c r="H69" s="182"/>
      <c r="I69" s="182"/>
      <c r="J69" s="182"/>
      <c r="K69" s="182"/>
      <c r="L69" s="182"/>
      <c r="M69" s="182"/>
      <c r="N69" s="182"/>
      <c r="O69" s="41">
        <v>6</v>
      </c>
      <c r="P69" s="42"/>
      <c r="Q69" s="41" t="str">
        <f t="shared" si="0"/>
        <v/>
      </c>
      <c r="R69" s="25"/>
      <c r="S69" s="25"/>
      <c r="T69" s="26" t="str">
        <f t="shared" si="1"/>
        <v/>
      </c>
      <c r="U69" s="25"/>
      <c r="V69" s="25"/>
      <c r="W69" s="25"/>
      <c r="X69" s="27" t="str">
        <f t="shared" si="24"/>
        <v/>
      </c>
      <c r="Y69" s="28" t="str">
        <f t="shared" si="2"/>
        <v/>
      </c>
      <c r="Z69" s="29" t="str">
        <f t="shared" si="3"/>
        <v/>
      </c>
      <c r="AA69" s="28" t="str">
        <f t="shared" si="4"/>
        <v/>
      </c>
      <c r="AB69" s="29" t="str">
        <f t="shared" si="25"/>
        <v/>
      </c>
      <c r="AC69" s="30" t="str">
        <f t="shared" si="5"/>
        <v/>
      </c>
      <c r="AD69" s="31"/>
      <c r="AE69" s="43"/>
      <c r="AF69" s="41"/>
      <c r="AG69" s="44"/>
      <c r="AH69" s="44"/>
      <c r="AI69" s="43"/>
      <c r="AJ69" s="41"/>
      <c r="AK69" s="52"/>
      <c r="AL69" s="52"/>
      <c r="AM69" s="52"/>
      <c r="AN69" s="52"/>
      <c r="AO69" s="52"/>
      <c r="AP69" s="52"/>
      <c r="AQ69" s="52"/>
      <c r="AR69" s="52"/>
      <c r="AS69" s="52"/>
      <c r="AT69" s="52"/>
      <c r="AU69" s="52"/>
      <c r="AV69" s="52"/>
      <c r="AW69" s="52"/>
      <c r="AX69" s="52"/>
      <c r="AY69" s="52"/>
      <c r="AZ69" s="52"/>
      <c r="BA69" s="52"/>
      <c r="BB69" s="52"/>
      <c r="BC69" s="52"/>
      <c r="BD69" s="52"/>
    </row>
    <row r="70" spans="1:56" ht="49.5" customHeight="1" x14ac:dyDescent="0.3">
      <c r="A70" s="24"/>
      <c r="B70" s="215" t="s">
        <v>128</v>
      </c>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5"/>
      <c r="AK70" s="52"/>
      <c r="AL70" s="52"/>
      <c r="AM70" s="52"/>
      <c r="AN70" s="52"/>
      <c r="AO70" s="52"/>
      <c r="AP70" s="52"/>
      <c r="AQ70" s="52"/>
      <c r="AR70" s="52"/>
      <c r="AS70" s="52"/>
      <c r="AT70" s="52"/>
      <c r="AU70" s="52"/>
      <c r="AV70" s="52"/>
      <c r="AW70" s="52"/>
      <c r="AX70" s="52"/>
      <c r="AY70" s="52"/>
      <c r="AZ70" s="52"/>
      <c r="BA70" s="52"/>
      <c r="BB70" s="52"/>
      <c r="BC70" s="52"/>
      <c r="BD70" s="52"/>
    </row>
    <row r="71" spans="1:56" ht="16.5" customHeight="1" x14ac:dyDescent="0.3">
      <c r="A71" s="53"/>
      <c r="B71" s="53"/>
      <c r="C71" s="53"/>
      <c r="D71" s="53"/>
      <c r="E71" s="52"/>
      <c r="F71" s="54"/>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row>
    <row r="72" spans="1:56" ht="16.5" customHeight="1" x14ac:dyDescent="0.3">
      <c r="A72" s="52"/>
      <c r="B72" s="55" t="s">
        <v>129</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row>
    <row r="73" spans="1:56" ht="16.5" customHeight="1" x14ac:dyDescent="0.3">
      <c r="A73" s="53"/>
      <c r="B73" s="53"/>
      <c r="C73" s="53"/>
      <c r="D73" s="53"/>
      <c r="E73" s="52"/>
      <c r="F73" s="54"/>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row>
    <row r="74" spans="1:56" ht="16.5" customHeight="1" x14ac:dyDescent="0.3">
      <c r="A74" s="53"/>
      <c r="B74" s="53"/>
      <c r="C74" s="53"/>
      <c r="D74" s="53"/>
      <c r="E74" s="52"/>
      <c r="F74" s="54"/>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row>
    <row r="75" spans="1:56" ht="16.5" customHeight="1" x14ac:dyDescent="0.3">
      <c r="A75" s="53"/>
      <c r="B75" s="53"/>
      <c r="C75" s="53"/>
      <c r="D75" s="53"/>
      <c r="E75" s="52"/>
      <c r="F75" s="54"/>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row>
    <row r="76" spans="1:56" ht="16.5" customHeight="1" x14ac:dyDescent="0.3">
      <c r="A76" s="53"/>
      <c r="B76" s="53"/>
      <c r="C76" s="53"/>
      <c r="D76" s="53"/>
      <c r="E76" s="52"/>
      <c r="F76" s="54"/>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row>
    <row r="77" spans="1:56" ht="16.5" customHeight="1" x14ac:dyDescent="0.3">
      <c r="A77" s="53"/>
      <c r="B77" s="53"/>
      <c r="C77" s="53"/>
      <c r="D77" s="53"/>
      <c r="E77" s="52"/>
      <c r="F77" s="54"/>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row>
    <row r="78" spans="1:56" ht="16.5" customHeight="1" x14ac:dyDescent="0.3">
      <c r="A78" s="53"/>
      <c r="B78" s="53"/>
      <c r="C78" s="53"/>
      <c r="D78" s="53"/>
      <c r="E78" s="52"/>
      <c r="F78" s="54"/>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row>
    <row r="79" spans="1:56" ht="16.5" customHeight="1" x14ac:dyDescent="0.3">
      <c r="A79" s="53"/>
      <c r="B79" s="53"/>
      <c r="C79" s="53"/>
      <c r="D79" s="53"/>
      <c r="E79" s="52"/>
      <c r="F79" s="54"/>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row>
    <row r="80" spans="1:56" ht="16.5" customHeight="1" x14ac:dyDescent="0.3">
      <c r="A80" s="53"/>
      <c r="B80" s="53"/>
      <c r="C80" s="53"/>
      <c r="D80" s="53"/>
      <c r="E80" s="52"/>
      <c r="F80" s="54"/>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row>
    <row r="81" spans="1:56" ht="16.5" customHeight="1" x14ac:dyDescent="0.3">
      <c r="A81" s="53"/>
      <c r="B81" s="53"/>
      <c r="C81" s="53"/>
      <c r="D81" s="53"/>
      <c r="E81" s="52"/>
      <c r="F81" s="54"/>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row>
    <row r="82" spans="1:56" ht="16.5" customHeight="1" x14ac:dyDescent="0.3">
      <c r="A82" s="53"/>
      <c r="B82" s="53"/>
      <c r="C82" s="53"/>
      <c r="D82" s="53"/>
      <c r="E82" s="52"/>
      <c r="F82" s="54"/>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row>
    <row r="83" spans="1:56" ht="16.5" customHeight="1" x14ac:dyDescent="0.3">
      <c r="A83" s="53"/>
      <c r="B83" s="53"/>
      <c r="C83" s="53"/>
      <c r="D83" s="53"/>
      <c r="E83" s="52"/>
      <c r="F83" s="54"/>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row>
    <row r="84" spans="1:56" ht="16.5" customHeight="1" x14ac:dyDescent="0.3">
      <c r="A84" s="53"/>
      <c r="B84" s="53"/>
      <c r="C84" s="53"/>
      <c r="D84" s="53"/>
      <c r="E84" s="52"/>
      <c r="F84" s="54"/>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row>
    <row r="85" spans="1:56" ht="16.5" customHeight="1" x14ac:dyDescent="0.3">
      <c r="A85" s="53"/>
      <c r="B85" s="53"/>
      <c r="C85" s="53"/>
      <c r="D85" s="53"/>
      <c r="E85" s="52"/>
      <c r="F85" s="54"/>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row>
    <row r="86" spans="1:56" ht="16.5" customHeight="1" x14ac:dyDescent="0.3">
      <c r="A86" s="53"/>
      <c r="B86" s="53"/>
      <c r="C86" s="53"/>
      <c r="D86" s="53"/>
      <c r="E86" s="52"/>
      <c r="F86" s="54"/>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row>
    <row r="87" spans="1:56" ht="16.5" customHeight="1" x14ac:dyDescent="0.3">
      <c r="A87" s="53"/>
      <c r="B87" s="53"/>
      <c r="C87" s="53"/>
      <c r="D87" s="53"/>
      <c r="E87" s="52"/>
      <c r="F87" s="54"/>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row>
    <row r="88" spans="1:56" ht="16.5" customHeight="1" x14ac:dyDescent="0.3">
      <c r="A88" s="53"/>
      <c r="B88" s="53"/>
      <c r="C88" s="53"/>
      <c r="D88" s="53"/>
      <c r="E88" s="52"/>
      <c r="F88" s="54"/>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row>
    <row r="89" spans="1:56" ht="16.5" customHeight="1" x14ac:dyDescent="0.3">
      <c r="A89" s="53"/>
      <c r="B89" s="53"/>
      <c r="C89" s="53"/>
      <c r="D89" s="53"/>
      <c r="E89" s="52"/>
      <c r="F89" s="54"/>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row>
    <row r="90" spans="1:56" ht="16.5" customHeight="1" x14ac:dyDescent="0.3">
      <c r="A90" s="53"/>
      <c r="B90" s="53"/>
      <c r="C90" s="53"/>
      <c r="D90" s="53"/>
      <c r="E90" s="52"/>
      <c r="F90" s="54"/>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row>
    <row r="91" spans="1:56" ht="16.5" customHeight="1" x14ac:dyDescent="0.3">
      <c r="A91" s="53"/>
      <c r="B91" s="53"/>
      <c r="C91" s="53"/>
      <c r="D91" s="53"/>
      <c r="E91" s="52"/>
      <c r="F91" s="54"/>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row>
    <row r="92" spans="1:56" ht="16.5" customHeight="1" x14ac:dyDescent="0.3">
      <c r="A92" s="53"/>
      <c r="B92" s="53"/>
      <c r="C92" s="53"/>
      <c r="D92" s="53"/>
      <c r="E92" s="52"/>
      <c r="F92" s="54"/>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row>
    <row r="93" spans="1:56" ht="16.5" customHeight="1" x14ac:dyDescent="0.3">
      <c r="A93" s="53"/>
      <c r="B93" s="53"/>
      <c r="C93" s="53"/>
      <c r="D93" s="53"/>
      <c r="E93" s="52"/>
      <c r="F93" s="54"/>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row>
    <row r="94" spans="1:56" ht="16.5" customHeight="1" x14ac:dyDescent="0.3">
      <c r="A94" s="53"/>
      <c r="B94" s="53"/>
      <c r="C94" s="53"/>
      <c r="D94" s="53"/>
      <c r="E94" s="52"/>
      <c r="F94" s="54"/>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row>
    <row r="95" spans="1:56" ht="16.5" customHeight="1" x14ac:dyDescent="0.3">
      <c r="A95" s="53"/>
      <c r="B95" s="53"/>
      <c r="C95" s="53"/>
      <c r="D95" s="53"/>
      <c r="E95" s="52"/>
      <c r="F95" s="54"/>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row>
    <row r="96" spans="1:56" ht="16.5" customHeight="1" x14ac:dyDescent="0.3">
      <c r="A96" s="53"/>
      <c r="B96" s="53"/>
      <c r="C96" s="53"/>
      <c r="D96" s="53"/>
      <c r="E96" s="52"/>
      <c r="F96" s="54"/>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row>
    <row r="97" spans="1:56" ht="16.5" customHeight="1" x14ac:dyDescent="0.3">
      <c r="A97" s="53"/>
      <c r="B97" s="53"/>
      <c r="C97" s="53"/>
      <c r="D97" s="53"/>
      <c r="E97" s="52"/>
      <c r="F97" s="54"/>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row>
    <row r="98" spans="1:56" ht="16.5" customHeight="1" x14ac:dyDescent="0.3">
      <c r="A98" s="53"/>
      <c r="B98" s="53"/>
      <c r="C98" s="53"/>
      <c r="D98" s="53"/>
      <c r="E98" s="52"/>
      <c r="F98" s="54"/>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row>
    <row r="99" spans="1:56" ht="16.5" customHeight="1" x14ac:dyDescent="0.3">
      <c r="A99" s="53"/>
      <c r="B99" s="53"/>
      <c r="C99" s="53"/>
      <c r="D99" s="53"/>
      <c r="E99" s="52"/>
      <c r="F99" s="54"/>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row>
    <row r="100" spans="1:56" ht="16.5" customHeight="1" x14ac:dyDescent="0.3">
      <c r="A100" s="53"/>
      <c r="B100" s="53"/>
      <c r="C100" s="53"/>
      <c r="D100" s="53"/>
      <c r="E100" s="52"/>
      <c r="F100" s="54"/>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row>
    <row r="101" spans="1:56" ht="16.5" customHeight="1" x14ac:dyDescent="0.3">
      <c r="A101" s="53"/>
      <c r="B101" s="53"/>
      <c r="C101" s="53"/>
      <c r="D101" s="53"/>
      <c r="E101" s="52"/>
      <c r="F101" s="54"/>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row>
    <row r="102" spans="1:56" ht="16.5" customHeight="1" x14ac:dyDescent="0.3">
      <c r="A102" s="53"/>
      <c r="B102" s="53"/>
      <c r="C102" s="53"/>
      <c r="D102" s="53"/>
      <c r="E102" s="52"/>
      <c r="F102" s="54"/>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row>
    <row r="103" spans="1:56" ht="16.5" customHeight="1" x14ac:dyDescent="0.3">
      <c r="A103" s="53"/>
      <c r="B103" s="53"/>
      <c r="C103" s="53"/>
      <c r="D103" s="53"/>
      <c r="E103" s="52"/>
      <c r="F103" s="54"/>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row>
    <row r="104" spans="1:56" ht="16.5" customHeight="1" x14ac:dyDescent="0.3">
      <c r="A104" s="53"/>
      <c r="B104" s="53"/>
      <c r="C104" s="53"/>
      <c r="D104" s="53"/>
      <c r="E104" s="52"/>
      <c r="F104" s="54"/>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row>
    <row r="105" spans="1:56" ht="16.5" customHeight="1" x14ac:dyDescent="0.3">
      <c r="A105" s="53"/>
      <c r="B105" s="53"/>
      <c r="C105" s="53"/>
      <c r="D105" s="53"/>
      <c r="E105" s="52"/>
      <c r="F105" s="54"/>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row>
    <row r="106" spans="1:56" ht="16.5" customHeight="1" x14ac:dyDescent="0.3">
      <c r="A106" s="53"/>
      <c r="B106" s="53"/>
      <c r="C106" s="53"/>
      <c r="D106" s="53"/>
      <c r="E106" s="52"/>
      <c r="F106" s="54"/>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row>
    <row r="107" spans="1:56" ht="16.5" customHeight="1" x14ac:dyDescent="0.3">
      <c r="A107" s="53"/>
      <c r="B107" s="53"/>
      <c r="C107" s="53"/>
      <c r="D107" s="53"/>
      <c r="E107" s="52"/>
      <c r="F107" s="54"/>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row>
    <row r="108" spans="1:56" ht="16.5" customHeight="1" x14ac:dyDescent="0.3">
      <c r="A108" s="53"/>
      <c r="B108" s="53"/>
      <c r="C108" s="53"/>
      <c r="D108" s="53"/>
      <c r="E108" s="52"/>
      <c r="F108" s="54"/>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row>
    <row r="109" spans="1:56" ht="16.5" customHeight="1" x14ac:dyDescent="0.3">
      <c r="A109" s="53"/>
      <c r="B109" s="53"/>
      <c r="C109" s="53"/>
      <c r="D109" s="53"/>
      <c r="E109" s="52"/>
      <c r="F109" s="54"/>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row>
    <row r="110" spans="1:56" ht="16.5" customHeight="1" x14ac:dyDescent="0.3">
      <c r="A110" s="53"/>
      <c r="B110" s="53"/>
      <c r="C110" s="53"/>
      <c r="D110" s="53"/>
      <c r="E110" s="52"/>
      <c r="F110" s="54"/>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row>
    <row r="111" spans="1:56" ht="16.5" customHeight="1" x14ac:dyDescent="0.3">
      <c r="A111" s="53"/>
      <c r="B111" s="53"/>
      <c r="C111" s="53"/>
      <c r="D111" s="53"/>
      <c r="E111" s="52"/>
      <c r="F111" s="54"/>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row>
    <row r="112" spans="1:56" ht="16.5" customHeight="1" x14ac:dyDescent="0.3">
      <c r="A112" s="53"/>
      <c r="B112" s="53"/>
      <c r="C112" s="53"/>
      <c r="D112" s="53"/>
      <c r="E112" s="52"/>
      <c r="F112" s="54"/>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row>
    <row r="113" spans="1:56" ht="16.5" customHeight="1" x14ac:dyDescent="0.3">
      <c r="A113" s="53"/>
      <c r="B113" s="53"/>
      <c r="C113" s="53"/>
      <c r="D113" s="53"/>
      <c r="E113" s="52"/>
      <c r="F113" s="54"/>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row>
    <row r="114" spans="1:56" ht="16.5" customHeight="1" x14ac:dyDescent="0.3">
      <c r="A114" s="53"/>
      <c r="B114" s="53"/>
      <c r="C114" s="53"/>
      <c r="D114" s="53"/>
      <c r="E114" s="52"/>
      <c r="F114" s="54"/>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row>
    <row r="115" spans="1:56" ht="16.5" customHeight="1" x14ac:dyDescent="0.3">
      <c r="A115" s="53"/>
      <c r="B115" s="53"/>
      <c r="C115" s="53"/>
      <c r="D115" s="53"/>
      <c r="E115" s="52"/>
      <c r="F115" s="54"/>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row>
    <row r="116" spans="1:56" ht="16.5" customHeight="1" x14ac:dyDescent="0.3">
      <c r="A116" s="53"/>
      <c r="B116" s="53"/>
      <c r="C116" s="53"/>
      <c r="D116" s="53"/>
      <c r="E116" s="52"/>
      <c r="F116" s="54"/>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row>
    <row r="117" spans="1:56" ht="16.5" customHeight="1" x14ac:dyDescent="0.3">
      <c r="A117" s="53"/>
      <c r="B117" s="53"/>
      <c r="C117" s="53"/>
      <c r="D117" s="53"/>
      <c r="E117" s="52"/>
      <c r="F117" s="54"/>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row>
    <row r="118" spans="1:56" ht="16.5" customHeight="1" x14ac:dyDescent="0.3">
      <c r="A118" s="53"/>
      <c r="B118" s="53"/>
      <c r="C118" s="53"/>
      <c r="D118" s="53"/>
      <c r="E118" s="52"/>
      <c r="F118" s="54"/>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row>
    <row r="119" spans="1:56" ht="16.5" customHeight="1" x14ac:dyDescent="0.3">
      <c r="A119" s="53"/>
      <c r="B119" s="53"/>
      <c r="C119" s="53"/>
      <c r="D119" s="53"/>
      <c r="E119" s="52"/>
      <c r="F119" s="54"/>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row>
    <row r="120" spans="1:56" ht="16.5" customHeight="1" x14ac:dyDescent="0.3">
      <c r="A120" s="53"/>
      <c r="B120" s="53"/>
      <c r="C120" s="53"/>
      <c r="D120" s="53"/>
      <c r="E120" s="52"/>
      <c r="F120" s="54"/>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row>
    <row r="121" spans="1:56" ht="16.5" customHeight="1" x14ac:dyDescent="0.3">
      <c r="A121" s="53"/>
      <c r="B121" s="53"/>
      <c r="C121" s="53"/>
      <c r="D121" s="53"/>
      <c r="E121" s="52"/>
      <c r="F121" s="54"/>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row>
    <row r="122" spans="1:56" ht="16.5" customHeight="1" x14ac:dyDescent="0.3">
      <c r="A122" s="53"/>
      <c r="B122" s="53"/>
      <c r="C122" s="53"/>
      <c r="D122" s="53"/>
      <c r="E122" s="52"/>
      <c r="F122" s="54"/>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row>
    <row r="123" spans="1:56" ht="16.5" customHeight="1" x14ac:dyDescent="0.3">
      <c r="A123" s="53"/>
      <c r="B123" s="53"/>
      <c r="C123" s="53"/>
      <c r="D123" s="53"/>
      <c r="E123" s="52"/>
      <c r="F123" s="54"/>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row>
    <row r="124" spans="1:56" ht="16.5" customHeight="1" x14ac:dyDescent="0.3">
      <c r="A124" s="53"/>
      <c r="B124" s="53"/>
      <c r="C124" s="53"/>
      <c r="D124" s="53"/>
      <c r="E124" s="52"/>
      <c r="F124" s="54"/>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row>
    <row r="125" spans="1:56" ht="16.5" customHeight="1" x14ac:dyDescent="0.3">
      <c r="A125" s="53"/>
      <c r="B125" s="53"/>
      <c r="C125" s="53"/>
      <c r="D125" s="53"/>
      <c r="E125" s="52"/>
      <c r="F125" s="54"/>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row>
    <row r="126" spans="1:56" ht="16.5" customHeight="1" x14ac:dyDescent="0.3">
      <c r="A126" s="53"/>
      <c r="B126" s="53"/>
      <c r="C126" s="53"/>
      <c r="D126" s="53"/>
      <c r="E126" s="52"/>
      <c r="F126" s="54"/>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row>
    <row r="127" spans="1:56" ht="16.5" customHeight="1" x14ac:dyDescent="0.3">
      <c r="A127" s="53"/>
      <c r="B127" s="53"/>
      <c r="C127" s="53"/>
      <c r="D127" s="53"/>
      <c r="E127" s="52"/>
      <c r="F127" s="54"/>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row>
    <row r="128" spans="1:56" ht="16.5" customHeight="1" x14ac:dyDescent="0.3">
      <c r="A128" s="53"/>
      <c r="B128" s="53"/>
      <c r="C128" s="53"/>
      <c r="D128" s="53"/>
      <c r="E128" s="52"/>
      <c r="F128" s="54"/>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row>
    <row r="129" spans="1:56" ht="16.5" customHeight="1" x14ac:dyDescent="0.3">
      <c r="A129" s="53"/>
      <c r="B129" s="53"/>
      <c r="C129" s="53"/>
      <c r="D129" s="53"/>
      <c r="E129" s="52"/>
      <c r="F129" s="54"/>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row>
    <row r="130" spans="1:56" ht="16.5" customHeight="1" x14ac:dyDescent="0.3">
      <c r="A130" s="53"/>
      <c r="B130" s="53"/>
      <c r="C130" s="53"/>
      <c r="D130" s="53"/>
      <c r="E130" s="52"/>
      <c r="F130" s="54"/>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row>
    <row r="131" spans="1:56" ht="16.5" customHeight="1" x14ac:dyDescent="0.3">
      <c r="A131" s="53"/>
      <c r="B131" s="53"/>
      <c r="C131" s="53"/>
      <c r="D131" s="53"/>
      <c r="E131" s="52"/>
      <c r="F131" s="54"/>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row>
    <row r="132" spans="1:56" ht="16.5" customHeight="1" x14ac:dyDescent="0.3">
      <c r="A132" s="53"/>
      <c r="B132" s="53"/>
      <c r="C132" s="53"/>
      <c r="D132" s="53"/>
      <c r="E132" s="52"/>
      <c r="F132" s="54"/>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row>
    <row r="133" spans="1:56" ht="16.5" customHeight="1" x14ac:dyDescent="0.3">
      <c r="A133" s="53"/>
      <c r="B133" s="53"/>
      <c r="C133" s="53"/>
      <c r="D133" s="53"/>
      <c r="E133" s="52"/>
      <c r="F133" s="54"/>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row>
    <row r="134" spans="1:56" ht="16.5" customHeight="1" x14ac:dyDescent="0.3">
      <c r="A134" s="53"/>
      <c r="B134" s="53"/>
      <c r="C134" s="53"/>
      <c r="D134" s="53"/>
      <c r="E134" s="52"/>
      <c r="F134" s="54"/>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row>
    <row r="135" spans="1:56" ht="16.5" customHeight="1" x14ac:dyDescent="0.3">
      <c r="A135" s="53"/>
      <c r="B135" s="53"/>
      <c r="C135" s="53"/>
      <c r="D135" s="53"/>
      <c r="E135" s="52"/>
      <c r="F135" s="54"/>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row>
    <row r="136" spans="1:56" ht="16.5" customHeight="1" x14ac:dyDescent="0.3">
      <c r="A136" s="53"/>
      <c r="B136" s="53"/>
      <c r="C136" s="53"/>
      <c r="D136" s="53"/>
      <c r="E136" s="52"/>
      <c r="F136" s="54"/>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row>
    <row r="137" spans="1:56" ht="16.5" customHeight="1" x14ac:dyDescent="0.3">
      <c r="A137" s="53"/>
      <c r="B137" s="53"/>
      <c r="C137" s="53"/>
      <c r="D137" s="53"/>
      <c r="E137" s="52"/>
      <c r="F137" s="54"/>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row>
    <row r="138" spans="1:56" ht="16.5" customHeight="1" x14ac:dyDescent="0.3">
      <c r="A138" s="53"/>
      <c r="B138" s="53"/>
      <c r="C138" s="53"/>
      <c r="D138" s="53"/>
      <c r="E138" s="52"/>
      <c r="F138" s="54"/>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row>
    <row r="139" spans="1:56" ht="16.5" customHeight="1" x14ac:dyDescent="0.3">
      <c r="A139" s="53"/>
      <c r="B139" s="53"/>
      <c r="C139" s="53"/>
      <c r="D139" s="53"/>
      <c r="E139" s="52"/>
      <c r="F139" s="54"/>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row>
    <row r="140" spans="1:56" ht="16.5" customHeight="1" x14ac:dyDescent="0.3">
      <c r="A140" s="53"/>
      <c r="B140" s="53"/>
      <c r="C140" s="53"/>
      <c r="D140" s="53"/>
      <c r="E140" s="52"/>
      <c r="F140" s="54"/>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row>
    <row r="141" spans="1:56" ht="16.5" customHeight="1" x14ac:dyDescent="0.3">
      <c r="A141" s="53"/>
      <c r="B141" s="53"/>
      <c r="C141" s="53"/>
      <c r="D141" s="53"/>
      <c r="E141" s="52"/>
      <c r="F141" s="54"/>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row>
    <row r="142" spans="1:56" ht="16.5" customHeight="1" x14ac:dyDescent="0.3">
      <c r="A142" s="53"/>
      <c r="B142" s="53"/>
      <c r="C142" s="53"/>
      <c r="D142" s="53"/>
      <c r="E142" s="52"/>
      <c r="F142" s="54"/>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row>
    <row r="143" spans="1:56" ht="16.5" customHeight="1" x14ac:dyDescent="0.3">
      <c r="A143" s="53"/>
      <c r="B143" s="53"/>
      <c r="C143" s="53"/>
      <c r="D143" s="53"/>
      <c r="E143" s="52"/>
      <c r="F143" s="54"/>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row>
    <row r="144" spans="1:56" ht="16.5" customHeight="1" x14ac:dyDescent="0.3">
      <c r="A144" s="53"/>
      <c r="B144" s="53"/>
      <c r="C144" s="53"/>
      <c r="D144" s="53"/>
      <c r="E144" s="52"/>
      <c r="F144" s="54"/>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row>
    <row r="145" spans="1:56" ht="16.5" customHeight="1" x14ac:dyDescent="0.3">
      <c r="A145" s="53"/>
      <c r="B145" s="53"/>
      <c r="C145" s="53"/>
      <c r="D145" s="53"/>
      <c r="E145" s="52"/>
      <c r="F145" s="54"/>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row>
    <row r="146" spans="1:56" ht="16.5" customHeight="1" x14ac:dyDescent="0.3">
      <c r="A146" s="53"/>
      <c r="B146" s="53"/>
      <c r="C146" s="53"/>
      <c r="D146" s="53"/>
      <c r="E146" s="52"/>
      <c r="F146" s="54"/>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row>
    <row r="147" spans="1:56" ht="16.5" customHeight="1" x14ac:dyDescent="0.3">
      <c r="A147" s="53"/>
      <c r="B147" s="53"/>
      <c r="C147" s="53"/>
      <c r="D147" s="53"/>
      <c r="E147" s="52"/>
      <c r="F147" s="54"/>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row>
    <row r="148" spans="1:56" ht="16.5" customHeight="1" x14ac:dyDescent="0.3">
      <c r="A148" s="53"/>
      <c r="B148" s="53"/>
      <c r="C148" s="53"/>
      <c r="D148" s="53"/>
      <c r="E148" s="52"/>
      <c r="F148" s="54"/>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row>
    <row r="149" spans="1:56" ht="16.5" customHeight="1" x14ac:dyDescent="0.3">
      <c r="A149" s="53"/>
      <c r="B149" s="53"/>
      <c r="C149" s="53"/>
      <c r="D149" s="53"/>
      <c r="E149" s="52"/>
      <c r="F149" s="54"/>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row>
    <row r="150" spans="1:56" ht="16.5" customHeight="1" x14ac:dyDescent="0.3">
      <c r="A150" s="53"/>
      <c r="B150" s="53"/>
      <c r="C150" s="53"/>
      <c r="D150" s="53"/>
      <c r="E150" s="52"/>
      <c r="F150" s="54"/>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row>
    <row r="151" spans="1:56" ht="16.5" customHeight="1" x14ac:dyDescent="0.3">
      <c r="A151" s="53"/>
      <c r="B151" s="53"/>
      <c r="C151" s="53"/>
      <c r="D151" s="53"/>
      <c r="E151" s="52"/>
      <c r="F151" s="54"/>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row>
    <row r="152" spans="1:56" ht="16.5" customHeight="1" x14ac:dyDescent="0.3">
      <c r="A152" s="53"/>
      <c r="B152" s="53"/>
      <c r="C152" s="53"/>
      <c r="D152" s="53"/>
      <c r="E152" s="52"/>
      <c r="F152" s="54"/>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row>
    <row r="153" spans="1:56" ht="16.5" customHeight="1" x14ac:dyDescent="0.3">
      <c r="A153" s="53"/>
      <c r="B153" s="53"/>
      <c r="C153" s="53"/>
      <c r="D153" s="53"/>
      <c r="E153" s="52"/>
      <c r="F153" s="54"/>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row>
    <row r="154" spans="1:56" ht="16.5" customHeight="1" x14ac:dyDescent="0.3">
      <c r="A154" s="53"/>
      <c r="B154" s="53"/>
      <c r="C154" s="53"/>
      <c r="D154" s="53"/>
      <c r="E154" s="52"/>
      <c r="F154" s="54"/>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row>
    <row r="155" spans="1:56" ht="16.5" customHeight="1" x14ac:dyDescent="0.3">
      <c r="A155" s="53"/>
      <c r="B155" s="53"/>
      <c r="C155" s="53"/>
      <c r="D155" s="53"/>
      <c r="E155" s="52"/>
      <c r="F155" s="54"/>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row>
    <row r="156" spans="1:56" ht="16.5" customHeight="1" x14ac:dyDescent="0.3">
      <c r="A156" s="53"/>
      <c r="B156" s="53"/>
      <c r="C156" s="53"/>
      <c r="D156" s="53"/>
      <c r="E156" s="52"/>
      <c r="F156" s="54"/>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row>
    <row r="157" spans="1:56" ht="16.5" customHeight="1" x14ac:dyDescent="0.3">
      <c r="A157" s="53"/>
      <c r="B157" s="53"/>
      <c r="C157" s="53"/>
      <c r="D157" s="53"/>
      <c r="E157" s="52"/>
      <c r="F157" s="54"/>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row>
    <row r="158" spans="1:56" ht="16.5" customHeight="1" x14ac:dyDescent="0.3">
      <c r="A158" s="53"/>
      <c r="B158" s="53"/>
      <c r="C158" s="53"/>
      <c r="D158" s="53"/>
      <c r="E158" s="52"/>
      <c r="F158" s="54"/>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row>
    <row r="159" spans="1:56" ht="16.5" customHeight="1" x14ac:dyDescent="0.3">
      <c r="A159" s="53"/>
      <c r="B159" s="53"/>
      <c r="C159" s="53"/>
      <c r="D159" s="53"/>
      <c r="E159" s="52"/>
      <c r="F159" s="54"/>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row>
    <row r="160" spans="1:56" ht="16.5" customHeight="1" x14ac:dyDescent="0.3">
      <c r="A160" s="53"/>
      <c r="B160" s="53"/>
      <c r="C160" s="53"/>
      <c r="D160" s="53"/>
      <c r="E160" s="52"/>
      <c r="F160" s="54"/>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row>
    <row r="161" spans="1:56" ht="16.5" customHeight="1" x14ac:dyDescent="0.3">
      <c r="A161" s="53"/>
      <c r="B161" s="53"/>
      <c r="C161" s="53"/>
      <c r="D161" s="53"/>
      <c r="E161" s="52"/>
      <c r="F161" s="54"/>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row>
    <row r="162" spans="1:56" ht="16.5" customHeight="1" x14ac:dyDescent="0.3">
      <c r="A162" s="53"/>
      <c r="B162" s="53"/>
      <c r="C162" s="53"/>
      <c r="D162" s="53"/>
      <c r="E162" s="52"/>
      <c r="F162" s="54"/>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row>
    <row r="163" spans="1:56" ht="16.5" customHeight="1" x14ac:dyDescent="0.3">
      <c r="A163" s="53"/>
      <c r="B163" s="53"/>
      <c r="C163" s="53"/>
      <c r="D163" s="53"/>
      <c r="E163" s="52"/>
      <c r="F163" s="54"/>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row>
    <row r="164" spans="1:56" ht="16.5" customHeight="1" x14ac:dyDescent="0.3">
      <c r="A164" s="53"/>
      <c r="B164" s="53"/>
      <c r="C164" s="53"/>
      <c r="D164" s="53"/>
      <c r="E164" s="52"/>
      <c r="F164" s="54"/>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row>
    <row r="165" spans="1:56" ht="16.5" customHeight="1" x14ac:dyDescent="0.3">
      <c r="A165" s="53"/>
      <c r="B165" s="53"/>
      <c r="C165" s="53"/>
      <c r="D165" s="53"/>
      <c r="E165" s="52"/>
      <c r="F165" s="54"/>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row>
    <row r="166" spans="1:56" ht="16.5" customHeight="1" x14ac:dyDescent="0.3">
      <c r="A166" s="53"/>
      <c r="B166" s="53"/>
      <c r="C166" s="53"/>
      <c r="D166" s="53"/>
      <c r="E166" s="52"/>
      <c r="F166" s="54"/>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row>
    <row r="167" spans="1:56" ht="16.5" customHeight="1" x14ac:dyDescent="0.3">
      <c r="A167" s="53"/>
      <c r="B167" s="53"/>
      <c r="C167" s="53"/>
      <c r="D167" s="53"/>
      <c r="E167" s="52"/>
      <c r="F167" s="54"/>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row>
    <row r="168" spans="1:56" ht="16.5" customHeight="1" x14ac:dyDescent="0.3">
      <c r="A168" s="53"/>
      <c r="B168" s="53"/>
      <c r="C168" s="53"/>
      <c r="D168" s="53"/>
      <c r="E168" s="52"/>
      <c r="F168" s="54"/>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row>
    <row r="169" spans="1:56" ht="16.5" customHeight="1" x14ac:dyDescent="0.3">
      <c r="A169" s="53"/>
      <c r="B169" s="53"/>
      <c r="C169" s="53"/>
      <c r="D169" s="53"/>
      <c r="E169" s="52"/>
      <c r="F169" s="54"/>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row>
    <row r="170" spans="1:56" ht="16.5" customHeight="1" x14ac:dyDescent="0.3">
      <c r="A170" s="53"/>
      <c r="B170" s="53"/>
      <c r="C170" s="53"/>
      <c r="D170" s="53"/>
      <c r="E170" s="52"/>
      <c r="F170" s="54"/>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row>
    <row r="171" spans="1:56" ht="16.5" customHeight="1" x14ac:dyDescent="0.3">
      <c r="A171" s="53"/>
      <c r="B171" s="53"/>
      <c r="C171" s="53"/>
      <c r="D171" s="53"/>
      <c r="E171" s="52"/>
      <c r="F171" s="54"/>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row>
    <row r="172" spans="1:56" ht="16.5" customHeight="1" x14ac:dyDescent="0.3">
      <c r="A172" s="53"/>
      <c r="B172" s="53"/>
      <c r="C172" s="53"/>
      <c r="D172" s="53"/>
      <c r="E172" s="52"/>
      <c r="F172" s="54"/>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row>
    <row r="173" spans="1:56" ht="16.5" customHeight="1" x14ac:dyDescent="0.3">
      <c r="A173" s="53"/>
      <c r="B173" s="53"/>
      <c r="C173" s="53"/>
      <c r="D173" s="53"/>
      <c r="E173" s="52"/>
      <c r="F173" s="54"/>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row>
    <row r="174" spans="1:56" ht="16.5" customHeight="1" x14ac:dyDescent="0.3">
      <c r="A174" s="53"/>
      <c r="B174" s="53"/>
      <c r="C174" s="53"/>
      <c r="D174" s="53"/>
      <c r="E174" s="52"/>
      <c r="F174" s="54"/>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row>
    <row r="175" spans="1:56" ht="16.5" customHeight="1" x14ac:dyDescent="0.3">
      <c r="A175" s="53"/>
      <c r="B175" s="53"/>
      <c r="C175" s="53"/>
      <c r="D175" s="53"/>
      <c r="E175" s="52"/>
      <c r="F175" s="54"/>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row>
    <row r="176" spans="1:56" ht="16.5" customHeight="1" x14ac:dyDescent="0.3">
      <c r="A176" s="53"/>
      <c r="B176" s="53"/>
      <c r="C176" s="53"/>
      <c r="D176" s="53"/>
      <c r="E176" s="52"/>
      <c r="F176" s="54"/>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row>
    <row r="177" spans="1:56" ht="16.5" customHeight="1" x14ac:dyDescent="0.3">
      <c r="A177" s="53"/>
      <c r="B177" s="53"/>
      <c r="C177" s="53"/>
      <c r="D177" s="53"/>
      <c r="E177" s="52"/>
      <c r="F177" s="54"/>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row>
    <row r="178" spans="1:56" ht="16.5" customHeight="1" x14ac:dyDescent="0.3">
      <c r="A178" s="53"/>
      <c r="B178" s="53"/>
      <c r="C178" s="53"/>
      <c r="D178" s="53"/>
      <c r="E178" s="52"/>
      <c r="F178" s="54"/>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row>
    <row r="179" spans="1:56" ht="16.5" customHeight="1" x14ac:dyDescent="0.3">
      <c r="A179" s="53"/>
      <c r="B179" s="53"/>
      <c r="C179" s="53"/>
      <c r="D179" s="53"/>
      <c r="E179" s="52"/>
      <c r="F179" s="54"/>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row>
    <row r="180" spans="1:56" ht="16.5" customHeight="1" x14ac:dyDescent="0.3">
      <c r="A180" s="53"/>
      <c r="B180" s="53"/>
      <c r="C180" s="53"/>
      <c r="D180" s="53"/>
      <c r="E180" s="52"/>
      <c r="F180" s="54"/>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row>
    <row r="181" spans="1:56" ht="16.5" customHeight="1" x14ac:dyDescent="0.3">
      <c r="A181" s="53"/>
      <c r="B181" s="53"/>
      <c r="C181" s="53"/>
      <c r="D181" s="53"/>
      <c r="E181" s="52"/>
      <c r="F181" s="54"/>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row>
    <row r="182" spans="1:56" ht="16.5" customHeight="1" x14ac:dyDescent="0.3">
      <c r="A182" s="53"/>
      <c r="B182" s="53"/>
      <c r="C182" s="53"/>
      <c r="D182" s="53"/>
      <c r="E182" s="52"/>
      <c r="F182" s="54"/>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row>
    <row r="183" spans="1:56" ht="16.5" customHeight="1" x14ac:dyDescent="0.3">
      <c r="A183" s="53"/>
      <c r="B183" s="53"/>
      <c r="C183" s="53"/>
      <c r="D183" s="53"/>
      <c r="E183" s="52"/>
      <c r="F183" s="54"/>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row>
    <row r="184" spans="1:56" ht="16.5" customHeight="1" x14ac:dyDescent="0.3">
      <c r="A184" s="53"/>
      <c r="B184" s="53"/>
      <c r="C184" s="53"/>
      <c r="D184" s="53"/>
      <c r="E184" s="52"/>
      <c r="F184" s="54"/>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row>
    <row r="185" spans="1:56" ht="16.5" customHeight="1" x14ac:dyDescent="0.3">
      <c r="A185" s="53"/>
      <c r="B185" s="53"/>
      <c r="C185" s="53"/>
      <c r="D185" s="53"/>
      <c r="E185" s="52"/>
      <c r="F185" s="54"/>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row>
    <row r="186" spans="1:56" ht="16.5" customHeight="1" x14ac:dyDescent="0.3">
      <c r="A186" s="53"/>
      <c r="B186" s="53"/>
      <c r="C186" s="53"/>
      <c r="D186" s="53"/>
      <c r="E186" s="52"/>
      <c r="F186" s="54"/>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row>
    <row r="187" spans="1:56" ht="16.5" customHeight="1" x14ac:dyDescent="0.3">
      <c r="A187" s="53"/>
      <c r="B187" s="53"/>
      <c r="C187" s="53"/>
      <c r="D187" s="53"/>
      <c r="E187" s="52"/>
      <c r="F187" s="54"/>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row>
    <row r="188" spans="1:56" ht="16.5" customHeight="1" x14ac:dyDescent="0.3">
      <c r="A188" s="53"/>
      <c r="B188" s="53"/>
      <c r="C188" s="53"/>
      <c r="D188" s="53"/>
      <c r="E188" s="52"/>
      <c r="F188" s="54"/>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row>
    <row r="189" spans="1:56" ht="16.5" customHeight="1" x14ac:dyDescent="0.3">
      <c r="A189" s="53"/>
      <c r="B189" s="53"/>
      <c r="C189" s="53"/>
      <c r="D189" s="53"/>
      <c r="E189" s="52"/>
      <c r="F189" s="54"/>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row>
    <row r="190" spans="1:56" ht="16.5" customHeight="1" x14ac:dyDescent="0.3">
      <c r="A190" s="53"/>
      <c r="B190" s="53"/>
      <c r="C190" s="53"/>
      <c r="D190" s="53"/>
      <c r="E190" s="52"/>
      <c r="F190" s="54"/>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row>
    <row r="191" spans="1:56" ht="16.5" customHeight="1" x14ac:dyDescent="0.3">
      <c r="A191" s="53"/>
      <c r="B191" s="53"/>
      <c r="C191" s="53"/>
      <c r="D191" s="53"/>
      <c r="E191" s="52"/>
      <c r="F191" s="54"/>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row>
    <row r="192" spans="1:56" ht="16.5" customHeight="1" x14ac:dyDescent="0.3">
      <c r="A192" s="53"/>
      <c r="B192" s="53"/>
      <c r="C192" s="53"/>
      <c r="D192" s="53"/>
      <c r="E192" s="52"/>
      <c r="F192" s="54"/>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row>
    <row r="193" spans="1:56" ht="16.5" customHeight="1" x14ac:dyDescent="0.3">
      <c r="A193" s="53"/>
      <c r="B193" s="53"/>
      <c r="C193" s="53"/>
      <c r="D193" s="53"/>
      <c r="E193" s="52"/>
      <c r="F193" s="54"/>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row>
    <row r="194" spans="1:56" ht="16.5" customHeight="1" x14ac:dyDescent="0.3">
      <c r="A194" s="53"/>
      <c r="B194" s="53"/>
      <c r="C194" s="53"/>
      <c r="D194" s="53"/>
      <c r="E194" s="52"/>
      <c r="F194" s="54"/>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row>
    <row r="195" spans="1:56" ht="16.5" customHeight="1" x14ac:dyDescent="0.3">
      <c r="A195" s="53"/>
      <c r="B195" s="53"/>
      <c r="C195" s="53"/>
      <c r="D195" s="53"/>
      <c r="E195" s="52"/>
      <c r="F195" s="54"/>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row>
    <row r="196" spans="1:56" ht="16.5" customHeight="1" x14ac:dyDescent="0.3">
      <c r="A196" s="53"/>
      <c r="B196" s="53"/>
      <c r="C196" s="53"/>
      <c r="D196" s="53"/>
      <c r="E196" s="52"/>
      <c r="F196" s="54"/>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row>
    <row r="197" spans="1:56" ht="16.5" customHeight="1" x14ac:dyDescent="0.3">
      <c r="A197" s="53"/>
      <c r="B197" s="53"/>
      <c r="C197" s="53"/>
      <c r="D197" s="53"/>
      <c r="E197" s="52"/>
      <c r="F197" s="54"/>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row>
    <row r="198" spans="1:56" ht="16.5" customHeight="1" x14ac:dyDescent="0.3">
      <c r="A198" s="53"/>
      <c r="B198" s="53"/>
      <c r="C198" s="53"/>
      <c r="D198" s="53"/>
      <c r="E198" s="52"/>
      <c r="F198" s="54"/>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row>
    <row r="199" spans="1:56" ht="16.5" customHeight="1" x14ac:dyDescent="0.3">
      <c r="A199" s="53"/>
      <c r="B199" s="53"/>
      <c r="C199" s="53"/>
      <c r="D199" s="53"/>
      <c r="E199" s="52"/>
      <c r="F199" s="54"/>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row>
    <row r="200" spans="1:56" ht="16.5" customHeight="1" x14ac:dyDescent="0.3">
      <c r="A200" s="53"/>
      <c r="B200" s="53"/>
      <c r="C200" s="53"/>
      <c r="D200" s="53"/>
      <c r="E200" s="52"/>
      <c r="F200" s="54"/>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row>
    <row r="201" spans="1:56" ht="16.5" customHeight="1" x14ac:dyDescent="0.3">
      <c r="A201" s="53"/>
      <c r="B201" s="53"/>
      <c r="C201" s="53"/>
      <c r="D201" s="53"/>
      <c r="E201" s="52"/>
      <c r="F201" s="54"/>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row>
    <row r="202" spans="1:56" ht="16.5" customHeight="1" x14ac:dyDescent="0.3">
      <c r="A202" s="53"/>
      <c r="B202" s="53"/>
      <c r="C202" s="53"/>
      <c r="D202" s="53"/>
      <c r="E202" s="52"/>
      <c r="F202" s="54"/>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row>
    <row r="203" spans="1:56" ht="16.5" customHeight="1" x14ac:dyDescent="0.3">
      <c r="A203" s="53"/>
      <c r="B203" s="53"/>
      <c r="C203" s="53"/>
      <c r="D203" s="53"/>
      <c r="E203" s="52"/>
      <c r="F203" s="54"/>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row>
    <row r="204" spans="1:56" ht="16.5" customHeight="1" x14ac:dyDescent="0.3">
      <c r="A204" s="53"/>
      <c r="B204" s="53"/>
      <c r="C204" s="53"/>
      <c r="D204" s="53"/>
      <c r="E204" s="52"/>
      <c r="F204" s="54"/>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row>
    <row r="205" spans="1:56" ht="16.5" customHeight="1" x14ac:dyDescent="0.3">
      <c r="A205" s="53"/>
      <c r="B205" s="53"/>
      <c r="C205" s="53"/>
      <c r="D205" s="53"/>
      <c r="E205" s="52"/>
      <c r="F205" s="54"/>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row>
    <row r="206" spans="1:56" ht="16.5" customHeight="1" x14ac:dyDescent="0.3">
      <c r="A206" s="53"/>
      <c r="B206" s="53"/>
      <c r="C206" s="53"/>
      <c r="D206" s="53"/>
      <c r="E206" s="52"/>
      <c r="F206" s="54"/>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row>
    <row r="207" spans="1:56" ht="16.5" customHeight="1" x14ac:dyDescent="0.3">
      <c r="A207" s="53"/>
      <c r="B207" s="53"/>
      <c r="C207" s="53"/>
      <c r="D207" s="53"/>
      <c r="E207" s="52"/>
      <c r="F207" s="54"/>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row>
    <row r="208" spans="1:56" ht="16.5" customHeight="1" x14ac:dyDescent="0.3">
      <c r="A208" s="53"/>
      <c r="B208" s="53"/>
      <c r="C208" s="53"/>
      <c r="D208" s="53"/>
      <c r="E208" s="52"/>
      <c r="F208" s="54"/>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row>
    <row r="209" spans="1:56" ht="16.5" customHeight="1" x14ac:dyDescent="0.3">
      <c r="A209" s="53"/>
      <c r="B209" s="53"/>
      <c r="C209" s="53"/>
      <c r="D209" s="53"/>
      <c r="E209" s="52"/>
      <c r="F209" s="54"/>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row>
    <row r="210" spans="1:56" ht="16.5" customHeight="1" x14ac:dyDescent="0.3">
      <c r="A210" s="53"/>
      <c r="B210" s="53"/>
      <c r="C210" s="53"/>
      <c r="D210" s="53"/>
      <c r="E210" s="52"/>
      <c r="F210" s="54"/>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row>
    <row r="211" spans="1:56" ht="16.5" customHeight="1" x14ac:dyDescent="0.3">
      <c r="A211" s="53"/>
      <c r="B211" s="53"/>
      <c r="C211" s="53"/>
      <c r="D211" s="53"/>
      <c r="E211" s="52"/>
      <c r="F211" s="54"/>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row>
    <row r="212" spans="1:56" ht="16.5" customHeight="1" x14ac:dyDescent="0.3">
      <c r="A212" s="53"/>
      <c r="B212" s="53"/>
      <c r="C212" s="53"/>
      <c r="D212" s="53"/>
      <c r="E212" s="52"/>
      <c r="F212" s="54"/>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row>
    <row r="213" spans="1:56" ht="16.5" customHeight="1" x14ac:dyDescent="0.3">
      <c r="A213" s="53"/>
      <c r="B213" s="53"/>
      <c r="C213" s="53"/>
      <c r="D213" s="53"/>
      <c r="E213" s="52"/>
      <c r="F213" s="54"/>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row>
    <row r="214" spans="1:56" ht="16.5" customHeight="1" x14ac:dyDescent="0.3">
      <c r="A214" s="53"/>
      <c r="B214" s="53"/>
      <c r="C214" s="53"/>
      <c r="D214" s="53"/>
      <c r="E214" s="52"/>
      <c r="F214" s="54"/>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row>
    <row r="215" spans="1:56" ht="16.5" customHeight="1" x14ac:dyDescent="0.3">
      <c r="A215" s="53"/>
      <c r="B215" s="53"/>
      <c r="C215" s="53"/>
      <c r="D215" s="53"/>
      <c r="E215" s="52"/>
      <c r="F215" s="54"/>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row>
    <row r="216" spans="1:56" ht="16.5" customHeight="1" x14ac:dyDescent="0.3">
      <c r="A216" s="53"/>
      <c r="B216" s="53"/>
      <c r="C216" s="53"/>
      <c r="D216" s="53"/>
      <c r="E216" s="52"/>
      <c r="F216" s="54"/>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row>
    <row r="217" spans="1:56" ht="16.5" customHeight="1" x14ac:dyDescent="0.3">
      <c r="A217" s="53"/>
      <c r="B217" s="53"/>
      <c r="C217" s="53"/>
      <c r="D217" s="53"/>
      <c r="E217" s="52"/>
      <c r="F217" s="54"/>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row>
    <row r="218" spans="1:56" ht="16.5" customHeight="1" x14ac:dyDescent="0.3">
      <c r="A218" s="53"/>
      <c r="B218" s="53"/>
      <c r="C218" s="53"/>
      <c r="D218" s="53"/>
      <c r="E218" s="52"/>
      <c r="F218" s="54"/>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row>
    <row r="219" spans="1:56" ht="16.5" customHeight="1" x14ac:dyDescent="0.3">
      <c r="A219" s="53"/>
      <c r="B219" s="53"/>
      <c r="C219" s="53"/>
      <c r="D219" s="53"/>
      <c r="E219" s="52"/>
      <c r="F219" s="54"/>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row>
    <row r="220" spans="1:56" ht="16.5" customHeight="1" x14ac:dyDescent="0.3">
      <c r="A220" s="53"/>
      <c r="B220" s="53"/>
      <c r="C220" s="53"/>
      <c r="D220" s="53"/>
      <c r="E220" s="52"/>
      <c r="F220" s="54"/>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row>
    <row r="221" spans="1:56" ht="16.5" customHeight="1" x14ac:dyDescent="0.3">
      <c r="A221" s="53"/>
      <c r="B221" s="53"/>
      <c r="C221" s="53"/>
      <c r="D221" s="53"/>
      <c r="E221" s="52"/>
      <c r="F221" s="54"/>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row>
    <row r="222" spans="1:56" ht="16.5" customHeight="1" x14ac:dyDescent="0.3">
      <c r="A222" s="53"/>
      <c r="B222" s="53"/>
      <c r="C222" s="53"/>
      <c r="D222" s="53"/>
      <c r="E222" s="52"/>
      <c r="F222" s="54"/>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row>
    <row r="223" spans="1:56" ht="16.5" customHeight="1" x14ac:dyDescent="0.3">
      <c r="A223" s="53"/>
      <c r="B223" s="53"/>
      <c r="C223" s="53"/>
      <c r="D223" s="53"/>
      <c r="E223" s="52"/>
      <c r="F223" s="54"/>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row>
    <row r="224" spans="1:56" ht="16.5" customHeight="1" x14ac:dyDescent="0.3">
      <c r="A224" s="53"/>
      <c r="B224" s="53"/>
      <c r="C224" s="53"/>
      <c r="D224" s="53"/>
      <c r="E224" s="52"/>
      <c r="F224" s="54"/>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row>
    <row r="225" spans="1:56" ht="16.5" customHeight="1" x14ac:dyDescent="0.3">
      <c r="A225" s="53"/>
      <c r="B225" s="53"/>
      <c r="C225" s="53"/>
      <c r="D225" s="53"/>
      <c r="E225" s="52"/>
      <c r="F225" s="54"/>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row>
    <row r="226" spans="1:56" ht="16.5" customHeight="1" x14ac:dyDescent="0.3">
      <c r="A226" s="53"/>
      <c r="B226" s="53"/>
      <c r="C226" s="53"/>
      <c r="D226" s="53"/>
      <c r="E226" s="52"/>
      <c r="F226" s="54"/>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row>
    <row r="227" spans="1:56" ht="16.5" customHeight="1" x14ac:dyDescent="0.3">
      <c r="A227" s="53"/>
      <c r="B227" s="53"/>
      <c r="C227" s="53"/>
      <c r="D227" s="53"/>
      <c r="E227" s="52"/>
      <c r="F227" s="54"/>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row>
    <row r="228" spans="1:56" ht="16.5" customHeight="1" x14ac:dyDescent="0.3">
      <c r="A228" s="53"/>
      <c r="B228" s="53"/>
      <c r="C228" s="53"/>
      <c r="D228" s="53"/>
      <c r="E228" s="52"/>
      <c r="F228" s="54"/>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row>
    <row r="229" spans="1:56" ht="16.5" customHeight="1" x14ac:dyDescent="0.3">
      <c r="A229" s="53"/>
      <c r="B229" s="53"/>
      <c r="C229" s="53"/>
      <c r="D229" s="53"/>
      <c r="E229" s="52"/>
      <c r="F229" s="54"/>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row>
    <row r="230" spans="1:56" ht="16.5" customHeight="1" x14ac:dyDescent="0.3">
      <c r="A230" s="53"/>
      <c r="B230" s="53"/>
      <c r="C230" s="53"/>
      <c r="D230" s="53"/>
      <c r="E230" s="52"/>
      <c r="F230" s="54"/>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row>
    <row r="231" spans="1:56" ht="16.5" customHeight="1" x14ac:dyDescent="0.3">
      <c r="A231" s="53"/>
      <c r="B231" s="53"/>
      <c r="C231" s="53"/>
      <c r="D231" s="53"/>
      <c r="E231" s="52"/>
      <c r="F231" s="54"/>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row>
    <row r="232" spans="1:56" ht="16.5" customHeight="1" x14ac:dyDescent="0.3">
      <c r="A232" s="53"/>
      <c r="B232" s="53"/>
      <c r="C232" s="53"/>
      <c r="D232" s="53"/>
      <c r="E232" s="52"/>
      <c r="F232" s="54"/>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row>
    <row r="233" spans="1:56" ht="16.5" customHeight="1" x14ac:dyDescent="0.3">
      <c r="A233" s="53"/>
      <c r="B233" s="53"/>
      <c r="C233" s="53"/>
      <c r="D233" s="53"/>
      <c r="E233" s="52"/>
      <c r="F233" s="54"/>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row>
    <row r="234" spans="1:56" ht="16.5" customHeight="1" x14ac:dyDescent="0.3">
      <c r="A234" s="53"/>
      <c r="B234" s="53"/>
      <c r="C234" s="53"/>
      <c r="D234" s="53"/>
      <c r="E234" s="52"/>
      <c r="F234" s="54"/>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row>
    <row r="235" spans="1:56" ht="16.5" customHeight="1" x14ac:dyDescent="0.3">
      <c r="A235" s="53"/>
      <c r="B235" s="53"/>
      <c r="C235" s="53"/>
      <c r="D235" s="53"/>
      <c r="E235" s="52"/>
      <c r="F235" s="54"/>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row>
    <row r="236" spans="1:56" ht="16.5" customHeight="1" x14ac:dyDescent="0.3">
      <c r="A236" s="53"/>
      <c r="B236" s="53"/>
      <c r="C236" s="53"/>
      <c r="D236" s="53"/>
      <c r="E236" s="52"/>
      <c r="F236" s="54"/>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row>
    <row r="237" spans="1:56" ht="16.5" customHeight="1" x14ac:dyDescent="0.3">
      <c r="A237" s="53"/>
      <c r="B237" s="53"/>
      <c r="C237" s="53"/>
      <c r="D237" s="53"/>
      <c r="E237" s="52"/>
      <c r="F237" s="54"/>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row>
    <row r="238" spans="1:56" ht="16.5" customHeight="1" x14ac:dyDescent="0.3">
      <c r="A238" s="53"/>
      <c r="B238" s="53"/>
      <c r="C238" s="53"/>
      <c r="D238" s="53"/>
      <c r="E238" s="52"/>
      <c r="F238" s="54"/>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row>
    <row r="239" spans="1:56" ht="16.5" customHeight="1" x14ac:dyDescent="0.3">
      <c r="A239" s="53"/>
      <c r="B239" s="53"/>
      <c r="C239" s="53"/>
      <c r="D239" s="53"/>
      <c r="E239" s="52"/>
      <c r="F239" s="54"/>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row>
    <row r="240" spans="1:56" ht="16.5" customHeight="1" x14ac:dyDescent="0.3">
      <c r="A240" s="53"/>
      <c r="B240" s="53"/>
      <c r="C240" s="53"/>
      <c r="D240" s="53"/>
      <c r="E240" s="52"/>
      <c r="F240" s="54"/>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row>
    <row r="241" spans="1:56" ht="16.5" customHeight="1" x14ac:dyDescent="0.3">
      <c r="A241" s="53"/>
      <c r="B241" s="53"/>
      <c r="C241" s="53"/>
      <c r="D241" s="53"/>
      <c r="E241" s="52"/>
      <c r="F241" s="54"/>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row>
    <row r="242" spans="1:56" ht="16.5" customHeight="1" x14ac:dyDescent="0.3">
      <c r="A242" s="53"/>
      <c r="B242" s="53"/>
      <c r="C242" s="53"/>
      <c r="D242" s="53"/>
      <c r="E242" s="52"/>
      <c r="F242" s="54"/>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row>
    <row r="243" spans="1:56" ht="16.5" customHeight="1" x14ac:dyDescent="0.3">
      <c r="A243" s="53"/>
      <c r="B243" s="53"/>
      <c r="C243" s="53"/>
      <c r="D243" s="53"/>
      <c r="E243" s="52"/>
      <c r="F243" s="54"/>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row>
    <row r="244" spans="1:56" ht="16.5" customHeight="1" x14ac:dyDescent="0.3">
      <c r="A244" s="53"/>
      <c r="B244" s="53"/>
      <c r="C244" s="53"/>
      <c r="D244" s="53"/>
      <c r="E244" s="52"/>
      <c r="F244" s="54"/>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row>
    <row r="245" spans="1:56" ht="16.5" customHeight="1" x14ac:dyDescent="0.3">
      <c r="A245" s="53"/>
      <c r="B245" s="53"/>
      <c r="C245" s="53"/>
      <c r="D245" s="53"/>
      <c r="E245" s="52"/>
      <c r="F245" s="54"/>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row>
    <row r="246" spans="1:56" ht="16.5" customHeight="1" x14ac:dyDescent="0.3">
      <c r="A246" s="53"/>
      <c r="B246" s="53"/>
      <c r="C246" s="53"/>
      <c r="D246" s="53"/>
      <c r="E246" s="52"/>
      <c r="F246" s="54"/>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row>
    <row r="247" spans="1:56" ht="16.5" customHeight="1" x14ac:dyDescent="0.3">
      <c r="A247" s="53"/>
      <c r="B247" s="53"/>
      <c r="C247" s="53"/>
      <c r="D247" s="53"/>
      <c r="E247" s="52"/>
      <c r="F247" s="54"/>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row>
    <row r="248" spans="1:56" ht="16.5" customHeight="1" x14ac:dyDescent="0.3">
      <c r="A248" s="53"/>
      <c r="B248" s="53"/>
      <c r="C248" s="53"/>
      <c r="D248" s="53"/>
      <c r="E248" s="52"/>
      <c r="F248" s="54"/>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row>
    <row r="249" spans="1:56" ht="16.5" customHeight="1" x14ac:dyDescent="0.3">
      <c r="A249" s="53"/>
      <c r="B249" s="53"/>
      <c r="C249" s="53"/>
      <c r="D249" s="53"/>
      <c r="E249" s="52"/>
      <c r="F249" s="54"/>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row>
    <row r="250" spans="1:56" ht="16.5" customHeight="1" x14ac:dyDescent="0.3">
      <c r="A250" s="53"/>
      <c r="B250" s="53"/>
      <c r="C250" s="53"/>
      <c r="D250" s="53"/>
      <c r="E250" s="52"/>
      <c r="F250" s="54"/>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row>
    <row r="251" spans="1:56" ht="16.5" customHeight="1" x14ac:dyDescent="0.3">
      <c r="A251" s="53"/>
      <c r="B251" s="53"/>
      <c r="C251" s="53"/>
      <c r="D251" s="53"/>
      <c r="E251" s="52"/>
      <c r="F251" s="54"/>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row>
    <row r="252" spans="1:56" ht="16.5" customHeight="1" x14ac:dyDescent="0.3">
      <c r="A252" s="53"/>
      <c r="B252" s="53"/>
      <c r="C252" s="53"/>
      <c r="D252" s="53"/>
      <c r="E252" s="52"/>
      <c r="F252" s="54"/>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row>
    <row r="253" spans="1:56" ht="16.5" customHeight="1" x14ac:dyDescent="0.3">
      <c r="A253" s="53"/>
      <c r="B253" s="53"/>
      <c r="C253" s="53"/>
      <c r="D253" s="53"/>
      <c r="E253" s="52"/>
      <c r="F253" s="54"/>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row>
    <row r="254" spans="1:56" ht="16.5" customHeight="1" x14ac:dyDescent="0.3">
      <c r="A254" s="53"/>
      <c r="B254" s="53"/>
      <c r="C254" s="53"/>
      <c r="D254" s="53"/>
      <c r="E254" s="52"/>
      <c r="F254" s="54"/>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row>
    <row r="255" spans="1:56" ht="16.5" customHeight="1" x14ac:dyDescent="0.3">
      <c r="A255" s="53"/>
      <c r="B255" s="53"/>
      <c r="C255" s="53"/>
      <c r="D255" s="53"/>
      <c r="E255" s="52"/>
      <c r="F255" s="54"/>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row>
    <row r="256" spans="1:56" ht="16.5" customHeight="1" x14ac:dyDescent="0.3">
      <c r="A256" s="53"/>
      <c r="B256" s="53"/>
      <c r="C256" s="53"/>
      <c r="D256" s="53"/>
      <c r="E256" s="52"/>
      <c r="F256" s="54"/>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row>
    <row r="257" spans="1:56" ht="16.5" customHeight="1" x14ac:dyDescent="0.3">
      <c r="A257" s="53"/>
      <c r="B257" s="53"/>
      <c r="C257" s="53"/>
      <c r="D257" s="53"/>
      <c r="E257" s="52"/>
      <c r="F257" s="54"/>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row>
    <row r="258" spans="1:56" ht="16.5" customHeight="1" x14ac:dyDescent="0.3">
      <c r="A258" s="53"/>
      <c r="B258" s="53"/>
      <c r="C258" s="53"/>
      <c r="D258" s="53"/>
      <c r="E258" s="52"/>
      <c r="F258" s="54"/>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row>
    <row r="259" spans="1:56" ht="16.5" customHeight="1" x14ac:dyDescent="0.3">
      <c r="A259" s="53"/>
      <c r="B259" s="53"/>
      <c r="C259" s="53"/>
      <c r="D259" s="53"/>
      <c r="E259" s="52"/>
      <c r="F259" s="54"/>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row>
    <row r="260" spans="1:56" ht="16.5" customHeight="1" x14ac:dyDescent="0.3">
      <c r="A260" s="53"/>
      <c r="B260" s="53"/>
      <c r="C260" s="53"/>
      <c r="D260" s="53"/>
      <c r="E260" s="52"/>
      <c r="F260" s="54"/>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row>
    <row r="261" spans="1:56" ht="16.5" customHeight="1" x14ac:dyDescent="0.3">
      <c r="A261" s="53"/>
      <c r="B261" s="53"/>
      <c r="C261" s="53"/>
      <c r="D261" s="53"/>
      <c r="E261" s="52"/>
      <c r="F261" s="54"/>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row>
    <row r="262" spans="1:56" ht="16.5" customHeight="1" x14ac:dyDescent="0.3">
      <c r="A262" s="53"/>
      <c r="B262" s="53"/>
      <c r="C262" s="53"/>
      <c r="D262" s="53"/>
      <c r="E262" s="52"/>
      <c r="F262" s="54"/>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row>
    <row r="263" spans="1:56" ht="16.5" customHeight="1" x14ac:dyDescent="0.3">
      <c r="A263" s="53"/>
      <c r="B263" s="53"/>
      <c r="C263" s="53"/>
      <c r="D263" s="53"/>
      <c r="E263" s="52"/>
      <c r="F263" s="54"/>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row>
    <row r="264" spans="1:56" ht="16.5" customHeight="1" x14ac:dyDescent="0.3">
      <c r="A264" s="53"/>
      <c r="B264" s="53"/>
      <c r="C264" s="53"/>
      <c r="D264" s="53"/>
      <c r="E264" s="52"/>
      <c r="F264" s="54"/>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row>
    <row r="265" spans="1:56" ht="16.5" customHeight="1" x14ac:dyDescent="0.3">
      <c r="A265" s="53"/>
      <c r="B265" s="53"/>
      <c r="C265" s="53"/>
      <c r="D265" s="53"/>
      <c r="E265" s="52"/>
      <c r="F265" s="54"/>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row>
    <row r="266" spans="1:56" ht="16.5" customHeight="1" x14ac:dyDescent="0.3">
      <c r="A266" s="53"/>
      <c r="B266" s="53"/>
      <c r="C266" s="53"/>
      <c r="D266" s="53"/>
      <c r="E266" s="52"/>
      <c r="F266" s="54"/>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row>
    <row r="267" spans="1:56" ht="16.5" customHeight="1" x14ac:dyDescent="0.3">
      <c r="A267" s="53"/>
      <c r="B267" s="53"/>
      <c r="C267" s="53"/>
      <c r="D267" s="53"/>
      <c r="E267" s="52"/>
      <c r="F267" s="54"/>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row>
    <row r="268" spans="1:56" ht="16.5" customHeight="1" x14ac:dyDescent="0.3">
      <c r="A268" s="53"/>
      <c r="B268" s="53"/>
      <c r="C268" s="53"/>
      <c r="D268" s="53"/>
      <c r="E268" s="52"/>
      <c r="F268" s="54"/>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row>
    <row r="269" spans="1:56" ht="16.5" customHeight="1" x14ac:dyDescent="0.3">
      <c r="A269" s="53"/>
      <c r="B269" s="53"/>
      <c r="C269" s="53"/>
      <c r="D269" s="53"/>
      <c r="E269" s="52"/>
      <c r="F269" s="54"/>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row>
    <row r="270" spans="1:56" ht="16.5" customHeight="1" x14ac:dyDescent="0.3">
      <c r="A270" s="53"/>
      <c r="B270" s="53"/>
      <c r="C270" s="53"/>
      <c r="D270" s="53"/>
      <c r="E270" s="52"/>
      <c r="F270" s="54"/>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row>
    <row r="271" spans="1:56" ht="16.5" customHeight="1" x14ac:dyDescent="0.3">
      <c r="A271" s="53"/>
      <c r="B271" s="53"/>
      <c r="C271" s="53"/>
      <c r="D271" s="53"/>
      <c r="E271" s="52"/>
      <c r="F271" s="54"/>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row>
    <row r="272" spans="1:56" ht="16.5" customHeight="1" x14ac:dyDescent="0.3">
      <c r="A272" s="53"/>
      <c r="B272" s="53"/>
      <c r="C272" s="53"/>
      <c r="D272" s="53"/>
      <c r="E272" s="52"/>
      <c r="F272" s="54"/>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row>
    <row r="273" spans="1:56" ht="16.5" customHeight="1" x14ac:dyDescent="0.3">
      <c r="A273" s="53"/>
      <c r="B273" s="53"/>
      <c r="C273" s="53"/>
      <c r="D273" s="53"/>
      <c r="E273" s="52"/>
      <c r="F273" s="54"/>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row>
    <row r="274" spans="1:56" ht="16.5" customHeight="1" x14ac:dyDescent="0.3">
      <c r="A274" s="53"/>
      <c r="B274" s="53"/>
      <c r="C274" s="53"/>
      <c r="D274" s="53"/>
      <c r="E274" s="52"/>
      <c r="F274" s="54"/>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row>
    <row r="275" spans="1:56" ht="16.5" customHeight="1" x14ac:dyDescent="0.3">
      <c r="A275" s="53"/>
      <c r="B275" s="53"/>
      <c r="C275" s="53"/>
      <c r="D275" s="53"/>
      <c r="E275" s="52"/>
      <c r="F275" s="54"/>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row>
    <row r="276" spans="1:56" ht="16.5" customHeight="1" x14ac:dyDescent="0.3">
      <c r="A276" s="53"/>
      <c r="B276" s="53"/>
      <c r="C276" s="53"/>
      <c r="D276" s="53"/>
      <c r="E276" s="52"/>
      <c r="F276" s="54"/>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row>
    <row r="277" spans="1:56" ht="16.5" customHeight="1" x14ac:dyDescent="0.3">
      <c r="A277" s="53"/>
      <c r="B277" s="53"/>
      <c r="C277" s="53"/>
      <c r="D277" s="53"/>
      <c r="E277" s="52"/>
      <c r="F277" s="54"/>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row>
    <row r="278" spans="1:56" ht="16.5" customHeight="1" x14ac:dyDescent="0.3">
      <c r="A278" s="53"/>
      <c r="B278" s="53"/>
      <c r="C278" s="53"/>
      <c r="D278" s="53"/>
      <c r="E278" s="52"/>
      <c r="F278" s="54"/>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row>
    <row r="279" spans="1:56" ht="16.5" customHeight="1" x14ac:dyDescent="0.3">
      <c r="A279" s="53"/>
      <c r="B279" s="53"/>
      <c r="C279" s="53"/>
      <c r="D279" s="53"/>
      <c r="E279" s="52"/>
      <c r="F279" s="54"/>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row>
    <row r="280" spans="1:56" ht="16.5" customHeight="1" x14ac:dyDescent="0.3">
      <c r="A280" s="53"/>
      <c r="B280" s="53"/>
      <c r="C280" s="53"/>
      <c r="D280" s="53"/>
      <c r="E280" s="52"/>
      <c r="F280" s="54"/>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row>
    <row r="281" spans="1:56" ht="16.5" customHeight="1" x14ac:dyDescent="0.3">
      <c r="A281" s="53"/>
      <c r="B281" s="53"/>
      <c r="C281" s="53"/>
      <c r="D281" s="53"/>
      <c r="E281" s="52"/>
      <c r="F281" s="54"/>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row>
    <row r="282" spans="1:56" ht="16.5" customHeight="1" x14ac:dyDescent="0.3">
      <c r="A282" s="53"/>
      <c r="B282" s="53"/>
      <c r="C282" s="53"/>
      <c r="D282" s="53"/>
      <c r="E282" s="52"/>
      <c r="F282" s="54"/>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row>
    <row r="283" spans="1:56" ht="16.5" customHeight="1" x14ac:dyDescent="0.3">
      <c r="A283" s="53"/>
      <c r="B283" s="53"/>
      <c r="C283" s="53"/>
      <c r="D283" s="53"/>
      <c r="E283" s="52"/>
      <c r="F283" s="54"/>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row>
    <row r="284" spans="1:56" ht="16.5" customHeight="1" x14ac:dyDescent="0.3">
      <c r="A284" s="53"/>
      <c r="B284" s="53"/>
      <c r="C284" s="53"/>
      <c r="D284" s="53"/>
      <c r="E284" s="52"/>
      <c r="F284" s="54"/>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row>
    <row r="285" spans="1:56" ht="16.5" customHeight="1" x14ac:dyDescent="0.3">
      <c r="A285" s="53"/>
      <c r="B285" s="53"/>
      <c r="C285" s="53"/>
      <c r="D285" s="53"/>
      <c r="E285" s="52"/>
      <c r="F285" s="54"/>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row>
    <row r="286" spans="1:56" ht="16.5" customHeight="1" x14ac:dyDescent="0.3">
      <c r="A286" s="53"/>
      <c r="B286" s="53"/>
      <c r="C286" s="53"/>
      <c r="D286" s="53"/>
      <c r="E286" s="52"/>
      <c r="F286" s="54"/>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row>
    <row r="287" spans="1:56" ht="16.5" customHeight="1" x14ac:dyDescent="0.3">
      <c r="A287" s="53"/>
      <c r="B287" s="53"/>
      <c r="C287" s="53"/>
      <c r="D287" s="53"/>
      <c r="E287" s="52"/>
      <c r="F287" s="54"/>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row>
    <row r="288" spans="1:56" ht="16.5" customHeight="1" x14ac:dyDescent="0.3">
      <c r="A288" s="53"/>
      <c r="B288" s="53"/>
      <c r="C288" s="53"/>
      <c r="D288" s="53"/>
      <c r="E288" s="52"/>
      <c r="F288" s="54"/>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row>
    <row r="289" spans="1:56" ht="16.5" customHeight="1" x14ac:dyDescent="0.3">
      <c r="A289" s="53"/>
      <c r="B289" s="53"/>
      <c r="C289" s="53"/>
      <c r="D289" s="53"/>
      <c r="E289" s="52"/>
      <c r="F289" s="54"/>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row>
    <row r="290" spans="1:56" ht="16.5" customHeight="1" x14ac:dyDescent="0.3">
      <c r="A290" s="53"/>
      <c r="B290" s="53"/>
      <c r="C290" s="53"/>
      <c r="D290" s="53"/>
      <c r="E290" s="52"/>
      <c r="F290" s="54"/>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row>
    <row r="291" spans="1:56" ht="16.5" customHeight="1" x14ac:dyDescent="0.3">
      <c r="A291" s="53"/>
      <c r="B291" s="53"/>
      <c r="C291" s="53"/>
      <c r="D291" s="53"/>
      <c r="E291" s="52"/>
      <c r="F291" s="54"/>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row>
    <row r="292" spans="1:56" ht="16.5" customHeight="1" x14ac:dyDescent="0.3">
      <c r="A292" s="53"/>
      <c r="B292" s="53"/>
      <c r="C292" s="53"/>
      <c r="D292" s="53"/>
      <c r="E292" s="52"/>
      <c r="F292" s="54"/>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row>
    <row r="293" spans="1:56" ht="16.5" customHeight="1" x14ac:dyDescent="0.3">
      <c r="A293" s="53"/>
      <c r="B293" s="53"/>
      <c r="C293" s="53"/>
      <c r="D293" s="53"/>
      <c r="E293" s="52"/>
      <c r="F293" s="54"/>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row>
    <row r="294" spans="1:56" ht="16.5" customHeight="1" x14ac:dyDescent="0.3">
      <c r="A294" s="53"/>
      <c r="B294" s="53"/>
      <c r="C294" s="53"/>
      <c r="D294" s="53"/>
      <c r="E294" s="52"/>
      <c r="F294" s="54"/>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row>
    <row r="295" spans="1:56" ht="16.5" customHeight="1" x14ac:dyDescent="0.3">
      <c r="A295" s="53"/>
      <c r="B295" s="53"/>
      <c r="C295" s="53"/>
      <c r="D295" s="53"/>
      <c r="E295" s="52"/>
      <c r="F295" s="54"/>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row>
    <row r="296" spans="1:56" ht="16.5" customHeight="1" x14ac:dyDescent="0.3">
      <c r="A296" s="53"/>
      <c r="B296" s="53"/>
      <c r="C296" s="53"/>
      <c r="D296" s="53"/>
      <c r="E296" s="52"/>
      <c r="F296" s="54"/>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row>
    <row r="297" spans="1:56" ht="16.5" customHeight="1" x14ac:dyDescent="0.3">
      <c r="A297" s="53"/>
      <c r="B297" s="53"/>
      <c r="C297" s="53"/>
      <c r="D297" s="53"/>
      <c r="E297" s="52"/>
      <c r="F297" s="54"/>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row>
    <row r="298" spans="1:56" ht="16.5" customHeight="1" x14ac:dyDescent="0.3">
      <c r="A298" s="53"/>
      <c r="B298" s="53"/>
      <c r="C298" s="53"/>
      <c r="D298" s="53"/>
      <c r="E298" s="52"/>
      <c r="F298" s="54"/>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row>
    <row r="299" spans="1:56" ht="16.5" customHeight="1" x14ac:dyDescent="0.3">
      <c r="A299" s="53"/>
      <c r="B299" s="53"/>
      <c r="C299" s="53"/>
      <c r="D299" s="53"/>
      <c r="E299" s="52"/>
      <c r="F299" s="54"/>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row>
    <row r="300" spans="1:56" ht="16.5" customHeight="1" x14ac:dyDescent="0.3">
      <c r="A300" s="53"/>
      <c r="B300" s="53"/>
      <c r="C300" s="53"/>
      <c r="D300" s="53"/>
      <c r="E300" s="52"/>
      <c r="F300" s="54"/>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row>
    <row r="301" spans="1:56" ht="16.5" customHeight="1" x14ac:dyDescent="0.3">
      <c r="A301" s="53"/>
      <c r="B301" s="53"/>
      <c r="C301" s="53"/>
      <c r="D301" s="53"/>
      <c r="E301" s="52"/>
      <c r="F301" s="54"/>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row>
    <row r="302" spans="1:56" ht="16.5" customHeight="1" x14ac:dyDescent="0.3">
      <c r="A302" s="53"/>
      <c r="B302" s="53"/>
      <c r="C302" s="53"/>
      <c r="D302" s="53"/>
      <c r="E302" s="52"/>
      <c r="F302" s="54"/>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row>
    <row r="303" spans="1:56" ht="16.5" customHeight="1" x14ac:dyDescent="0.3">
      <c r="A303" s="53"/>
      <c r="B303" s="53"/>
      <c r="C303" s="53"/>
      <c r="D303" s="53"/>
      <c r="E303" s="52"/>
      <c r="F303" s="54"/>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row>
    <row r="304" spans="1:56" ht="16.5" customHeight="1" x14ac:dyDescent="0.3">
      <c r="A304" s="53"/>
      <c r="B304" s="53"/>
      <c r="C304" s="53"/>
      <c r="D304" s="53"/>
      <c r="E304" s="52"/>
      <c r="F304" s="54"/>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row>
    <row r="305" spans="1:56" ht="16.5" customHeight="1" x14ac:dyDescent="0.3">
      <c r="A305" s="53"/>
      <c r="B305" s="53"/>
      <c r="C305" s="53"/>
      <c r="D305" s="53"/>
      <c r="E305" s="52"/>
      <c r="F305" s="54"/>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row>
    <row r="306" spans="1:56" ht="16.5" customHeight="1" x14ac:dyDescent="0.3">
      <c r="A306" s="53"/>
      <c r="B306" s="53"/>
      <c r="C306" s="53"/>
      <c r="D306" s="53"/>
      <c r="E306" s="52"/>
      <c r="F306" s="54"/>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row>
    <row r="307" spans="1:56" ht="16.5" customHeight="1" x14ac:dyDescent="0.3">
      <c r="A307" s="53"/>
      <c r="B307" s="53"/>
      <c r="C307" s="53"/>
      <c r="D307" s="53"/>
      <c r="E307" s="52"/>
      <c r="F307" s="54"/>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row>
    <row r="308" spans="1:56" ht="16.5" customHeight="1" x14ac:dyDescent="0.3">
      <c r="A308" s="53"/>
      <c r="B308" s="53"/>
      <c r="C308" s="53"/>
      <c r="D308" s="53"/>
      <c r="E308" s="52"/>
      <c r="F308" s="54"/>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row>
    <row r="309" spans="1:56" ht="16.5" customHeight="1" x14ac:dyDescent="0.3">
      <c r="A309" s="53"/>
      <c r="B309" s="53"/>
      <c r="C309" s="53"/>
      <c r="D309" s="53"/>
      <c r="E309" s="52"/>
      <c r="F309" s="54"/>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row>
    <row r="310" spans="1:56" ht="16.5" customHeight="1" x14ac:dyDescent="0.3">
      <c r="A310" s="53"/>
      <c r="B310" s="53"/>
      <c r="C310" s="53"/>
      <c r="D310" s="53"/>
      <c r="E310" s="52"/>
      <c r="F310" s="54"/>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row>
    <row r="311" spans="1:56" ht="16.5" customHeight="1" x14ac:dyDescent="0.3">
      <c r="A311" s="53"/>
      <c r="B311" s="53"/>
      <c r="C311" s="53"/>
      <c r="D311" s="53"/>
      <c r="E311" s="52"/>
      <c r="F311" s="54"/>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row>
    <row r="312" spans="1:56" ht="16.5" customHeight="1" x14ac:dyDescent="0.3">
      <c r="A312" s="53"/>
      <c r="B312" s="53"/>
      <c r="C312" s="53"/>
      <c r="D312" s="53"/>
      <c r="E312" s="52"/>
      <c r="F312" s="54"/>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row>
    <row r="313" spans="1:56" ht="16.5" customHeight="1" x14ac:dyDescent="0.3">
      <c r="A313" s="53"/>
      <c r="B313" s="53"/>
      <c r="C313" s="53"/>
      <c r="D313" s="53"/>
      <c r="E313" s="52"/>
      <c r="F313" s="54"/>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row>
    <row r="314" spans="1:56" ht="16.5" customHeight="1" x14ac:dyDescent="0.3">
      <c r="A314" s="53"/>
      <c r="B314" s="53"/>
      <c r="C314" s="53"/>
      <c r="D314" s="53"/>
      <c r="E314" s="52"/>
      <c r="F314" s="54"/>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row>
    <row r="315" spans="1:56" ht="16.5" customHeight="1" x14ac:dyDescent="0.3">
      <c r="A315" s="53"/>
      <c r="B315" s="53"/>
      <c r="C315" s="53"/>
      <c r="D315" s="53"/>
      <c r="E315" s="52"/>
      <c r="F315" s="54"/>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row>
    <row r="316" spans="1:56" ht="16.5" customHeight="1" x14ac:dyDescent="0.3">
      <c r="A316" s="53"/>
      <c r="B316" s="53"/>
      <c r="C316" s="53"/>
      <c r="D316" s="53"/>
      <c r="E316" s="52"/>
      <c r="F316" s="54"/>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row>
    <row r="317" spans="1:56" ht="16.5" customHeight="1" x14ac:dyDescent="0.3">
      <c r="A317" s="53"/>
      <c r="B317" s="53"/>
      <c r="C317" s="53"/>
      <c r="D317" s="53"/>
      <c r="E317" s="52"/>
      <c r="F317" s="54"/>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row>
    <row r="318" spans="1:56" ht="16.5" customHeight="1" x14ac:dyDescent="0.3">
      <c r="A318" s="53"/>
      <c r="B318" s="53"/>
      <c r="C318" s="53"/>
      <c r="D318" s="53"/>
      <c r="E318" s="52"/>
      <c r="F318" s="54"/>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row>
    <row r="319" spans="1:56" ht="16.5" customHeight="1" x14ac:dyDescent="0.3">
      <c r="A319" s="53"/>
      <c r="B319" s="53"/>
      <c r="C319" s="53"/>
      <c r="D319" s="53"/>
      <c r="E319" s="52"/>
      <c r="F319" s="54"/>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row>
    <row r="320" spans="1:56" ht="16.5" customHeight="1" x14ac:dyDescent="0.3">
      <c r="A320" s="53"/>
      <c r="B320" s="53"/>
      <c r="C320" s="53"/>
      <c r="D320" s="53"/>
      <c r="E320" s="52"/>
      <c r="F320" s="54"/>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row>
    <row r="321" spans="1:56" ht="16.5" customHeight="1" x14ac:dyDescent="0.3">
      <c r="A321" s="53"/>
      <c r="B321" s="53"/>
      <c r="C321" s="53"/>
      <c r="D321" s="53"/>
      <c r="E321" s="52"/>
      <c r="F321" s="54"/>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row>
    <row r="322" spans="1:56" ht="16.5" customHeight="1" x14ac:dyDescent="0.3">
      <c r="A322" s="53"/>
      <c r="B322" s="53"/>
      <c r="C322" s="53"/>
      <c r="D322" s="53"/>
      <c r="E322" s="52"/>
      <c r="F322" s="54"/>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row>
    <row r="323" spans="1:56" ht="16.5" customHeight="1" x14ac:dyDescent="0.3">
      <c r="A323" s="53"/>
      <c r="B323" s="53"/>
      <c r="C323" s="53"/>
      <c r="D323" s="53"/>
      <c r="E323" s="52"/>
      <c r="F323" s="54"/>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row>
    <row r="324" spans="1:56" ht="16.5" customHeight="1" x14ac:dyDescent="0.3">
      <c r="A324" s="53"/>
      <c r="B324" s="53"/>
      <c r="C324" s="53"/>
      <c r="D324" s="53"/>
      <c r="E324" s="52"/>
      <c r="F324" s="54"/>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row>
    <row r="325" spans="1:56" ht="16.5" customHeight="1" x14ac:dyDescent="0.3">
      <c r="A325" s="53"/>
      <c r="B325" s="53"/>
      <c r="C325" s="53"/>
      <c r="D325" s="53"/>
      <c r="E325" s="52"/>
      <c r="F325" s="54"/>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row>
    <row r="326" spans="1:56" ht="16.5" customHeight="1" x14ac:dyDescent="0.3">
      <c r="A326" s="53"/>
      <c r="B326" s="53"/>
      <c r="C326" s="53"/>
      <c r="D326" s="53"/>
      <c r="E326" s="52"/>
      <c r="F326" s="54"/>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row>
    <row r="327" spans="1:56" ht="16.5" customHeight="1" x14ac:dyDescent="0.3">
      <c r="A327" s="53"/>
      <c r="B327" s="53"/>
      <c r="C327" s="53"/>
      <c r="D327" s="53"/>
      <c r="E327" s="52"/>
      <c r="F327" s="54"/>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row>
    <row r="328" spans="1:56" ht="16.5" customHeight="1" x14ac:dyDescent="0.3">
      <c r="A328" s="53"/>
      <c r="B328" s="53"/>
      <c r="C328" s="53"/>
      <c r="D328" s="53"/>
      <c r="E328" s="52"/>
      <c r="F328" s="54"/>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row>
    <row r="329" spans="1:56" ht="16.5" customHeight="1" x14ac:dyDescent="0.3">
      <c r="A329" s="53"/>
      <c r="B329" s="53"/>
      <c r="C329" s="53"/>
      <c r="D329" s="53"/>
      <c r="E329" s="52"/>
      <c r="F329" s="54"/>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row>
    <row r="330" spans="1:56" ht="16.5" customHeight="1" x14ac:dyDescent="0.3">
      <c r="A330" s="53"/>
      <c r="B330" s="53"/>
      <c r="C330" s="53"/>
      <c r="D330" s="53"/>
      <c r="E330" s="52"/>
      <c r="F330" s="54"/>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row>
    <row r="331" spans="1:56" ht="16.5" customHeight="1" x14ac:dyDescent="0.3">
      <c r="A331" s="53"/>
      <c r="B331" s="53"/>
      <c r="C331" s="53"/>
      <c r="D331" s="53"/>
      <c r="E331" s="52"/>
      <c r="F331" s="54"/>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row>
    <row r="332" spans="1:56" ht="16.5" customHeight="1" x14ac:dyDescent="0.3">
      <c r="A332" s="53"/>
      <c r="B332" s="53"/>
      <c r="C332" s="53"/>
      <c r="D332" s="53"/>
      <c r="E332" s="52"/>
      <c r="F332" s="54"/>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row>
    <row r="333" spans="1:56" ht="16.5" customHeight="1" x14ac:dyDescent="0.3">
      <c r="A333" s="53"/>
      <c r="B333" s="53"/>
      <c r="C333" s="53"/>
      <c r="D333" s="53"/>
      <c r="E333" s="52"/>
      <c r="F333" s="54"/>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row>
    <row r="334" spans="1:56" ht="16.5" customHeight="1" x14ac:dyDescent="0.3">
      <c r="A334" s="53"/>
      <c r="B334" s="53"/>
      <c r="C334" s="53"/>
      <c r="D334" s="53"/>
      <c r="E334" s="52"/>
      <c r="F334" s="54"/>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row>
    <row r="335" spans="1:56" ht="16.5" customHeight="1" x14ac:dyDescent="0.3">
      <c r="A335" s="53"/>
      <c r="B335" s="53"/>
      <c r="C335" s="53"/>
      <c r="D335" s="53"/>
      <c r="E335" s="52"/>
      <c r="F335" s="54"/>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row>
    <row r="336" spans="1:56" ht="16.5" customHeight="1" x14ac:dyDescent="0.3">
      <c r="A336" s="53"/>
      <c r="B336" s="53"/>
      <c r="C336" s="53"/>
      <c r="D336" s="53"/>
      <c r="E336" s="52"/>
      <c r="F336" s="54"/>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row>
    <row r="337" spans="1:56" ht="16.5" customHeight="1" x14ac:dyDescent="0.3">
      <c r="A337" s="53"/>
      <c r="B337" s="53"/>
      <c r="C337" s="53"/>
      <c r="D337" s="53"/>
      <c r="E337" s="52"/>
      <c r="F337" s="54"/>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row>
    <row r="338" spans="1:56" ht="16.5" customHeight="1" x14ac:dyDescent="0.3">
      <c r="A338" s="53"/>
      <c r="B338" s="53"/>
      <c r="C338" s="53"/>
      <c r="D338" s="53"/>
      <c r="E338" s="52"/>
      <c r="F338" s="54"/>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row>
    <row r="339" spans="1:56" ht="16.5" customHeight="1" x14ac:dyDescent="0.3">
      <c r="A339" s="53"/>
      <c r="B339" s="53"/>
      <c r="C339" s="53"/>
      <c r="D339" s="53"/>
      <c r="E339" s="52"/>
      <c r="F339" s="54"/>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row>
    <row r="340" spans="1:56" ht="16.5" customHeight="1" x14ac:dyDescent="0.3">
      <c r="A340" s="53"/>
      <c r="B340" s="53"/>
      <c r="C340" s="53"/>
      <c r="D340" s="53"/>
      <c r="E340" s="52"/>
      <c r="F340" s="54"/>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row>
    <row r="341" spans="1:56" ht="16.5" customHeight="1" x14ac:dyDescent="0.3">
      <c r="A341" s="53"/>
      <c r="B341" s="53"/>
      <c r="C341" s="53"/>
      <c r="D341" s="53"/>
      <c r="E341" s="52"/>
      <c r="F341" s="54"/>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row>
    <row r="342" spans="1:56" ht="16.5" customHeight="1" x14ac:dyDescent="0.3">
      <c r="A342" s="53"/>
      <c r="B342" s="53"/>
      <c r="C342" s="53"/>
      <c r="D342" s="53"/>
      <c r="E342" s="52"/>
      <c r="F342" s="54"/>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row>
    <row r="343" spans="1:56" ht="16.5" customHeight="1" x14ac:dyDescent="0.3">
      <c r="A343" s="53"/>
      <c r="B343" s="53"/>
      <c r="C343" s="53"/>
      <c r="D343" s="53"/>
      <c r="E343" s="52"/>
      <c r="F343" s="54"/>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row>
    <row r="344" spans="1:56" ht="16.5" customHeight="1" x14ac:dyDescent="0.3">
      <c r="A344" s="53"/>
      <c r="B344" s="53"/>
      <c r="C344" s="53"/>
      <c r="D344" s="53"/>
      <c r="E344" s="52"/>
      <c r="F344" s="54"/>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row>
    <row r="345" spans="1:56" ht="16.5" customHeight="1" x14ac:dyDescent="0.3">
      <c r="A345" s="53"/>
      <c r="B345" s="53"/>
      <c r="C345" s="53"/>
      <c r="D345" s="53"/>
      <c r="E345" s="52"/>
      <c r="F345" s="54"/>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row>
    <row r="346" spans="1:56" ht="16.5" customHeight="1" x14ac:dyDescent="0.3">
      <c r="A346" s="53"/>
      <c r="B346" s="53"/>
      <c r="C346" s="53"/>
      <c r="D346" s="53"/>
      <c r="E346" s="52"/>
      <c r="F346" s="54"/>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row>
    <row r="347" spans="1:56" ht="16.5" customHeight="1" x14ac:dyDescent="0.3">
      <c r="A347" s="53"/>
      <c r="B347" s="53"/>
      <c r="C347" s="53"/>
      <c r="D347" s="53"/>
      <c r="E347" s="52"/>
      <c r="F347" s="54"/>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row>
    <row r="348" spans="1:56" ht="16.5" customHeight="1" x14ac:dyDescent="0.3">
      <c r="A348" s="53"/>
      <c r="B348" s="53"/>
      <c r="C348" s="53"/>
      <c r="D348" s="53"/>
      <c r="E348" s="52"/>
      <c r="F348" s="54"/>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row>
    <row r="349" spans="1:56" ht="16.5" customHeight="1" x14ac:dyDescent="0.3">
      <c r="A349" s="53"/>
      <c r="B349" s="53"/>
      <c r="C349" s="53"/>
      <c r="D349" s="53"/>
      <c r="E349" s="52"/>
      <c r="F349" s="54"/>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row>
    <row r="350" spans="1:56" ht="16.5" customHeight="1" x14ac:dyDescent="0.3">
      <c r="A350" s="53"/>
      <c r="B350" s="53"/>
      <c r="C350" s="53"/>
      <c r="D350" s="53"/>
      <c r="E350" s="52"/>
      <c r="F350" s="54"/>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row>
    <row r="351" spans="1:56" ht="16.5" customHeight="1" x14ac:dyDescent="0.3">
      <c r="A351" s="53"/>
      <c r="B351" s="53"/>
      <c r="C351" s="53"/>
      <c r="D351" s="53"/>
      <c r="E351" s="52"/>
      <c r="F351" s="54"/>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row>
    <row r="352" spans="1:56" ht="16.5" customHeight="1" x14ac:dyDescent="0.3">
      <c r="A352" s="53"/>
      <c r="B352" s="53"/>
      <c r="C352" s="53"/>
      <c r="D352" s="53"/>
      <c r="E352" s="52"/>
      <c r="F352" s="54"/>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row>
    <row r="353" spans="1:56" ht="16.5" customHeight="1" x14ac:dyDescent="0.3">
      <c r="A353" s="53"/>
      <c r="B353" s="53"/>
      <c r="C353" s="53"/>
      <c r="D353" s="53"/>
      <c r="E353" s="52"/>
      <c r="F353" s="54"/>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row>
    <row r="354" spans="1:56" ht="16.5" customHeight="1" x14ac:dyDescent="0.3">
      <c r="A354" s="53"/>
      <c r="B354" s="53"/>
      <c r="C354" s="53"/>
      <c r="D354" s="53"/>
      <c r="E354" s="52"/>
      <c r="F354" s="54"/>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row>
    <row r="355" spans="1:56" ht="16.5" customHeight="1" x14ac:dyDescent="0.3">
      <c r="A355" s="53"/>
      <c r="B355" s="53"/>
      <c r="C355" s="53"/>
      <c r="D355" s="53"/>
      <c r="E355" s="52"/>
      <c r="F355" s="54"/>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row>
    <row r="356" spans="1:56" ht="16.5" customHeight="1" x14ac:dyDescent="0.3">
      <c r="A356" s="53"/>
      <c r="B356" s="53"/>
      <c r="C356" s="53"/>
      <c r="D356" s="53"/>
      <c r="E356" s="52"/>
      <c r="F356" s="54"/>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row>
    <row r="357" spans="1:56" ht="16.5" customHeight="1" x14ac:dyDescent="0.3">
      <c r="A357" s="53"/>
      <c r="B357" s="53"/>
      <c r="C357" s="53"/>
      <c r="D357" s="53"/>
      <c r="E357" s="52"/>
      <c r="F357" s="54"/>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row>
    <row r="358" spans="1:56" ht="16.5" customHeight="1" x14ac:dyDescent="0.3">
      <c r="A358" s="53"/>
      <c r="B358" s="53"/>
      <c r="C358" s="53"/>
      <c r="D358" s="53"/>
      <c r="E358" s="52"/>
      <c r="F358" s="54"/>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row>
    <row r="359" spans="1:56" ht="16.5" customHeight="1" x14ac:dyDescent="0.3">
      <c r="A359" s="53"/>
      <c r="B359" s="53"/>
      <c r="C359" s="53"/>
      <c r="D359" s="53"/>
      <c r="E359" s="52"/>
      <c r="F359" s="54"/>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row>
    <row r="360" spans="1:56" ht="16.5" customHeight="1" x14ac:dyDescent="0.3">
      <c r="A360" s="53"/>
      <c r="B360" s="53"/>
      <c r="C360" s="53"/>
      <c r="D360" s="53"/>
      <c r="E360" s="52"/>
      <c r="F360" s="54"/>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row>
    <row r="361" spans="1:56" ht="16.5" customHeight="1" x14ac:dyDescent="0.3">
      <c r="A361" s="53"/>
      <c r="B361" s="53"/>
      <c r="C361" s="53"/>
      <c r="D361" s="53"/>
      <c r="E361" s="52"/>
      <c r="F361" s="54"/>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row>
    <row r="362" spans="1:56" ht="16.5" customHeight="1" x14ac:dyDescent="0.3">
      <c r="A362" s="53"/>
      <c r="B362" s="53"/>
      <c r="C362" s="53"/>
      <c r="D362" s="53"/>
      <c r="E362" s="52"/>
      <c r="F362" s="54"/>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row>
    <row r="363" spans="1:56" ht="16.5" customHeight="1" x14ac:dyDescent="0.3">
      <c r="A363" s="53"/>
      <c r="B363" s="53"/>
      <c r="C363" s="53"/>
      <c r="D363" s="53"/>
      <c r="E363" s="52"/>
      <c r="F363" s="54"/>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row>
    <row r="364" spans="1:56" ht="16.5" customHeight="1" x14ac:dyDescent="0.3">
      <c r="A364" s="53"/>
      <c r="B364" s="53"/>
      <c r="C364" s="53"/>
      <c r="D364" s="53"/>
      <c r="E364" s="52"/>
      <c r="F364" s="54"/>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row>
    <row r="365" spans="1:56" ht="16.5" customHeight="1" x14ac:dyDescent="0.3">
      <c r="A365" s="53"/>
      <c r="B365" s="53"/>
      <c r="C365" s="53"/>
      <c r="D365" s="53"/>
      <c r="E365" s="52"/>
      <c r="F365" s="54"/>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row>
    <row r="366" spans="1:56" ht="16.5" customHeight="1" x14ac:dyDescent="0.3">
      <c r="A366" s="53"/>
      <c r="B366" s="53"/>
      <c r="C366" s="53"/>
      <c r="D366" s="53"/>
      <c r="E366" s="52"/>
      <c r="F366" s="54"/>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row>
    <row r="367" spans="1:56" ht="16.5" customHeight="1" x14ac:dyDescent="0.3">
      <c r="A367" s="53"/>
      <c r="B367" s="53"/>
      <c r="C367" s="53"/>
      <c r="D367" s="53"/>
      <c r="E367" s="52"/>
      <c r="F367" s="54"/>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row>
    <row r="368" spans="1:56" ht="16.5" customHeight="1" x14ac:dyDescent="0.3">
      <c r="A368" s="53"/>
      <c r="B368" s="53"/>
      <c r="C368" s="53"/>
      <c r="D368" s="53"/>
      <c r="E368" s="52"/>
      <c r="F368" s="54"/>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row>
    <row r="369" spans="1:56" ht="16.5" customHeight="1" x14ac:dyDescent="0.3">
      <c r="A369" s="53"/>
      <c r="B369" s="53"/>
      <c r="C369" s="53"/>
      <c r="D369" s="53"/>
      <c r="E369" s="52"/>
      <c r="F369" s="54"/>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row>
    <row r="370" spans="1:56" ht="16.5" customHeight="1" x14ac:dyDescent="0.3">
      <c r="A370" s="53"/>
      <c r="B370" s="53"/>
      <c r="C370" s="53"/>
      <c r="D370" s="53"/>
      <c r="E370" s="52"/>
      <c r="F370" s="54"/>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row>
    <row r="371" spans="1:56" ht="16.5" customHeight="1" x14ac:dyDescent="0.3">
      <c r="A371" s="53"/>
      <c r="B371" s="53"/>
      <c r="C371" s="53"/>
      <c r="D371" s="53"/>
      <c r="E371" s="52"/>
      <c r="F371" s="54"/>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row>
    <row r="372" spans="1:56" ht="16.5" customHeight="1" x14ac:dyDescent="0.3">
      <c r="A372" s="53"/>
      <c r="B372" s="53"/>
      <c r="C372" s="53"/>
      <c r="D372" s="53"/>
      <c r="E372" s="52"/>
      <c r="F372" s="54"/>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row>
    <row r="373" spans="1:56" ht="16.5" customHeight="1" x14ac:dyDescent="0.3">
      <c r="A373" s="53"/>
      <c r="B373" s="53"/>
      <c r="C373" s="53"/>
      <c r="D373" s="53"/>
      <c r="E373" s="52"/>
      <c r="F373" s="54"/>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row>
    <row r="374" spans="1:56" ht="16.5" customHeight="1" x14ac:dyDescent="0.3">
      <c r="A374" s="53"/>
      <c r="B374" s="53"/>
      <c r="C374" s="53"/>
      <c r="D374" s="53"/>
      <c r="E374" s="52"/>
      <c r="F374" s="54"/>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row>
    <row r="375" spans="1:56" ht="16.5" customHeight="1" x14ac:dyDescent="0.3">
      <c r="A375" s="53"/>
      <c r="B375" s="53"/>
      <c r="C375" s="53"/>
      <c r="D375" s="53"/>
      <c r="E375" s="52"/>
      <c r="F375" s="54"/>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row>
    <row r="376" spans="1:56" ht="16.5" customHeight="1" x14ac:dyDescent="0.3">
      <c r="A376" s="53"/>
      <c r="B376" s="53"/>
      <c r="C376" s="53"/>
      <c r="D376" s="53"/>
      <c r="E376" s="52"/>
      <c r="F376" s="54"/>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row>
    <row r="377" spans="1:56" ht="16.5" customHeight="1" x14ac:dyDescent="0.3">
      <c r="A377" s="53"/>
      <c r="B377" s="53"/>
      <c r="C377" s="53"/>
      <c r="D377" s="53"/>
      <c r="E377" s="52"/>
      <c r="F377" s="54"/>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row>
    <row r="378" spans="1:56" ht="16.5" customHeight="1" x14ac:dyDescent="0.3">
      <c r="A378" s="53"/>
      <c r="B378" s="53"/>
      <c r="C378" s="53"/>
      <c r="D378" s="53"/>
      <c r="E378" s="52"/>
      <c r="F378" s="54"/>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row>
    <row r="379" spans="1:56" ht="16.5" customHeight="1" x14ac:dyDescent="0.3">
      <c r="A379" s="53"/>
      <c r="B379" s="53"/>
      <c r="C379" s="53"/>
      <c r="D379" s="53"/>
      <c r="E379" s="52"/>
      <c r="F379" s="54"/>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row>
    <row r="380" spans="1:56" ht="16.5" customHeight="1" x14ac:dyDescent="0.3">
      <c r="A380" s="53"/>
      <c r="B380" s="53"/>
      <c r="C380" s="53"/>
      <c r="D380" s="53"/>
      <c r="E380" s="52"/>
      <c r="F380" s="54"/>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row>
    <row r="381" spans="1:56" ht="16.5" customHeight="1" x14ac:dyDescent="0.3">
      <c r="A381" s="53"/>
      <c r="B381" s="53"/>
      <c r="C381" s="53"/>
      <c r="D381" s="53"/>
      <c r="E381" s="52"/>
      <c r="F381" s="54"/>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row>
    <row r="382" spans="1:56" ht="16.5" customHeight="1" x14ac:dyDescent="0.3">
      <c r="A382" s="53"/>
      <c r="B382" s="53"/>
      <c r="C382" s="53"/>
      <c r="D382" s="53"/>
      <c r="E382" s="52"/>
      <c r="F382" s="54"/>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row>
    <row r="383" spans="1:56" ht="16.5" customHeight="1" x14ac:dyDescent="0.3">
      <c r="A383" s="53"/>
      <c r="B383" s="53"/>
      <c r="C383" s="53"/>
      <c r="D383" s="53"/>
      <c r="E383" s="52"/>
      <c r="F383" s="54"/>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row>
    <row r="384" spans="1:56" ht="16.5" customHeight="1" x14ac:dyDescent="0.3">
      <c r="A384" s="53"/>
      <c r="B384" s="53"/>
      <c r="C384" s="53"/>
      <c r="D384" s="53"/>
      <c r="E384" s="52"/>
      <c r="F384" s="54"/>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row>
    <row r="385" spans="1:56" ht="16.5" customHeight="1" x14ac:dyDescent="0.3">
      <c r="A385" s="53"/>
      <c r="B385" s="53"/>
      <c r="C385" s="53"/>
      <c r="D385" s="53"/>
      <c r="E385" s="52"/>
      <c r="F385" s="54"/>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row>
    <row r="386" spans="1:56" ht="16.5" customHeight="1" x14ac:dyDescent="0.3">
      <c r="A386" s="53"/>
      <c r="B386" s="53"/>
      <c r="C386" s="53"/>
      <c r="D386" s="53"/>
      <c r="E386" s="52"/>
      <c r="F386" s="54"/>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row>
    <row r="387" spans="1:56" ht="16.5" customHeight="1" x14ac:dyDescent="0.3">
      <c r="A387" s="53"/>
      <c r="B387" s="53"/>
      <c r="C387" s="53"/>
      <c r="D387" s="53"/>
      <c r="E387" s="52"/>
      <c r="F387" s="54"/>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row>
    <row r="388" spans="1:56" ht="16.5" customHeight="1" x14ac:dyDescent="0.3">
      <c r="A388" s="53"/>
      <c r="B388" s="53"/>
      <c r="C388" s="53"/>
      <c r="D388" s="53"/>
      <c r="E388" s="52"/>
      <c r="F388" s="54"/>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row>
    <row r="389" spans="1:56" ht="16.5" customHeight="1" x14ac:dyDescent="0.3">
      <c r="A389" s="53"/>
      <c r="B389" s="53"/>
      <c r="C389" s="53"/>
      <c r="D389" s="53"/>
      <c r="E389" s="52"/>
      <c r="F389" s="54"/>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row>
    <row r="390" spans="1:56" ht="16.5" customHeight="1" x14ac:dyDescent="0.3">
      <c r="A390" s="53"/>
      <c r="B390" s="53"/>
      <c r="C390" s="53"/>
      <c r="D390" s="53"/>
      <c r="E390" s="52"/>
      <c r="F390" s="54"/>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row>
    <row r="391" spans="1:56" ht="16.5" customHeight="1" x14ac:dyDescent="0.3">
      <c r="A391" s="53"/>
      <c r="B391" s="53"/>
      <c r="C391" s="53"/>
      <c r="D391" s="53"/>
      <c r="E391" s="52"/>
      <c r="F391" s="54"/>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row>
    <row r="392" spans="1:56" ht="16.5" customHeight="1" x14ac:dyDescent="0.3">
      <c r="A392" s="53"/>
      <c r="B392" s="53"/>
      <c r="C392" s="53"/>
      <c r="D392" s="53"/>
      <c r="E392" s="52"/>
      <c r="F392" s="54"/>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row>
    <row r="393" spans="1:56" ht="16.5" customHeight="1" x14ac:dyDescent="0.3">
      <c r="A393" s="53"/>
      <c r="B393" s="53"/>
      <c r="C393" s="53"/>
      <c r="D393" s="53"/>
      <c r="E393" s="52"/>
      <c r="F393" s="54"/>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row>
    <row r="394" spans="1:56" ht="16.5" customHeight="1" x14ac:dyDescent="0.3">
      <c r="A394" s="53"/>
      <c r="B394" s="53"/>
      <c r="C394" s="53"/>
      <c r="D394" s="53"/>
      <c r="E394" s="52"/>
      <c r="F394" s="54"/>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row>
    <row r="395" spans="1:56" ht="16.5" customHeight="1" x14ac:dyDescent="0.3">
      <c r="A395" s="53"/>
      <c r="B395" s="53"/>
      <c r="C395" s="53"/>
      <c r="D395" s="53"/>
      <c r="E395" s="52"/>
      <c r="F395" s="54"/>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row>
    <row r="396" spans="1:56" ht="16.5" customHeight="1" x14ac:dyDescent="0.3">
      <c r="A396" s="53"/>
      <c r="B396" s="53"/>
      <c r="C396" s="53"/>
      <c r="D396" s="53"/>
      <c r="E396" s="52"/>
      <c r="F396" s="54"/>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row>
    <row r="397" spans="1:56" ht="16.5" customHeight="1" x14ac:dyDescent="0.3">
      <c r="A397" s="53"/>
      <c r="B397" s="53"/>
      <c r="C397" s="53"/>
      <c r="D397" s="53"/>
      <c r="E397" s="52"/>
      <c r="F397" s="54"/>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row>
    <row r="398" spans="1:56" ht="16.5" customHeight="1" x14ac:dyDescent="0.3">
      <c r="A398" s="53"/>
      <c r="B398" s="53"/>
      <c r="C398" s="53"/>
      <c r="D398" s="53"/>
      <c r="E398" s="52"/>
      <c r="F398" s="54"/>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row>
    <row r="399" spans="1:56" ht="16.5" customHeight="1" x14ac:dyDescent="0.3">
      <c r="A399" s="53"/>
      <c r="B399" s="53"/>
      <c r="C399" s="53"/>
      <c r="D399" s="53"/>
      <c r="E399" s="52"/>
      <c r="F399" s="54"/>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row>
    <row r="400" spans="1:56" ht="16.5" customHeight="1" x14ac:dyDescent="0.3">
      <c r="A400" s="53"/>
      <c r="B400" s="53"/>
      <c r="C400" s="53"/>
      <c r="D400" s="53"/>
      <c r="E400" s="52"/>
      <c r="F400" s="54"/>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row>
    <row r="401" spans="1:56" ht="16.5" customHeight="1" x14ac:dyDescent="0.3">
      <c r="A401" s="53"/>
      <c r="B401" s="53"/>
      <c r="C401" s="53"/>
      <c r="D401" s="53"/>
      <c r="E401" s="52"/>
      <c r="F401" s="54"/>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row>
    <row r="402" spans="1:56" ht="16.5" customHeight="1" x14ac:dyDescent="0.3">
      <c r="A402" s="53"/>
      <c r="B402" s="53"/>
      <c r="C402" s="53"/>
      <c r="D402" s="53"/>
      <c r="E402" s="52"/>
      <c r="F402" s="54"/>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row>
    <row r="403" spans="1:56" ht="16.5" customHeight="1" x14ac:dyDescent="0.3">
      <c r="A403" s="53"/>
      <c r="B403" s="53"/>
      <c r="C403" s="53"/>
      <c r="D403" s="53"/>
      <c r="E403" s="52"/>
      <c r="F403" s="54"/>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row>
    <row r="404" spans="1:56" ht="16.5" customHeight="1" x14ac:dyDescent="0.3">
      <c r="A404" s="53"/>
      <c r="B404" s="53"/>
      <c r="C404" s="53"/>
      <c r="D404" s="53"/>
      <c r="E404" s="52"/>
      <c r="F404" s="54"/>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row>
    <row r="405" spans="1:56" ht="16.5" customHeight="1" x14ac:dyDescent="0.3">
      <c r="A405" s="53"/>
      <c r="B405" s="53"/>
      <c r="C405" s="53"/>
      <c r="D405" s="53"/>
      <c r="E405" s="52"/>
      <c r="F405" s="54"/>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row>
    <row r="406" spans="1:56" ht="16.5" customHeight="1" x14ac:dyDescent="0.3">
      <c r="A406" s="53"/>
      <c r="B406" s="53"/>
      <c r="C406" s="53"/>
      <c r="D406" s="53"/>
      <c r="E406" s="52"/>
      <c r="F406" s="54"/>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row>
    <row r="407" spans="1:56" ht="16.5" customHeight="1" x14ac:dyDescent="0.3">
      <c r="A407" s="53"/>
      <c r="B407" s="53"/>
      <c r="C407" s="53"/>
      <c r="D407" s="53"/>
      <c r="E407" s="52"/>
      <c r="F407" s="54"/>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row>
    <row r="408" spans="1:56" ht="16.5" customHeight="1" x14ac:dyDescent="0.3">
      <c r="A408" s="53"/>
      <c r="B408" s="53"/>
      <c r="C408" s="53"/>
      <c r="D408" s="53"/>
      <c r="E408" s="52"/>
      <c r="F408" s="54"/>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row>
    <row r="409" spans="1:56" ht="16.5" customHeight="1" x14ac:dyDescent="0.3">
      <c r="A409" s="53"/>
      <c r="B409" s="53"/>
      <c r="C409" s="53"/>
      <c r="D409" s="53"/>
      <c r="E409" s="52"/>
      <c r="F409" s="54"/>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row>
    <row r="410" spans="1:56" ht="16.5" customHeight="1" x14ac:dyDescent="0.3">
      <c r="A410" s="53"/>
      <c r="B410" s="53"/>
      <c r="C410" s="53"/>
      <c r="D410" s="53"/>
      <c r="E410" s="52"/>
      <c r="F410" s="54"/>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row>
    <row r="411" spans="1:56" ht="16.5" customHeight="1" x14ac:dyDescent="0.3">
      <c r="A411" s="53"/>
      <c r="B411" s="53"/>
      <c r="C411" s="53"/>
      <c r="D411" s="53"/>
      <c r="E411" s="52"/>
      <c r="F411" s="54"/>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row>
    <row r="412" spans="1:56" ht="16.5" customHeight="1" x14ac:dyDescent="0.3">
      <c r="A412" s="53"/>
      <c r="B412" s="53"/>
      <c r="C412" s="53"/>
      <c r="D412" s="53"/>
      <c r="E412" s="52"/>
      <c r="F412" s="54"/>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row>
    <row r="413" spans="1:56" ht="16.5" customHeight="1" x14ac:dyDescent="0.3">
      <c r="A413" s="53"/>
      <c r="B413" s="53"/>
      <c r="C413" s="53"/>
      <c r="D413" s="53"/>
      <c r="E413" s="52"/>
      <c r="F413" s="54"/>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row>
    <row r="414" spans="1:56" ht="16.5" customHeight="1" x14ac:dyDescent="0.3">
      <c r="A414" s="53"/>
      <c r="B414" s="53"/>
      <c r="C414" s="53"/>
      <c r="D414" s="53"/>
      <c r="E414" s="52"/>
      <c r="F414" s="54"/>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row>
    <row r="415" spans="1:56" ht="16.5" customHeight="1" x14ac:dyDescent="0.3">
      <c r="A415" s="53"/>
      <c r="B415" s="53"/>
      <c r="C415" s="53"/>
      <c r="D415" s="53"/>
      <c r="E415" s="52"/>
      <c r="F415" s="54"/>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row>
    <row r="416" spans="1:56" ht="16.5" customHeight="1" x14ac:dyDescent="0.3">
      <c r="A416" s="53"/>
      <c r="B416" s="53"/>
      <c r="C416" s="53"/>
      <c r="D416" s="53"/>
      <c r="E416" s="52"/>
      <c r="F416" s="54"/>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row>
    <row r="417" spans="1:56" ht="16.5" customHeight="1" x14ac:dyDescent="0.3">
      <c r="A417" s="53"/>
      <c r="B417" s="53"/>
      <c r="C417" s="53"/>
      <c r="D417" s="53"/>
      <c r="E417" s="52"/>
      <c r="F417" s="54"/>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row>
    <row r="418" spans="1:56" ht="16.5" customHeight="1" x14ac:dyDescent="0.3">
      <c r="A418" s="53"/>
      <c r="B418" s="53"/>
      <c r="C418" s="53"/>
      <c r="D418" s="53"/>
      <c r="E418" s="52"/>
      <c r="F418" s="54"/>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row>
    <row r="419" spans="1:56" ht="16.5" customHeight="1" x14ac:dyDescent="0.3">
      <c r="A419" s="53"/>
      <c r="B419" s="53"/>
      <c r="C419" s="53"/>
      <c r="D419" s="53"/>
      <c r="E419" s="52"/>
      <c r="F419" s="54"/>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row>
    <row r="420" spans="1:56" ht="16.5" customHeight="1" x14ac:dyDescent="0.3">
      <c r="A420" s="53"/>
      <c r="B420" s="53"/>
      <c r="C420" s="53"/>
      <c r="D420" s="53"/>
      <c r="E420" s="52"/>
      <c r="F420" s="54"/>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row>
    <row r="421" spans="1:56" ht="16.5" customHeight="1" x14ac:dyDescent="0.3">
      <c r="A421" s="53"/>
      <c r="B421" s="53"/>
      <c r="C421" s="53"/>
      <c r="D421" s="53"/>
      <c r="E421" s="52"/>
      <c r="F421" s="54"/>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row>
    <row r="422" spans="1:56" ht="16.5" customHeight="1" x14ac:dyDescent="0.3">
      <c r="A422" s="53"/>
      <c r="B422" s="53"/>
      <c r="C422" s="53"/>
      <c r="D422" s="53"/>
      <c r="E422" s="52"/>
      <c r="F422" s="54"/>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row>
    <row r="423" spans="1:56" ht="16.5" customHeight="1" x14ac:dyDescent="0.3">
      <c r="A423" s="53"/>
      <c r="B423" s="53"/>
      <c r="C423" s="53"/>
      <c r="D423" s="53"/>
      <c r="E423" s="52"/>
      <c r="F423" s="54"/>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row>
    <row r="424" spans="1:56" ht="16.5" customHeight="1" x14ac:dyDescent="0.3">
      <c r="A424" s="53"/>
      <c r="B424" s="53"/>
      <c r="C424" s="53"/>
      <c r="D424" s="53"/>
      <c r="E424" s="52"/>
      <c r="F424" s="54"/>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row>
    <row r="425" spans="1:56" ht="16.5" customHeight="1" x14ac:dyDescent="0.3">
      <c r="A425" s="53"/>
      <c r="B425" s="53"/>
      <c r="C425" s="53"/>
      <c r="D425" s="53"/>
      <c r="E425" s="52"/>
      <c r="F425" s="54"/>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row>
    <row r="426" spans="1:56" ht="16.5" customHeight="1" x14ac:dyDescent="0.3">
      <c r="A426" s="53"/>
      <c r="B426" s="53"/>
      <c r="C426" s="53"/>
      <c r="D426" s="53"/>
      <c r="E426" s="52"/>
      <c r="F426" s="54"/>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row>
    <row r="427" spans="1:56" ht="16.5" customHeight="1" x14ac:dyDescent="0.3">
      <c r="A427" s="53"/>
      <c r="B427" s="53"/>
      <c r="C427" s="53"/>
      <c r="D427" s="53"/>
      <c r="E427" s="52"/>
      <c r="F427" s="54"/>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row>
    <row r="428" spans="1:56" ht="16.5" customHeight="1" x14ac:dyDescent="0.3">
      <c r="A428" s="53"/>
      <c r="B428" s="53"/>
      <c r="C428" s="53"/>
      <c r="D428" s="53"/>
      <c r="E428" s="52"/>
      <c r="F428" s="54"/>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row>
    <row r="429" spans="1:56" ht="16.5" customHeight="1" x14ac:dyDescent="0.3">
      <c r="A429" s="53"/>
      <c r="B429" s="53"/>
      <c r="C429" s="53"/>
      <c r="D429" s="53"/>
      <c r="E429" s="52"/>
      <c r="F429" s="54"/>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row>
    <row r="430" spans="1:56" ht="16.5" customHeight="1" x14ac:dyDescent="0.3">
      <c r="A430" s="53"/>
      <c r="B430" s="53"/>
      <c r="C430" s="53"/>
      <c r="D430" s="53"/>
      <c r="E430" s="52"/>
      <c r="F430" s="54"/>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row>
    <row r="431" spans="1:56" ht="16.5" customHeight="1" x14ac:dyDescent="0.3">
      <c r="A431" s="53"/>
      <c r="B431" s="53"/>
      <c r="C431" s="53"/>
      <c r="D431" s="53"/>
      <c r="E431" s="52"/>
      <c r="F431" s="54"/>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row>
    <row r="432" spans="1:56" ht="16.5" customHeight="1" x14ac:dyDescent="0.3">
      <c r="A432" s="53"/>
      <c r="B432" s="53"/>
      <c r="C432" s="53"/>
      <c r="D432" s="53"/>
      <c r="E432" s="52"/>
      <c r="F432" s="54"/>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row>
    <row r="433" spans="1:56" ht="16.5" customHeight="1" x14ac:dyDescent="0.3">
      <c r="A433" s="53"/>
      <c r="B433" s="53"/>
      <c r="C433" s="53"/>
      <c r="D433" s="53"/>
      <c r="E433" s="52"/>
      <c r="F433" s="54"/>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row>
    <row r="434" spans="1:56" ht="16.5" customHeight="1" x14ac:dyDescent="0.3">
      <c r="A434" s="53"/>
      <c r="B434" s="53"/>
      <c r="C434" s="53"/>
      <c r="D434" s="53"/>
      <c r="E434" s="52"/>
      <c r="F434" s="54"/>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row>
    <row r="435" spans="1:56" ht="16.5" customHeight="1" x14ac:dyDescent="0.3">
      <c r="A435" s="53"/>
      <c r="B435" s="53"/>
      <c r="C435" s="53"/>
      <c r="D435" s="53"/>
      <c r="E435" s="52"/>
      <c r="F435" s="54"/>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row>
    <row r="436" spans="1:56" ht="16.5" customHeight="1" x14ac:dyDescent="0.3">
      <c r="A436" s="53"/>
      <c r="B436" s="53"/>
      <c r="C436" s="53"/>
      <c r="D436" s="53"/>
      <c r="E436" s="52"/>
      <c r="F436" s="54"/>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row>
    <row r="437" spans="1:56" ht="16.5" customHeight="1" x14ac:dyDescent="0.3">
      <c r="A437" s="53"/>
      <c r="B437" s="53"/>
      <c r="C437" s="53"/>
      <c r="D437" s="53"/>
      <c r="E437" s="52"/>
      <c r="F437" s="54"/>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row>
    <row r="438" spans="1:56" ht="16.5" customHeight="1" x14ac:dyDescent="0.3">
      <c r="A438" s="53"/>
      <c r="B438" s="53"/>
      <c r="C438" s="53"/>
      <c r="D438" s="53"/>
      <c r="E438" s="52"/>
      <c r="F438" s="54"/>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row>
    <row r="439" spans="1:56" ht="16.5" customHeight="1" x14ac:dyDescent="0.3">
      <c r="A439" s="53"/>
      <c r="B439" s="53"/>
      <c r="C439" s="53"/>
      <c r="D439" s="53"/>
      <c r="E439" s="52"/>
      <c r="F439" s="54"/>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row>
    <row r="440" spans="1:56" ht="16.5" customHeight="1" x14ac:dyDescent="0.3">
      <c r="A440" s="53"/>
      <c r="B440" s="53"/>
      <c r="C440" s="53"/>
      <c r="D440" s="53"/>
      <c r="E440" s="52"/>
      <c r="F440" s="54"/>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row>
    <row r="441" spans="1:56" ht="16.5" customHeight="1" x14ac:dyDescent="0.3">
      <c r="A441" s="53"/>
      <c r="B441" s="53"/>
      <c r="C441" s="53"/>
      <c r="D441" s="53"/>
      <c r="E441" s="52"/>
      <c r="F441" s="54"/>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row>
    <row r="442" spans="1:56" ht="16.5" customHeight="1" x14ac:dyDescent="0.3">
      <c r="A442" s="53"/>
      <c r="B442" s="53"/>
      <c r="C442" s="53"/>
      <c r="D442" s="53"/>
      <c r="E442" s="52"/>
      <c r="F442" s="54"/>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row>
    <row r="443" spans="1:56" ht="16.5" customHeight="1" x14ac:dyDescent="0.3">
      <c r="A443" s="53"/>
      <c r="B443" s="53"/>
      <c r="C443" s="53"/>
      <c r="D443" s="53"/>
      <c r="E443" s="52"/>
      <c r="F443" s="54"/>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row>
    <row r="444" spans="1:56" ht="16.5" customHeight="1" x14ac:dyDescent="0.3">
      <c r="A444" s="53"/>
      <c r="B444" s="53"/>
      <c r="C444" s="53"/>
      <c r="D444" s="53"/>
      <c r="E444" s="52"/>
      <c r="F444" s="54"/>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row>
    <row r="445" spans="1:56" ht="16.5" customHeight="1" x14ac:dyDescent="0.3">
      <c r="A445" s="53"/>
      <c r="B445" s="53"/>
      <c r="C445" s="53"/>
      <c r="D445" s="53"/>
      <c r="E445" s="52"/>
      <c r="F445" s="54"/>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row>
    <row r="446" spans="1:56" ht="16.5" customHeight="1" x14ac:dyDescent="0.3">
      <c r="A446" s="53"/>
      <c r="B446" s="53"/>
      <c r="C446" s="53"/>
      <c r="D446" s="53"/>
      <c r="E446" s="52"/>
      <c r="F446" s="54"/>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row>
    <row r="447" spans="1:56" ht="16.5" customHeight="1" x14ac:dyDescent="0.3">
      <c r="A447" s="53"/>
      <c r="B447" s="53"/>
      <c r="C447" s="53"/>
      <c r="D447" s="53"/>
      <c r="E447" s="52"/>
      <c r="F447" s="54"/>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row>
    <row r="448" spans="1:56" ht="16.5" customHeight="1" x14ac:dyDescent="0.3">
      <c r="A448" s="53"/>
      <c r="B448" s="53"/>
      <c r="C448" s="53"/>
      <c r="D448" s="53"/>
      <c r="E448" s="52"/>
      <c r="F448" s="54"/>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row>
    <row r="449" spans="1:56" ht="16.5" customHeight="1" x14ac:dyDescent="0.3">
      <c r="A449" s="53"/>
      <c r="B449" s="53"/>
      <c r="C449" s="53"/>
      <c r="D449" s="53"/>
      <c r="E449" s="52"/>
      <c r="F449" s="54"/>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row>
    <row r="450" spans="1:56" ht="16.5" customHeight="1" x14ac:dyDescent="0.3">
      <c r="A450" s="53"/>
      <c r="B450" s="53"/>
      <c r="C450" s="53"/>
      <c r="D450" s="53"/>
      <c r="E450" s="52"/>
      <c r="F450" s="54"/>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row>
    <row r="451" spans="1:56" ht="16.5" customHeight="1" x14ac:dyDescent="0.3">
      <c r="A451" s="53"/>
      <c r="B451" s="53"/>
      <c r="C451" s="53"/>
      <c r="D451" s="53"/>
      <c r="E451" s="52"/>
      <c r="F451" s="54"/>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row>
    <row r="452" spans="1:56" ht="16.5" customHeight="1" x14ac:dyDescent="0.3">
      <c r="A452" s="53"/>
      <c r="B452" s="53"/>
      <c r="C452" s="53"/>
      <c r="D452" s="53"/>
      <c r="E452" s="52"/>
      <c r="F452" s="54"/>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row>
    <row r="453" spans="1:56" ht="16.5" customHeight="1" x14ac:dyDescent="0.3">
      <c r="A453" s="53"/>
      <c r="B453" s="53"/>
      <c r="C453" s="53"/>
      <c r="D453" s="53"/>
      <c r="E453" s="52"/>
      <c r="F453" s="54"/>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row>
    <row r="454" spans="1:56" ht="16.5" customHeight="1" x14ac:dyDescent="0.3">
      <c r="A454" s="53"/>
      <c r="B454" s="53"/>
      <c r="C454" s="53"/>
      <c r="D454" s="53"/>
      <c r="E454" s="52"/>
      <c r="F454" s="54"/>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row>
    <row r="455" spans="1:56" ht="16.5" customHeight="1" x14ac:dyDescent="0.3">
      <c r="A455" s="53"/>
      <c r="B455" s="53"/>
      <c r="C455" s="53"/>
      <c r="D455" s="53"/>
      <c r="E455" s="52"/>
      <c r="F455" s="54"/>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row>
    <row r="456" spans="1:56" ht="16.5" customHeight="1" x14ac:dyDescent="0.3">
      <c r="A456" s="53"/>
      <c r="B456" s="53"/>
      <c r="C456" s="53"/>
      <c r="D456" s="53"/>
      <c r="E456" s="52"/>
      <c r="F456" s="54"/>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row>
    <row r="457" spans="1:56" ht="16.5" customHeight="1" x14ac:dyDescent="0.3">
      <c r="A457" s="53"/>
      <c r="B457" s="53"/>
      <c r="C457" s="53"/>
      <c r="D457" s="53"/>
      <c r="E457" s="52"/>
      <c r="F457" s="54"/>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row>
    <row r="458" spans="1:56" ht="16.5" customHeight="1" x14ac:dyDescent="0.3">
      <c r="A458" s="53"/>
      <c r="B458" s="53"/>
      <c r="C458" s="53"/>
      <c r="D458" s="53"/>
      <c r="E458" s="52"/>
      <c r="F458" s="54"/>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row>
    <row r="459" spans="1:56" ht="16.5" customHeight="1" x14ac:dyDescent="0.3">
      <c r="A459" s="53"/>
      <c r="B459" s="53"/>
      <c r="C459" s="53"/>
      <c r="D459" s="53"/>
      <c r="E459" s="52"/>
      <c r="F459" s="54"/>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row>
    <row r="460" spans="1:56" ht="16.5" customHeight="1" x14ac:dyDescent="0.3">
      <c r="A460" s="53"/>
      <c r="B460" s="53"/>
      <c r="C460" s="53"/>
      <c r="D460" s="53"/>
      <c r="E460" s="52"/>
      <c r="F460" s="54"/>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row>
    <row r="461" spans="1:56" ht="16.5" customHeight="1" x14ac:dyDescent="0.3">
      <c r="A461" s="53"/>
      <c r="B461" s="53"/>
      <c r="C461" s="53"/>
      <c r="D461" s="53"/>
      <c r="E461" s="52"/>
      <c r="F461" s="54"/>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row>
    <row r="462" spans="1:56" ht="16.5" customHeight="1" x14ac:dyDescent="0.3">
      <c r="A462" s="53"/>
      <c r="B462" s="53"/>
      <c r="C462" s="53"/>
      <c r="D462" s="53"/>
      <c r="E462" s="52"/>
      <c r="F462" s="54"/>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row>
    <row r="463" spans="1:56" ht="16.5" customHeight="1" x14ac:dyDescent="0.3">
      <c r="A463" s="53"/>
      <c r="B463" s="53"/>
      <c r="C463" s="53"/>
      <c r="D463" s="53"/>
      <c r="E463" s="52"/>
      <c r="F463" s="54"/>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row>
    <row r="464" spans="1:56" ht="16.5" customHeight="1" x14ac:dyDescent="0.3">
      <c r="A464" s="53"/>
      <c r="B464" s="53"/>
      <c r="C464" s="53"/>
      <c r="D464" s="53"/>
      <c r="E464" s="52"/>
      <c r="F464" s="54"/>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row>
    <row r="465" spans="1:56" ht="16.5" customHeight="1" x14ac:dyDescent="0.3">
      <c r="A465" s="53"/>
      <c r="B465" s="53"/>
      <c r="C465" s="53"/>
      <c r="D465" s="53"/>
      <c r="E465" s="52"/>
      <c r="F465" s="54"/>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row>
    <row r="466" spans="1:56" ht="16.5" customHeight="1" x14ac:dyDescent="0.3">
      <c r="A466" s="53"/>
      <c r="B466" s="53"/>
      <c r="C466" s="53"/>
      <c r="D466" s="53"/>
      <c r="E466" s="52"/>
      <c r="F466" s="54"/>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row>
    <row r="467" spans="1:56" ht="16.5" customHeight="1" x14ac:dyDescent="0.3">
      <c r="A467" s="53"/>
      <c r="B467" s="53"/>
      <c r="C467" s="53"/>
      <c r="D467" s="53"/>
      <c r="E467" s="52"/>
      <c r="F467" s="54"/>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row>
    <row r="468" spans="1:56" ht="16.5" customHeight="1" x14ac:dyDescent="0.3">
      <c r="A468" s="53"/>
      <c r="B468" s="53"/>
      <c r="C468" s="53"/>
      <c r="D468" s="53"/>
      <c r="E468" s="52"/>
      <c r="F468" s="54"/>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row>
    <row r="469" spans="1:56" ht="16.5" customHeight="1" x14ac:dyDescent="0.3">
      <c r="A469" s="53"/>
      <c r="B469" s="53"/>
      <c r="C469" s="53"/>
      <c r="D469" s="53"/>
      <c r="E469" s="52"/>
      <c r="F469" s="54"/>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row>
    <row r="470" spans="1:56" ht="16.5" customHeight="1" x14ac:dyDescent="0.3">
      <c r="A470" s="53"/>
      <c r="B470" s="53"/>
      <c r="C470" s="53"/>
      <c r="D470" s="53"/>
      <c r="E470" s="52"/>
      <c r="F470" s="54"/>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row>
    <row r="471" spans="1:56" ht="16.5" customHeight="1" x14ac:dyDescent="0.3">
      <c r="A471" s="53"/>
      <c r="B471" s="53"/>
      <c r="C471" s="53"/>
      <c r="D471" s="53"/>
      <c r="E471" s="52"/>
      <c r="F471" s="54"/>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row>
    <row r="472" spans="1:56" ht="16.5" customHeight="1" x14ac:dyDescent="0.3">
      <c r="A472" s="53"/>
      <c r="B472" s="53"/>
      <c r="C472" s="53"/>
      <c r="D472" s="53"/>
      <c r="E472" s="52"/>
      <c r="F472" s="54"/>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row>
    <row r="473" spans="1:56" ht="16.5" customHeight="1" x14ac:dyDescent="0.3">
      <c r="A473" s="53"/>
      <c r="B473" s="53"/>
      <c r="C473" s="53"/>
      <c r="D473" s="53"/>
      <c r="E473" s="52"/>
      <c r="F473" s="54"/>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row>
    <row r="474" spans="1:56" ht="16.5" customHeight="1" x14ac:dyDescent="0.3">
      <c r="A474" s="53"/>
      <c r="B474" s="53"/>
      <c r="C474" s="53"/>
      <c r="D474" s="53"/>
      <c r="E474" s="52"/>
      <c r="F474" s="54"/>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row>
    <row r="475" spans="1:56" ht="16.5" customHeight="1" x14ac:dyDescent="0.3">
      <c r="A475" s="53"/>
      <c r="B475" s="53"/>
      <c r="C475" s="53"/>
      <c r="D475" s="53"/>
      <c r="E475" s="52"/>
      <c r="F475" s="54"/>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row>
    <row r="476" spans="1:56" ht="16.5" customHeight="1" x14ac:dyDescent="0.3">
      <c r="A476" s="53"/>
      <c r="B476" s="53"/>
      <c r="C476" s="53"/>
      <c r="D476" s="53"/>
      <c r="E476" s="52"/>
      <c r="F476" s="54"/>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row>
    <row r="477" spans="1:56" ht="16.5" customHeight="1" x14ac:dyDescent="0.3">
      <c r="A477" s="53"/>
      <c r="B477" s="53"/>
      <c r="C477" s="53"/>
      <c r="D477" s="53"/>
      <c r="E477" s="52"/>
      <c r="F477" s="54"/>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row>
    <row r="478" spans="1:56" ht="16.5" customHeight="1" x14ac:dyDescent="0.3">
      <c r="A478" s="53"/>
      <c r="B478" s="53"/>
      <c r="C478" s="53"/>
      <c r="D478" s="53"/>
      <c r="E478" s="52"/>
      <c r="F478" s="54"/>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row>
    <row r="479" spans="1:56" ht="16.5" customHeight="1" x14ac:dyDescent="0.3">
      <c r="A479" s="53"/>
      <c r="B479" s="53"/>
      <c r="C479" s="53"/>
      <c r="D479" s="53"/>
      <c r="E479" s="52"/>
      <c r="F479" s="54"/>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row>
    <row r="480" spans="1:56" ht="16.5" customHeight="1" x14ac:dyDescent="0.3">
      <c r="A480" s="53"/>
      <c r="B480" s="53"/>
      <c r="C480" s="53"/>
      <c r="D480" s="53"/>
      <c r="E480" s="52"/>
      <c r="F480" s="54"/>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row>
    <row r="481" spans="1:56" ht="16.5" customHeight="1" x14ac:dyDescent="0.3">
      <c r="A481" s="53"/>
      <c r="B481" s="53"/>
      <c r="C481" s="53"/>
      <c r="D481" s="53"/>
      <c r="E481" s="52"/>
      <c r="F481" s="54"/>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row>
    <row r="482" spans="1:56" ht="16.5" customHeight="1" x14ac:dyDescent="0.3">
      <c r="A482" s="53"/>
      <c r="B482" s="53"/>
      <c r="C482" s="53"/>
      <c r="D482" s="53"/>
      <c r="E482" s="52"/>
      <c r="F482" s="54"/>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row>
    <row r="483" spans="1:56" ht="16.5" customHeight="1" x14ac:dyDescent="0.3">
      <c r="A483" s="53"/>
      <c r="B483" s="53"/>
      <c r="C483" s="53"/>
      <c r="D483" s="53"/>
      <c r="E483" s="52"/>
      <c r="F483" s="54"/>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row>
    <row r="484" spans="1:56" ht="16.5" customHeight="1" x14ac:dyDescent="0.3">
      <c r="A484" s="53"/>
      <c r="B484" s="53"/>
      <c r="C484" s="53"/>
      <c r="D484" s="53"/>
      <c r="E484" s="52"/>
      <c r="F484" s="54"/>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row>
    <row r="485" spans="1:56" ht="16.5" customHeight="1" x14ac:dyDescent="0.3">
      <c r="A485" s="53"/>
      <c r="B485" s="53"/>
      <c r="C485" s="53"/>
      <c r="D485" s="53"/>
      <c r="E485" s="52"/>
      <c r="F485" s="54"/>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row>
    <row r="486" spans="1:56" ht="16.5" customHeight="1" x14ac:dyDescent="0.3">
      <c r="A486" s="53"/>
      <c r="B486" s="53"/>
      <c r="C486" s="53"/>
      <c r="D486" s="53"/>
      <c r="E486" s="52"/>
      <c r="F486" s="54"/>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row>
    <row r="487" spans="1:56" ht="16.5" customHeight="1" x14ac:dyDescent="0.3">
      <c r="A487" s="53"/>
      <c r="B487" s="53"/>
      <c r="C487" s="53"/>
      <c r="D487" s="53"/>
      <c r="E487" s="52"/>
      <c r="F487" s="54"/>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row>
    <row r="488" spans="1:56" ht="16.5" customHeight="1" x14ac:dyDescent="0.3">
      <c r="A488" s="53"/>
      <c r="B488" s="53"/>
      <c r="C488" s="53"/>
      <c r="D488" s="53"/>
      <c r="E488" s="52"/>
      <c r="F488" s="54"/>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row>
    <row r="489" spans="1:56" ht="16.5" customHeight="1" x14ac:dyDescent="0.3">
      <c r="A489" s="53"/>
      <c r="B489" s="53"/>
      <c r="C489" s="53"/>
      <c r="D489" s="53"/>
      <c r="E489" s="52"/>
      <c r="F489" s="54"/>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row>
    <row r="490" spans="1:56" ht="16.5" customHeight="1" x14ac:dyDescent="0.3">
      <c r="A490" s="53"/>
      <c r="B490" s="53"/>
      <c r="C490" s="53"/>
      <c r="D490" s="53"/>
      <c r="E490" s="52"/>
      <c r="F490" s="54"/>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row>
    <row r="491" spans="1:56" ht="16.5" customHeight="1" x14ac:dyDescent="0.3">
      <c r="A491" s="53"/>
      <c r="B491" s="53"/>
      <c r="C491" s="53"/>
      <c r="D491" s="53"/>
      <c r="E491" s="52"/>
      <c r="F491" s="54"/>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row>
    <row r="492" spans="1:56" ht="16.5" customHeight="1" x14ac:dyDescent="0.3">
      <c r="A492" s="53"/>
      <c r="B492" s="53"/>
      <c r="C492" s="53"/>
      <c r="D492" s="53"/>
      <c r="E492" s="52"/>
      <c r="F492" s="54"/>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row>
    <row r="493" spans="1:56" ht="16.5" customHeight="1" x14ac:dyDescent="0.3">
      <c r="A493" s="53"/>
      <c r="B493" s="53"/>
      <c r="C493" s="53"/>
      <c r="D493" s="53"/>
      <c r="E493" s="52"/>
      <c r="F493" s="54"/>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row>
    <row r="494" spans="1:56" ht="16.5" customHeight="1" x14ac:dyDescent="0.3">
      <c r="A494" s="53"/>
      <c r="B494" s="53"/>
      <c r="C494" s="53"/>
      <c r="D494" s="53"/>
      <c r="E494" s="52"/>
      <c r="F494" s="54"/>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row>
    <row r="495" spans="1:56" ht="16.5" customHeight="1" x14ac:dyDescent="0.3">
      <c r="A495" s="53"/>
      <c r="B495" s="53"/>
      <c r="C495" s="53"/>
      <c r="D495" s="53"/>
      <c r="E495" s="52"/>
      <c r="F495" s="54"/>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row>
    <row r="496" spans="1:56" ht="16.5" customHeight="1" x14ac:dyDescent="0.3">
      <c r="A496" s="53"/>
      <c r="B496" s="53"/>
      <c r="C496" s="53"/>
      <c r="D496" s="53"/>
      <c r="E496" s="52"/>
      <c r="F496" s="54"/>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row>
    <row r="497" spans="1:56" ht="16.5" customHeight="1" x14ac:dyDescent="0.3">
      <c r="A497" s="53"/>
      <c r="B497" s="53"/>
      <c r="C497" s="53"/>
      <c r="D497" s="53"/>
      <c r="E497" s="52"/>
      <c r="F497" s="54"/>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row>
    <row r="498" spans="1:56" ht="16.5" customHeight="1" x14ac:dyDescent="0.3">
      <c r="A498" s="53"/>
      <c r="B498" s="53"/>
      <c r="C498" s="53"/>
      <c r="D498" s="53"/>
      <c r="E498" s="52"/>
      <c r="F498" s="54"/>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row>
    <row r="499" spans="1:56" ht="16.5" customHeight="1" x14ac:dyDescent="0.3">
      <c r="A499" s="53"/>
      <c r="B499" s="53"/>
      <c r="C499" s="53"/>
      <c r="D499" s="53"/>
      <c r="E499" s="52"/>
      <c r="F499" s="54"/>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row>
    <row r="500" spans="1:56" ht="16.5" customHeight="1" x14ac:dyDescent="0.3">
      <c r="A500" s="53"/>
      <c r="B500" s="53"/>
      <c r="C500" s="53"/>
      <c r="D500" s="53"/>
      <c r="E500" s="52"/>
      <c r="F500" s="54"/>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row>
    <row r="501" spans="1:56" ht="16.5" customHeight="1" x14ac:dyDescent="0.3">
      <c r="A501" s="53"/>
      <c r="B501" s="53"/>
      <c r="C501" s="53"/>
      <c r="D501" s="53"/>
      <c r="E501" s="52"/>
      <c r="F501" s="54"/>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row>
    <row r="502" spans="1:56" ht="16.5" customHeight="1" x14ac:dyDescent="0.3">
      <c r="A502" s="53"/>
      <c r="B502" s="53"/>
      <c r="C502" s="53"/>
      <c r="D502" s="53"/>
      <c r="E502" s="52"/>
      <c r="F502" s="54"/>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c r="AS502" s="52"/>
      <c r="AT502" s="52"/>
      <c r="AU502" s="52"/>
      <c r="AV502" s="52"/>
      <c r="AW502" s="52"/>
      <c r="AX502" s="52"/>
      <c r="AY502" s="52"/>
      <c r="AZ502" s="52"/>
      <c r="BA502" s="52"/>
      <c r="BB502" s="52"/>
      <c r="BC502" s="52"/>
      <c r="BD502" s="52"/>
    </row>
    <row r="503" spans="1:56" ht="16.5" customHeight="1" x14ac:dyDescent="0.3">
      <c r="A503" s="53"/>
      <c r="B503" s="53"/>
      <c r="C503" s="53"/>
      <c r="D503" s="53"/>
      <c r="E503" s="52"/>
      <c r="F503" s="54"/>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c r="AS503" s="52"/>
      <c r="AT503" s="52"/>
      <c r="AU503" s="52"/>
      <c r="AV503" s="52"/>
      <c r="AW503" s="52"/>
      <c r="AX503" s="52"/>
      <c r="AY503" s="52"/>
      <c r="AZ503" s="52"/>
      <c r="BA503" s="52"/>
      <c r="BB503" s="52"/>
      <c r="BC503" s="52"/>
      <c r="BD503" s="52"/>
    </row>
    <row r="504" spans="1:56" ht="16.5" customHeight="1" x14ac:dyDescent="0.3">
      <c r="A504" s="53"/>
      <c r="B504" s="53"/>
      <c r="C504" s="53"/>
      <c r="D504" s="53"/>
      <c r="E504" s="52"/>
      <c r="F504" s="54"/>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c r="AS504" s="52"/>
      <c r="AT504" s="52"/>
      <c r="AU504" s="52"/>
      <c r="AV504" s="52"/>
      <c r="AW504" s="52"/>
      <c r="AX504" s="52"/>
      <c r="AY504" s="52"/>
      <c r="AZ504" s="52"/>
      <c r="BA504" s="52"/>
      <c r="BB504" s="52"/>
      <c r="BC504" s="52"/>
      <c r="BD504" s="52"/>
    </row>
    <row r="505" spans="1:56" ht="16.5" customHeight="1" x14ac:dyDescent="0.3">
      <c r="A505" s="53"/>
      <c r="B505" s="53"/>
      <c r="C505" s="53"/>
      <c r="D505" s="53"/>
      <c r="E505" s="52"/>
      <c r="F505" s="54"/>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c r="AS505" s="52"/>
      <c r="AT505" s="52"/>
      <c r="AU505" s="52"/>
      <c r="AV505" s="52"/>
      <c r="AW505" s="52"/>
      <c r="AX505" s="52"/>
      <c r="AY505" s="52"/>
      <c r="AZ505" s="52"/>
      <c r="BA505" s="52"/>
      <c r="BB505" s="52"/>
      <c r="BC505" s="52"/>
      <c r="BD505" s="52"/>
    </row>
    <row r="506" spans="1:56" ht="16.5" customHeight="1" x14ac:dyDescent="0.3">
      <c r="A506" s="53"/>
      <c r="B506" s="53"/>
      <c r="C506" s="53"/>
      <c r="D506" s="53"/>
      <c r="E506" s="52"/>
      <c r="F506" s="54"/>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row>
    <row r="507" spans="1:56" ht="16.5" customHeight="1" x14ac:dyDescent="0.3">
      <c r="A507" s="53"/>
      <c r="B507" s="53"/>
      <c r="C507" s="53"/>
      <c r="D507" s="53"/>
      <c r="E507" s="52"/>
      <c r="F507" s="54"/>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c r="AR507" s="52"/>
      <c r="AS507" s="52"/>
      <c r="AT507" s="52"/>
      <c r="AU507" s="52"/>
      <c r="AV507" s="52"/>
      <c r="AW507" s="52"/>
      <c r="AX507" s="52"/>
      <c r="AY507" s="52"/>
      <c r="AZ507" s="52"/>
      <c r="BA507" s="52"/>
      <c r="BB507" s="52"/>
      <c r="BC507" s="52"/>
      <c r="BD507" s="52"/>
    </row>
    <row r="508" spans="1:56" ht="16.5" customHeight="1" x14ac:dyDescent="0.3">
      <c r="A508" s="53"/>
      <c r="B508" s="53"/>
      <c r="C508" s="53"/>
      <c r="D508" s="53"/>
      <c r="E508" s="52"/>
      <c r="F508" s="54"/>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c r="AS508" s="52"/>
      <c r="AT508" s="52"/>
      <c r="AU508" s="52"/>
      <c r="AV508" s="52"/>
      <c r="AW508" s="52"/>
      <c r="AX508" s="52"/>
      <c r="AY508" s="52"/>
      <c r="AZ508" s="52"/>
      <c r="BA508" s="52"/>
      <c r="BB508" s="52"/>
      <c r="BC508" s="52"/>
      <c r="BD508" s="52"/>
    </row>
    <row r="509" spans="1:56" ht="16.5" customHeight="1" x14ac:dyDescent="0.3">
      <c r="A509" s="53"/>
      <c r="B509" s="53"/>
      <c r="C509" s="53"/>
      <c r="D509" s="53"/>
      <c r="E509" s="52"/>
      <c r="F509" s="54"/>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row>
    <row r="510" spans="1:56" ht="16.5" customHeight="1" x14ac:dyDescent="0.3">
      <c r="A510" s="53"/>
      <c r="B510" s="53"/>
      <c r="C510" s="53"/>
      <c r="D510" s="53"/>
      <c r="E510" s="52"/>
      <c r="F510" s="54"/>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c r="AS510" s="52"/>
      <c r="AT510" s="52"/>
      <c r="AU510" s="52"/>
      <c r="AV510" s="52"/>
      <c r="AW510" s="52"/>
      <c r="AX510" s="52"/>
      <c r="AY510" s="52"/>
      <c r="AZ510" s="52"/>
      <c r="BA510" s="52"/>
      <c r="BB510" s="52"/>
      <c r="BC510" s="52"/>
      <c r="BD510" s="52"/>
    </row>
    <row r="511" spans="1:56" ht="16.5" customHeight="1" x14ac:dyDescent="0.3">
      <c r="A511" s="53"/>
      <c r="B511" s="53"/>
      <c r="C511" s="53"/>
      <c r="D511" s="53"/>
      <c r="E511" s="52"/>
      <c r="F511" s="54"/>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c r="AS511" s="52"/>
      <c r="AT511" s="52"/>
      <c r="AU511" s="52"/>
      <c r="AV511" s="52"/>
      <c r="AW511" s="52"/>
      <c r="AX511" s="52"/>
      <c r="AY511" s="52"/>
      <c r="AZ511" s="52"/>
      <c r="BA511" s="52"/>
      <c r="BB511" s="52"/>
      <c r="BC511" s="52"/>
      <c r="BD511" s="52"/>
    </row>
    <row r="512" spans="1:56" ht="16.5" customHeight="1" x14ac:dyDescent="0.3">
      <c r="A512" s="53"/>
      <c r="B512" s="53"/>
      <c r="C512" s="53"/>
      <c r="D512" s="53"/>
      <c r="E512" s="52"/>
      <c r="F512" s="54"/>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c r="AS512" s="52"/>
      <c r="AT512" s="52"/>
      <c r="AU512" s="52"/>
      <c r="AV512" s="52"/>
      <c r="AW512" s="52"/>
      <c r="AX512" s="52"/>
      <c r="AY512" s="52"/>
      <c r="AZ512" s="52"/>
      <c r="BA512" s="52"/>
      <c r="BB512" s="52"/>
      <c r="BC512" s="52"/>
      <c r="BD512" s="52"/>
    </row>
    <row r="513" spans="1:56" ht="16.5" customHeight="1" x14ac:dyDescent="0.3">
      <c r="A513" s="53"/>
      <c r="B513" s="53"/>
      <c r="C513" s="53"/>
      <c r="D513" s="53"/>
      <c r="E513" s="52"/>
      <c r="F513" s="54"/>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c r="AS513" s="52"/>
      <c r="AT513" s="52"/>
      <c r="AU513" s="52"/>
      <c r="AV513" s="52"/>
      <c r="AW513" s="52"/>
      <c r="AX513" s="52"/>
      <c r="AY513" s="52"/>
      <c r="AZ513" s="52"/>
      <c r="BA513" s="52"/>
      <c r="BB513" s="52"/>
      <c r="BC513" s="52"/>
      <c r="BD513" s="52"/>
    </row>
    <row r="514" spans="1:56" ht="16.5" customHeight="1" x14ac:dyDescent="0.3">
      <c r="A514" s="53"/>
      <c r="B514" s="53"/>
      <c r="C514" s="53"/>
      <c r="D514" s="53"/>
      <c r="E514" s="52"/>
      <c r="F514" s="54"/>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c r="AS514" s="52"/>
      <c r="AT514" s="52"/>
      <c r="AU514" s="52"/>
      <c r="AV514" s="52"/>
      <c r="AW514" s="52"/>
      <c r="AX514" s="52"/>
      <c r="AY514" s="52"/>
      <c r="AZ514" s="52"/>
      <c r="BA514" s="52"/>
      <c r="BB514" s="52"/>
      <c r="BC514" s="52"/>
      <c r="BD514" s="52"/>
    </row>
    <row r="515" spans="1:56" ht="16.5" customHeight="1" x14ac:dyDescent="0.3">
      <c r="A515" s="53"/>
      <c r="B515" s="53"/>
      <c r="C515" s="53"/>
      <c r="D515" s="53"/>
      <c r="E515" s="52"/>
      <c r="F515" s="54"/>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c r="AS515" s="52"/>
      <c r="AT515" s="52"/>
      <c r="AU515" s="52"/>
      <c r="AV515" s="52"/>
      <c r="AW515" s="52"/>
      <c r="AX515" s="52"/>
      <c r="AY515" s="52"/>
      <c r="AZ515" s="52"/>
      <c r="BA515" s="52"/>
      <c r="BB515" s="52"/>
      <c r="BC515" s="52"/>
      <c r="BD515" s="52"/>
    </row>
    <row r="516" spans="1:56" ht="16.5" customHeight="1" x14ac:dyDescent="0.3">
      <c r="A516" s="53"/>
      <c r="B516" s="53"/>
      <c r="C516" s="53"/>
      <c r="D516" s="53"/>
      <c r="E516" s="52"/>
      <c r="F516" s="54"/>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row>
    <row r="517" spans="1:56" ht="16.5" customHeight="1" x14ac:dyDescent="0.3">
      <c r="A517" s="53"/>
      <c r="B517" s="53"/>
      <c r="C517" s="53"/>
      <c r="D517" s="53"/>
      <c r="E517" s="52"/>
      <c r="F517" s="54"/>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row>
    <row r="518" spans="1:56" ht="16.5" customHeight="1" x14ac:dyDescent="0.3">
      <c r="A518" s="53"/>
      <c r="B518" s="53"/>
      <c r="C518" s="53"/>
      <c r="D518" s="53"/>
      <c r="E518" s="52"/>
      <c r="F518" s="54"/>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c r="AS518" s="52"/>
      <c r="AT518" s="52"/>
      <c r="AU518" s="52"/>
      <c r="AV518" s="52"/>
      <c r="AW518" s="52"/>
      <c r="AX518" s="52"/>
      <c r="AY518" s="52"/>
      <c r="AZ518" s="52"/>
      <c r="BA518" s="52"/>
      <c r="BB518" s="52"/>
      <c r="BC518" s="52"/>
      <c r="BD518" s="52"/>
    </row>
    <row r="519" spans="1:56" ht="16.5" customHeight="1" x14ac:dyDescent="0.3">
      <c r="A519" s="53"/>
      <c r="B519" s="53"/>
      <c r="C519" s="53"/>
      <c r="D519" s="53"/>
      <c r="E519" s="52"/>
      <c r="F519" s="54"/>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row>
    <row r="520" spans="1:56" ht="16.5" customHeight="1" x14ac:dyDescent="0.3">
      <c r="A520" s="53"/>
      <c r="B520" s="53"/>
      <c r="C520" s="53"/>
      <c r="D520" s="53"/>
      <c r="E520" s="52"/>
      <c r="F520" s="54"/>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row>
    <row r="521" spans="1:56" ht="16.5" customHeight="1" x14ac:dyDescent="0.3">
      <c r="A521" s="53"/>
      <c r="B521" s="53"/>
      <c r="C521" s="53"/>
      <c r="D521" s="53"/>
      <c r="E521" s="52"/>
      <c r="F521" s="54"/>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52"/>
      <c r="BC521" s="52"/>
      <c r="BD521" s="52"/>
    </row>
    <row r="522" spans="1:56" ht="16.5" customHeight="1" x14ac:dyDescent="0.3">
      <c r="A522" s="53"/>
      <c r="B522" s="53"/>
      <c r="C522" s="53"/>
      <c r="D522" s="53"/>
      <c r="E522" s="52"/>
      <c r="F522" s="54"/>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c r="AS522" s="52"/>
      <c r="AT522" s="52"/>
      <c r="AU522" s="52"/>
      <c r="AV522" s="52"/>
      <c r="AW522" s="52"/>
      <c r="AX522" s="52"/>
      <c r="AY522" s="52"/>
      <c r="AZ522" s="52"/>
      <c r="BA522" s="52"/>
      <c r="BB522" s="52"/>
      <c r="BC522" s="52"/>
      <c r="BD522" s="52"/>
    </row>
    <row r="523" spans="1:56" ht="16.5" customHeight="1" x14ac:dyDescent="0.3">
      <c r="A523" s="53"/>
      <c r="B523" s="53"/>
      <c r="C523" s="53"/>
      <c r="D523" s="53"/>
      <c r="E523" s="52"/>
      <c r="F523" s="54"/>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c r="AS523" s="52"/>
      <c r="AT523" s="52"/>
      <c r="AU523" s="52"/>
      <c r="AV523" s="52"/>
      <c r="AW523" s="52"/>
      <c r="AX523" s="52"/>
      <c r="AY523" s="52"/>
      <c r="AZ523" s="52"/>
      <c r="BA523" s="52"/>
      <c r="BB523" s="52"/>
      <c r="BC523" s="52"/>
      <c r="BD523" s="52"/>
    </row>
    <row r="524" spans="1:56" ht="16.5" customHeight="1" x14ac:dyDescent="0.3">
      <c r="A524" s="53"/>
      <c r="B524" s="53"/>
      <c r="C524" s="53"/>
      <c r="D524" s="53"/>
      <c r="E524" s="52"/>
      <c r="F524" s="54"/>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c r="AS524" s="52"/>
      <c r="AT524" s="52"/>
      <c r="AU524" s="52"/>
      <c r="AV524" s="52"/>
      <c r="AW524" s="52"/>
      <c r="AX524" s="52"/>
      <c r="AY524" s="52"/>
      <c r="AZ524" s="52"/>
      <c r="BA524" s="52"/>
      <c r="BB524" s="52"/>
      <c r="BC524" s="52"/>
      <c r="BD524" s="52"/>
    </row>
    <row r="525" spans="1:56" ht="16.5" customHeight="1" x14ac:dyDescent="0.3">
      <c r="A525" s="53"/>
      <c r="B525" s="53"/>
      <c r="C525" s="53"/>
      <c r="D525" s="53"/>
      <c r="E525" s="52"/>
      <c r="F525" s="54"/>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c r="AS525" s="52"/>
      <c r="AT525" s="52"/>
      <c r="AU525" s="52"/>
      <c r="AV525" s="52"/>
      <c r="AW525" s="52"/>
      <c r="AX525" s="52"/>
      <c r="AY525" s="52"/>
      <c r="AZ525" s="52"/>
      <c r="BA525" s="52"/>
      <c r="BB525" s="52"/>
      <c r="BC525" s="52"/>
      <c r="BD525" s="52"/>
    </row>
    <row r="526" spans="1:56" ht="16.5" customHeight="1" x14ac:dyDescent="0.3">
      <c r="A526" s="53"/>
      <c r="B526" s="53"/>
      <c r="C526" s="53"/>
      <c r="D526" s="53"/>
      <c r="E526" s="52"/>
      <c r="F526" s="54"/>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row>
    <row r="527" spans="1:56" ht="16.5" customHeight="1" x14ac:dyDescent="0.3">
      <c r="A527" s="53"/>
      <c r="B527" s="53"/>
      <c r="C527" s="53"/>
      <c r="D527" s="53"/>
      <c r="E527" s="52"/>
      <c r="F527" s="54"/>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c r="AS527" s="52"/>
      <c r="AT527" s="52"/>
      <c r="AU527" s="52"/>
      <c r="AV527" s="52"/>
      <c r="AW527" s="52"/>
      <c r="AX527" s="52"/>
      <c r="AY527" s="52"/>
      <c r="AZ527" s="52"/>
      <c r="BA527" s="52"/>
      <c r="BB527" s="52"/>
      <c r="BC527" s="52"/>
      <c r="BD527" s="52"/>
    </row>
    <row r="528" spans="1:56" ht="16.5" customHeight="1" x14ac:dyDescent="0.3">
      <c r="A528" s="53"/>
      <c r="B528" s="53"/>
      <c r="C528" s="53"/>
      <c r="D528" s="53"/>
      <c r="E528" s="52"/>
      <c r="F528" s="54"/>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c r="AS528" s="52"/>
      <c r="AT528" s="52"/>
      <c r="AU528" s="52"/>
      <c r="AV528" s="52"/>
      <c r="AW528" s="52"/>
      <c r="AX528" s="52"/>
      <c r="AY528" s="52"/>
      <c r="AZ528" s="52"/>
      <c r="BA528" s="52"/>
      <c r="BB528" s="52"/>
      <c r="BC528" s="52"/>
      <c r="BD528" s="52"/>
    </row>
    <row r="529" spans="1:56" ht="16.5" customHeight="1" x14ac:dyDescent="0.3">
      <c r="A529" s="53"/>
      <c r="B529" s="53"/>
      <c r="C529" s="53"/>
      <c r="D529" s="53"/>
      <c r="E529" s="52"/>
      <c r="F529" s="54"/>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row>
    <row r="530" spans="1:56" ht="16.5" customHeight="1" x14ac:dyDescent="0.3">
      <c r="A530" s="53"/>
      <c r="B530" s="53"/>
      <c r="C530" s="53"/>
      <c r="D530" s="53"/>
      <c r="E530" s="52"/>
      <c r="F530" s="54"/>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c r="AS530" s="52"/>
      <c r="AT530" s="52"/>
      <c r="AU530" s="52"/>
      <c r="AV530" s="52"/>
      <c r="AW530" s="52"/>
      <c r="AX530" s="52"/>
      <c r="AY530" s="52"/>
      <c r="AZ530" s="52"/>
      <c r="BA530" s="52"/>
      <c r="BB530" s="52"/>
      <c r="BC530" s="52"/>
      <c r="BD530" s="52"/>
    </row>
    <row r="531" spans="1:56" ht="16.5" customHeight="1" x14ac:dyDescent="0.3">
      <c r="A531" s="53"/>
      <c r="B531" s="53"/>
      <c r="C531" s="53"/>
      <c r="D531" s="53"/>
      <c r="E531" s="52"/>
      <c r="F531" s="54"/>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c r="AS531" s="52"/>
      <c r="AT531" s="52"/>
      <c r="AU531" s="52"/>
      <c r="AV531" s="52"/>
      <c r="AW531" s="52"/>
      <c r="AX531" s="52"/>
      <c r="AY531" s="52"/>
      <c r="AZ531" s="52"/>
      <c r="BA531" s="52"/>
      <c r="BB531" s="52"/>
      <c r="BC531" s="52"/>
      <c r="BD531" s="52"/>
    </row>
    <row r="532" spans="1:56" ht="16.5" customHeight="1" x14ac:dyDescent="0.3">
      <c r="A532" s="53"/>
      <c r="B532" s="53"/>
      <c r="C532" s="53"/>
      <c r="D532" s="53"/>
      <c r="E532" s="52"/>
      <c r="F532" s="54"/>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c r="AS532" s="52"/>
      <c r="AT532" s="52"/>
      <c r="AU532" s="52"/>
      <c r="AV532" s="52"/>
      <c r="AW532" s="52"/>
      <c r="AX532" s="52"/>
      <c r="AY532" s="52"/>
      <c r="AZ532" s="52"/>
      <c r="BA532" s="52"/>
      <c r="BB532" s="52"/>
      <c r="BC532" s="52"/>
      <c r="BD532" s="52"/>
    </row>
    <row r="533" spans="1:56" ht="16.5" customHeight="1" x14ac:dyDescent="0.3">
      <c r="A533" s="53"/>
      <c r="B533" s="53"/>
      <c r="C533" s="53"/>
      <c r="D533" s="53"/>
      <c r="E533" s="52"/>
      <c r="F533" s="54"/>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c r="AS533" s="52"/>
      <c r="AT533" s="52"/>
      <c r="AU533" s="52"/>
      <c r="AV533" s="52"/>
      <c r="AW533" s="52"/>
      <c r="AX533" s="52"/>
      <c r="AY533" s="52"/>
      <c r="AZ533" s="52"/>
      <c r="BA533" s="52"/>
      <c r="BB533" s="52"/>
      <c r="BC533" s="52"/>
      <c r="BD533" s="52"/>
    </row>
    <row r="534" spans="1:56" ht="16.5" customHeight="1" x14ac:dyDescent="0.3">
      <c r="A534" s="53"/>
      <c r="B534" s="53"/>
      <c r="C534" s="53"/>
      <c r="D534" s="53"/>
      <c r="E534" s="52"/>
      <c r="F534" s="54"/>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c r="AS534" s="52"/>
      <c r="AT534" s="52"/>
      <c r="AU534" s="52"/>
      <c r="AV534" s="52"/>
      <c r="AW534" s="52"/>
      <c r="AX534" s="52"/>
      <c r="AY534" s="52"/>
      <c r="AZ534" s="52"/>
      <c r="BA534" s="52"/>
      <c r="BB534" s="52"/>
      <c r="BC534" s="52"/>
      <c r="BD534" s="52"/>
    </row>
    <row r="535" spans="1:56" ht="16.5" customHeight="1" x14ac:dyDescent="0.3">
      <c r="A535" s="53"/>
      <c r="B535" s="53"/>
      <c r="C535" s="53"/>
      <c r="D535" s="53"/>
      <c r="E535" s="52"/>
      <c r="F535" s="54"/>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c r="AS535" s="52"/>
      <c r="AT535" s="52"/>
      <c r="AU535" s="52"/>
      <c r="AV535" s="52"/>
      <c r="AW535" s="52"/>
      <c r="AX535" s="52"/>
      <c r="AY535" s="52"/>
      <c r="AZ535" s="52"/>
      <c r="BA535" s="52"/>
      <c r="BB535" s="52"/>
      <c r="BC535" s="52"/>
      <c r="BD535" s="52"/>
    </row>
    <row r="536" spans="1:56" ht="16.5" customHeight="1" x14ac:dyDescent="0.3">
      <c r="A536" s="53"/>
      <c r="B536" s="53"/>
      <c r="C536" s="53"/>
      <c r="D536" s="53"/>
      <c r="E536" s="52"/>
      <c r="F536" s="54"/>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row>
    <row r="537" spans="1:56" ht="16.5" customHeight="1" x14ac:dyDescent="0.3">
      <c r="A537" s="53"/>
      <c r="B537" s="53"/>
      <c r="C537" s="53"/>
      <c r="D537" s="53"/>
      <c r="E537" s="52"/>
      <c r="F537" s="54"/>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c r="AS537" s="52"/>
      <c r="AT537" s="52"/>
      <c r="AU537" s="52"/>
      <c r="AV537" s="52"/>
      <c r="AW537" s="52"/>
      <c r="AX537" s="52"/>
      <c r="AY537" s="52"/>
      <c r="AZ537" s="52"/>
      <c r="BA537" s="52"/>
      <c r="BB537" s="52"/>
      <c r="BC537" s="52"/>
      <c r="BD537" s="52"/>
    </row>
    <row r="538" spans="1:56" ht="16.5" customHeight="1" x14ac:dyDescent="0.3">
      <c r="A538" s="53"/>
      <c r="B538" s="53"/>
      <c r="C538" s="53"/>
      <c r="D538" s="53"/>
      <c r="E538" s="52"/>
      <c r="F538" s="54"/>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c r="BB538" s="52"/>
      <c r="BC538" s="52"/>
      <c r="BD538" s="52"/>
    </row>
    <row r="539" spans="1:56" ht="16.5" customHeight="1" x14ac:dyDescent="0.3">
      <c r="A539" s="53"/>
      <c r="B539" s="53"/>
      <c r="C539" s="53"/>
      <c r="D539" s="53"/>
      <c r="E539" s="52"/>
      <c r="F539" s="54"/>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c r="AS539" s="52"/>
      <c r="AT539" s="52"/>
      <c r="AU539" s="52"/>
      <c r="AV539" s="52"/>
      <c r="AW539" s="52"/>
      <c r="AX539" s="52"/>
      <c r="AY539" s="52"/>
      <c r="AZ539" s="52"/>
      <c r="BA539" s="52"/>
      <c r="BB539" s="52"/>
      <c r="BC539" s="52"/>
      <c r="BD539" s="52"/>
    </row>
    <row r="540" spans="1:56" ht="16.5" customHeight="1" x14ac:dyDescent="0.3">
      <c r="A540" s="53"/>
      <c r="B540" s="53"/>
      <c r="C540" s="53"/>
      <c r="D540" s="53"/>
      <c r="E540" s="52"/>
      <c r="F540" s="54"/>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c r="AS540" s="52"/>
      <c r="AT540" s="52"/>
      <c r="AU540" s="52"/>
      <c r="AV540" s="52"/>
      <c r="AW540" s="52"/>
      <c r="AX540" s="52"/>
      <c r="AY540" s="52"/>
      <c r="AZ540" s="52"/>
      <c r="BA540" s="52"/>
      <c r="BB540" s="52"/>
      <c r="BC540" s="52"/>
      <c r="BD540" s="52"/>
    </row>
    <row r="541" spans="1:56" ht="16.5" customHeight="1" x14ac:dyDescent="0.3">
      <c r="A541" s="53"/>
      <c r="B541" s="53"/>
      <c r="C541" s="53"/>
      <c r="D541" s="53"/>
      <c r="E541" s="52"/>
      <c r="F541" s="54"/>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row>
    <row r="542" spans="1:56" ht="16.5" customHeight="1" x14ac:dyDescent="0.3">
      <c r="A542" s="53"/>
      <c r="B542" s="53"/>
      <c r="C542" s="53"/>
      <c r="D542" s="53"/>
      <c r="E542" s="52"/>
      <c r="F542" s="54"/>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c r="AS542" s="52"/>
      <c r="AT542" s="52"/>
      <c r="AU542" s="52"/>
      <c r="AV542" s="52"/>
      <c r="AW542" s="52"/>
      <c r="AX542" s="52"/>
      <c r="AY542" s="52"/>
      <c r="AZ542" s="52"/>
      <c r="BA542" s="52"/>
      <c r="BB542" s="52"/>
      <c r="BC542" s="52"/>
      <c r="BD542" s="52"/>
    </row>
    <row r="543" spans="1:56" ht="16.5" customHeight="1" x14ac:dyDescent="0.3">
      <c r="A543" s="53"/>
      <c r="B543" s="53"/>
      <c r="C543" s="53"/>
      <c r="D543" s="53"/>
      <c r="E543" s="52"/>
      <c r="F543" s="54"/>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c r="AS543" s="52"/>
      <c r="AT543" s="52"/>
      <c r="AU543" s="52"/>
      <c r="AV543" s="52"/>
      <c r="AW543" s="52"/>
      <c r="AX543" s="52"/>
      <c r="AY543" s="52"/>
      <c r="AZ543" s="52"/>
      <c r="BA543" s="52"/>
      <c r="BB543" s="52"/>
      <c r="BC543" s="52"/>
      <c r="BD543" s="52"/>
    </row>
    <row r="544" spans="1:56" ht="16.5" customHeight="1" x14ac:dyDescent="0.3">
      <c r="A544" s="53"/>
      <c r="B544" s="53"/>
      <c r="C544" s="53"/>
      <c r="D544" s="53"/>
      <c r="E544" s="52"/>
      <c r="F544" s="54"/>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c r="AS544" s="52"/>
      <c r="AT544" s="52"/>
      <c r="AU544" s="52"/>
      <c r="AV544" s="52"/>
      <c r="AW544" s="52"/>
      <c r="AX544" s="52"/>
      <c r="AY544" s="52"/>
      <c r="AZ544" s="52"/>
      <c r="BA544" s="52"/>
      <c r="BB544" s="52"/>
      <c r="BC544" s="52"/>
      <c r="BD544" s="52"/>
    </row>
    <row r="545" spans="1:56" ht="16.5" customHeight="1" x14ac:dyDescent="0.3">
      <c r="A545" s="53"/>
      <c r="B545" s="53"/>
      <c r="C545" s="53"/>
      <c r="D545" s="53"/>
      <c r="E545" s="52"/>
      <c r="F545" s="54"/>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c r="AS545" s="52"/>
      <c r="AT545" s="52"/>
      <c r="AU545" s="52"/>
      <c r="AV545" s="52"/>
      <c r="AW545" s="52"/>
      <c r="AX545" s="52"/>
      <c r="AY545" s="52"/>
      <c r="AZ545" s="52"/>
      <c r="BA545" s="52"/>
      <c r="BB545" s="52"/>
      <c r="BC545" s="52"/>
      <c r="BD545" s="52"/>
    </row>
    <row r="546" spans="1:56" ht="16.5" customHeight="1" x14ac:dyDescent="0.3">
      <c r="A546" s="53"/>
      <c r="B546" s="53"/>
      <c r="C546" s="53"/>
      <c r="D546" s="53"/>
      <c r="E546" s="52"/>
      <c r="F546" s="54"/>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row>
    <row r="547" spans="1:56" ht="16.5" customHeight="1" x14ac:dyDescent="0.3">
      <c r="A547" s="53"/>
      <c r="B547" s="53"/>
      <c r="C547" s="53"/>
      <c r="D547" s="53"/>
      <c r="E547" s="52"/>
      <c r="F547" s="54"/>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row>
    <row r="548" spans="1:56" ht="16.5" customHeight="1" x14ac:dyDescent="0.3">
      <c r="A548" s="53"/>
      <c r="B548" s="53"/>
      <c r="C548" s="53"/>
      <c r="D548" s="53"/>
      <c r="E548" s="52"/>
      <c r="F548" s="54"/>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c r="AS548" s="52"/>
      <c r="AT548" s="52"/>
      <c r="AU548" s="52"/>
      <c r="AV548" s="52"/>
      <c r="AW548" s="52"/>
      <c r="AX548" s="52"/>
      <c r="AY548" s="52"/>
      <c r="AZ548" s="52"/>
      <c r="BA548" s="52"/>
      <c r="BB548" s="52"/>
      <c r="BC548" s="52"/>
      <c r="BD548" s="52"/>
    </row>
    <row r="549" spans="1:56" ht="16.5" customHeight="1" x14ac:dyDescent="0.3">
      <c r="A549" s="53"/>
      <c r="B549" s="53"/>
      <c r="C549" s="53"/>
      <c r="D549" s="53"/>
      <c r="E549" s="52"/>
      <c r="F549" s="54"/>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row>
    <row r="550" spans="1:56" ht="16.5" customHeight="1" x14ac:dyDescent="0.3">
      <c r="A550" s="53"/>
      <c r="B550" s="53"/>
      <c r="C550" s="53"/>
      <c r="D550" s="53"/>
      <c r="E550" s="52"/>
      <c r="F550" s="54"/>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row>
    <row r="551" spans="1:56" ht="16.5" customHeight="1" x14ac:dyDescent="0.3">
      <c r="A551" s="53"/>
      <c r="B551" s="53"/>
      <c r="C551" s="53"/>
      <c r="D551" s="53"/>
      <c r="E551" s="52"/>
      <c r="F551" s="54"/>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row>
    <row r="552" spans="1:56" ht="16.5" customHeight="1" x14ac:dyDescent="0.3">
      <c r="A552" s="53"/>
      <c r="B552" s="53"/>
      <c r="C552" s="53"/>
      <c r="D552" s="53"/>
      <c r="E552" s="52"/>
      <c r="F552" s="54"/>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row>
    <row r="553" spans="1:56" ht="16.5" customHeight="1" x14ac:dyDescent="0.3">
      <c r="A553" s="53"/>
      <c r="B553" s="53"/>
      <c r="C553" s="53"/>
      <c r="D553" s="53"/>
      <c r="E553" s="52"/>
      <c r="F553" s="54"/>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c r="AS553" s="52"/>
      <c r="AT553" s="52"/>
      <c r="AU553" s="52"/>
      <c r="AV553" s="52"/>
      <c r="AW553" s="52"/>
      <c r="AX553" s="52"/>
      <c r="AY553" s="52"/>
      <c r="AZ553" s="52"/>
      <c r="BA553" s="52"/>
      <c r="BB553" s="52"/>
      <c r="BC553" s="52"/>
      <c r="BD553" s="52"/>
    </row>
    <row r="554" spans="1:56" ht="16.5" customHeight="1" x14ac:dyDescent="0.3">
      <c r="A554" s="53"/>
      <c r="B554" s="53"/>
      <c r="C554" s="53"/>
      <c r="D554" s="53"/>
      <c r="E554" s="52"/>
      <c r="F554" s="54"/>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c r="AS554" s="52"/>
      <c r="AT554" s="52"/>
      <c r="AU554" s="52"/>
      <c r="AV554" s="52"/>
      <c r="AW554" s="52"/>
      <c r="AX554" s="52"/>
      <c r="AY554" s="52"/>
      <c r="AZ554" s="52"/>
      <c r="BA554" s="52"/>
      <c r="BB554" s="52"/>
      <c r="BC554" s="52"/>
      <c r="BD554" s="52"/>
    </row>
    <row r="555" spans="1:56" ht="16.5" customHeight="1" x14ac:dyDescent="0.3">
      <c r="A555" s="53"/>
      <c r="B555" s="53"/>
      <c r="C555" s="53"/>
      <c r="D555" s="53"/>
      <c r="E555" s="52"/>
      <c r="F555" s="54"/>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c r="AS555" s="52"/>
      <c r="AT555" s="52"/>
      <c r="AU555" s="52"/>
      <c r="AV555" s="52"/>
      <c r="AW555" s="52"/>
      <c r="AX555" s="52"/>
      <c r="AY555" s="52"/>
      <c r="AZ555" s="52"/>
      <c r="BA555" s="52"/>
      <c r="BB555" s="52"/>
      <c r="BC555" s="52"/>
      <c r="BD555" s="52"/>
    </row>
    <row r="556" spans="1:56" ht="16.5" customHeight="1" x14ac:dyDescent="0.3">
      <c r="A556" s="53"/>
      <c r="B556" s="53"/>
      <c r="C556" s="53"/>
      <c r="D556" s="53"/>
      <c r="E556" s="52"/>
      <c r="F556" s="54"/>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c r="AS556" s="52"/>
      <c r="AT556" s="52"/>
      <c r="AU556" s="52"/>
      <c r="AV556" s="52"/>
      <c r="AW556" s="52"/>
      <c r="AX556" s="52"/>
      <c r="AY556" s="52"/>
      <c r="AZ556" s="52"/>
      <c r="BA556" s="52"/>
      <c r="BB556" s="52"/>
      <c r="BC556" s="52"/>
      <c r="BD556" s="52"/>
    </row>
    <row r="557" spans="1:56" ht="16.5" customHeight="1" x14ac:dyDescent="0.3">
      <c r="A557" s="53"/>
      <c r="B557" s="53"/>
      <c r="C557" s="53"/>
      <c r="D557" s="53"/>
      <c r="E557" s="52"/>
      <c r="F557" s="54"/>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c r="AS557" s="52"/>
      <c r="AT557" s="52"/>
      <c r="AU557" s="52"/>
      <c r="AV557" s="52"/>
      <c r="AW557" s="52"/>
      <c r="AX557" s="52"/>
      <c r="AY557" s="52"/>
      <c r="AZ557" s="52"/>
      <c r="BA557" s="52"/>
      <c r="BB557" s="52"/>
      <c r="BC557" s="52"/>
      <c r="BD557" s="52"/>
    </row>
    <row r="558" spans="1:56" ht="16.5" customHeight="1" x14ac:dyDescent="0.3">
      <c r="A558" s="53"/>
      <c r="B558" s="53"/>
      <c r="C558" s="53"/>
      <c r="D558" s="53"/>
      <c r="E558" s="52"/>
      <c r="F558" s="54"/>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c r="AS558" s="52"/>
      <c r="AT558" s="52"/>
      <c r="AU558" s="52"/>
      <c r="AV558" s="52"/>
      <c r="AW558" s="52"/>
      <c r="AX558" s="52"/>
      <c r="AY558" s="52"/>
      <c r="AZ558" s="52"/>
      <c r="BA558" s="52"/>
      <c r="BB558" s="52"/>
      <c r="BC558" s="52"/>
      <c r="BD558" s="52"/>
    </row>
    <row r="559" spans="1:56" ht="16.5" customHeight="1" x14ac:dyDescent="0.3">
      <c r="A559" s="53"/>
      <c r="B559" s="53"/>
      <c r="C559" s="53"/>
      <c r="D559" s="53"/>
      <c r="E559" s="52"/>
      <c r="F559" s="54"/>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row>
    <row r="560" spans="1:56" ht="16.5" customHeight="1" x14ac:dyDescent="0.3">
      <c r="A560" s="53"/>
      <c r="B560" s="53"/>
      <c r="C560" s="53"/>
      <c r="D560" s="53"/>
      <c r="E560" s="52"/>
      <c r="F560" s="54"/>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c r="AS560" s="52"/>
      <c r="AT560" s="52"/>
      <c r="AU560" s="52"/>
      <c r="AV560" s="52"/>
      <c r="AW560" s="52"/>
      <c r="AX560" s="52"/>
      <c r="AY560" s="52"/>
      <c r="AZ560" s="52"/>
      <c r="BA560" s="52"/>
      <c r="BB560" s="52"/>
      <c r="BC560" s="52"/>
      <c r="BD560" s="52"/>
    </row>
    <row r="561" spans="1:56" ht="16.5" customHeight="1" x14ac:dyDescent="0.3">
      <c r="A561" s="53"/>
      <c r="B561" s="53"/>
      <c r="C561" s="53"/>
      <c r="D561" s="53"/>
      <c r="E561" s="52"/>
      <c r="F561" s="54"/>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c r="AS561" s="52"/>
      <c r="AT561" s="52"/>
      <c r="AU561" s="52"/>
      <c r="AV561" s="52"/>
      <c r="AW561" s="52"/>
      <c r="AX561" s="52"/>
      <c r="AY561" s="52"/>
      <c r="AZ561" s="52"/>
      <c r="BA561" s="52"/>
      <c r="BB561" s="52"/>
      <c r="BC561" s="52"/>
      <c r="BD561" s="52"/>
    </row>
    <row r="562" spans="1:56" ht="16.5" customHeight="1" x14ac:dyDescent="0.3">
      <c r="A562" s="53"/>
      <c r="B562" s="53"/>
      <c r="C562" s="53"/>
      <c r="D562" s="53"/>
      <c r="E562" s="52"/>
      <c r="F562" s="54"/>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c r="AS562" s="52"/>
      <c r="AT562" s="52"/>
      <c r="AU562" s="52"/>
      <c r="AV562" s="52"/>
      <c r="AW562" s="52"/>
      <c r="AX562" s="52"/>
      <c r="AY562" s="52"/>
      <c r="AZ562" s="52"/>
      <c r="BA562" s="52"/>
      <c r="BB562" s="52"/>
      <c r="BC562" s="52"/>
      <c r="BD562" s="52"/>
    </row>
    <row r="563" spans="1:56" ht="16.5" customHeight="1" x14ac:dyDescent="0.3">
      <c r="A563" s="53"/>
      <c r="B563" s="53"/>
      <c r="C563" s="53"/>
      <c r="D563" s="53"/>
      <c r="E563" s="52"/>
      <c r="F563" s="54"/>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c r="AS563" s="52"/>
      <c r="AT563" s="52"/>
      <c r="AU563" s="52"/>
      <c r="AV563" s="52"/>
      <c r="AW563" s="52"/>
      <c r="AX563" s="52"/>
      <c r="AY563" s="52"/>
      <c r="AZ563" s="52"/>
      <c r="BA563" s="52"/>
      <c r="BB563" s="52"/>
      <c r="BC563" s="52"/>
      <c r="BD563" s="52"/>
    </row>
    <row r="564" spans="1:56" ht="16.5" customHeight="1" x14ac:dyDescent="0.3">
      <c r="A564" s="53"/>
      <c r="B564" s="53"/>
      <c r="C564" s="53"/>
      <c r="D564" s="53"/>
      <c r="E564" s="52"/>
      <c r="F564" s="54"/>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c r="AS564" s="52"/>
      <c r="AT564" s="52"/>
      <c r="AU564" s="52"/>
      <c r="AV564" s="52"/>
      <c r="AW564" s="52"/>
      <c r="AX564" s="52"/>
      <c r="AY564" s="52"/>
      <c r="AZ564" s="52"/>
      <c r="BA564" s="52"/>
      <c r="BB564" s="52"/>
      <c r="BC564" s="52"/>
      <c r="BD564" s="52"/>
    </row>
    <row r="565" spans="1:56" ht="16.5" customHeight="1" x14ac:dyDescent="0.3">
      <c r="A565" s="53"/>
      <c r="B565" s="53"/>
      <c r="C565" s="53"/>
      <c r="D565" s="53"/>
      <c r="E565" s="52"/>
      <c r="F565" s="54"/>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c r="AS565" s="52"/>
      <c r="AT565" s="52"/>
      <c r="AU565" s="52"/>
      <c r="AV565" s="52"/>
      <c r="AW565" s="52"/>
      <c r="AX565" s="52"/>
      <c r="AY565" s="52"/>
      <c r="AZ565" s="52"/>
      <c r="BA565" s="52"/>
      <c r="BB565" s="52"/>
      <c r="BC565" s="52"/>
      <c r="BD565" s="52"/>
    </row>
    <row r="566" spans="1:56" ht="16.5" customHeight="1" x14ac:dyDescent="0.3">
      <c r="A566" s="53"/>
      <c r="B566" s="53"/>
      <c r="C566" s="53"/>
      <c r="D566" s="53"/>
      <c r="E566" s="52"/>
      <c r="F566" s="54"/>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row>
    <row r="567" spans="1:56" ht="16.5" customHeight="1" x14ac:dyDescent="0.3">
      <c r="A567" s="53"/>
      <c r="B567" s="53"/>
      <c r="C567" s="53"/>
      <c r="D567" s="53"/>
      <c r="E567" s="52"/>
      <c r="F567" s="54"/>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c r="AS567" s="52"/>
      <c r="AT567" s="52"/>
      <c r="AU567" s="52"/>
      <c r="AV567" s="52"/>
      <c r="AW567" s="52"/>
      <c r="AX567" s="52"/>
      <c r="AY567" s="52"/>
      <c r="AZ567" s="52"/>
      <c r="BA567" s="52"/>
      <c r="BB567" s="52"/>
      <c r="BC567" s="52"/>
      <c r="BD567" s="52"/>
    </row>
    <row r="568" spans="1:56" ht="16.5" customHeight="1" x14ac:dyDescent="0.3">
      <c r="A568" s="53"/>
      <c r="B568" s="53"/>
      <c r="C568" s="53"/>
      <c r="D568" s="53"/>
      <c r="E568" s="52"/>
      <c r="F568" s="54"/>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c r="AS568" s="52"/>
      <c r="AT568" s="52"/>
      <c r="AU568" s="52"/>
      <c r="AV568" s="52"/>
      <c r="AW568" s="52"/>
      <c r="AX568" s="52"/>
      <c r="AY568" s="52"/>
      <c r="AZ568" s="52"/>
      <c r="BA568" s="52"/>
      <c r="BB568" s="52"/>
      <c r="BC568" s="52"/>
      <c r="BD568" s="52"/>
    </row>
    <row r="569" spans="1:56" ht="16.5" customHeight="1" x14ac:dyDescent="0.3">
      <c r="A569" s="53"/>
      <c r="B569" s="53"/>
      <c r="C569" s="53"/>
      <c r="D569" s="53"/>
      <c r="E569" s="52"/>
      <c r="F569" s="54"/>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c r="AS569" s="52"/>
      <c r="AT569" s="52"/>
      <c r="AU569" s="52"/>
      <c r="AV569" s="52"/>
      <c r="AW569" s="52"/>
      <c r="AX569" s="52"/>
      <c r="AY569" s="52"/>
      <c r="AZ569" s="52"/>
      <c r="BA569" s="52"/>
      <c r="BB569" s="52"/>
      <c r="BC569" s="52"/>
      <c r="BD569" s="52"/>
    </row>
    <row r="570" spans="1:56" ht="16.5" customHeight="1" x14ac:dyDescent="0.3">
      <c r="A570" s="53"/>
      <c r="B570" s="53"/>
      <c r="C570" s="53"/>
      <c r="D570" s="53"/>
      <c r="E570" s="52"/>
      <c r="F570" s="54"/>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52"/>
      <c r="AL570" s="52"/>
      <c r="AM570" s="52"/>
      <c r="AN570" s="52"/>
      <c r="AO570" s="52"/>
      <c r="AP570" s="52"/>
      <c r="AQ570" s="52"/>
      <c r="AR570" s="52"/>
      <c r="AS570" s="52"/>
      <c r="AT570" s="52"/>
      <c r="AU570" s="52"/>
      <c r="AV570" s="52"/>
      <c r="AW570" s="52"/>
      <c r="AX570" s="52"/>
      <c r="AY570" s="52"/>
      <c r="AZ570" s="52"/>
      <c r="BA570" s="52"/>
      <c r="BB570" s="52"/>
      <c r="BC570" s="52"/>
      <c r="BD570" s="52"/>
    </row>
    <row r="571" spans="1:56" ht="16.5" customHeight="1" x14ac:dyDescent="0.3">
      <c r="A571" s="53"/>
      <c r="B571" s="53"/>
      <c r="C571" s="53"/>
      <c r="D571" s="53"/>
      <c r="E571" s="52"/>
      <c r="F571" s="54"/>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c r="AS571" s="52"/>
      <c r="AT571" s="52"/>
      <c r="AU571" s="52"/>
      <c r="AV571" s="52"/>
      <c r="AW571" s="52"/>
      <c r="AX571" s="52"/>
      <c r="AY571" s="52"/>
      <c r="AZ571" s="52"/>
      <c r="BA571" s="52"/>
      <c r="BB571" s="52"/>
      <c r="BC571" s="52"/>
      <c r="BD571" s="52"/>
    </row>
    <row r="572" spans="1:56" ht="16.5" customHeight="1" x14ac:dyDescent="0.3">
      <c r="A572" s="53"/>
      <c r="B572" s="53"/>
      <c r="C572" s="53"/>
      <c r="D572" s="53"/>
      <c r="E572" s="52"/>
      <c r="F572" s="54"/>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c r="AS572" s="52"/>
      <c r="AT572" s="52"/>
      <c r="AU572" s="52"/>
      <c r="AV572" s="52"/>
      <c r="AW572" s="52"/>
      <c r="AX572" s="52"/>
      <c r="AY572" s="52"/>
      <c r="AZ572" s="52"/>
      <c r="BA572" s="52"/>
      <c r="BB572" s="52"/>
      <c r="BC572" s="52"/>
      <c r="BD572" s="52"/>
    </row>
    <row r="573" spans="1:56" ht="16.5" customHeight="1" x14ac:dyDescent="0.3">
      <c r="A573" s="53"/>
      <c r="B573" s="53"/>
      <c r="C573" s="53"/>
      <c r="D573" s="53"/>
      <c r="E573" s="52"/>
      <c r="F573" s="54"/>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c r="AS573" s="52"/>
      <c r="AT573" s="52"/>
      <c r="AU573" s="52"/>
      <c r="AV573" s="52"/>
      <c r="AW573" s="52"/>
      <c r="AX573" s="52"/>
      <c r="AY573" s="52"/>
      <c r="AZ573" s="52"/>
      <c r="BA573" s="52"/>
      <c r="BB573" s="52"/>
      <c r="BC573" s="52"/>
      <c r="BD573" s="52"/>
    </row>
    <row r="574" spans="1:56" ht="16.5" customHeight="1" x14ac:dyDescent="0.3">
      <c r="A574" s="53"/>
      <c r="B574" s="53"/>
      <c r="C574" s="53"/>
      <c r="D574" s="53"/>
      <c r="E574" s="52"/>
      <c r="F574" s="54"/>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c r="AS574" s="52"/>
      <c r="AT574" s="52"/>
      <c r="AU574" s="52"/>
      <c r="AV574" s="52"/>
      <c r="AW574" s="52"/>
      <c r="AX574" s="52"/>
      <c r="AY574" s="52"/>
      <c r="AZ574" s="52"/>
      <c r="BA574" s="52"/>
      <c r="BB574" s="52"/>
      <c r="BC574" s="52"/>
      <c r="BD574" s="52"/>
    </row>
    <row r="575" spans="1:56" ht="16.5" customHeight="1" x14ac:dyDescent="0.3">
      <c r="A575" s="53"/>
      <c r="B575" s="53"/>
      <c r="C575" s="53"/>
      <c r="D575" s="53"/>
      <c r="E575" s="52"/>
      <c r="F575" s="54"/>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c r="AS575" s="52"/>
      <c r="AT575" s="52"/>
      <c r="AU575" s="52"/>
      <c r="AV575" s="52"/>
      <c r="AW575" s="52"/>
      <c r="AX575" s="52"/>
      <c r="AY575" s="52"/>
      <c r="AZ575" s="52"/>
      <c r="BA575" s="52"/>
      <c r="BB575" s="52"/>
      <c r="BC575" s="52"/>
      <c r="BD575" s="52"/>
    </row>
    <row r="576" spans="1:56" ht="16.5" customHeight="1" x14ac:dyDescent="0.3">
      <c r="A576" s="53"/>
      <c r="B576" s="53"/>
      <c r="C576" s="53"/>
      <c r="D576" s="53"/>
      <c r="E576" s="52"/>
      <c r="F576" s="54"/>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c r="AS576" s="52"/>
      <c r="AT576" s="52"/>
      <c r="AU576" s="52"/>
      <c r="AV576" s="52"/>
      <c r="AW576" s="52"/>
      <c r="AX576" s="52"/>
      <c r="AY576" s="52"/>
      <c r="AZ576" s="52"/>
      <c r="BA576" s="52"/>
      <c r="BB576" s="52"/>
      <c r="BC576" s="52"/>
      <c r="BD576" s="52"/>
    </row>
    <row r="577" spans="1:56" ht="16.5" customHeight="1" x14ac:dyDescent="0.3">
      <c r="A577" s="53"/>
      <c r="B577" s="53"/>
      <c r="C577" s="53"/>
      <c r="D577" s="53"/>
      <c r="E577" s="52"/>
      <c r="F577" s="54"/>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c r="AS577" s="52"/>
      <c r="AT577" s="52"/>
      <c r="AU577" s="52"/>
      <c r="AV577" s="52"/>
      <c r="AW577" s="52"/>
      <c r="AX577" s="52"/>
      <c r="AY577" s="52"/>
      <c r="AZ577" s="52"/>
      <c r="BA577" s="52"/>
      <c r="BB577" s="52"/>
      <c r="BC577" s="52"/>
      <c r="BD577" s="52"/>
    </row>
    <row r="578" spans="1:56" ht="16.5" customHeight="1" x14ac:dyDescent="0.3">
      <c r="A578" s="53"/>
      <c r="B578" s="53"/>
      <c r="C578" s="53"/>
      <c r="D578" s="53"/>
      <c r="E578" s="52"/>
      <c r="F578" s="54"/>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c r="AS578" s="52"/>
      <c r="AT578" s="52"/>
      <c r="AU578" s="52"/>
      <c r="AV578" s="52"/>
      <c r="AW578" s="52"/>
      <c r="AX578" s="52"/>
      <c r="AY578" s="52"/>
      <c r="AZ578" s="52"/>
      <c r="BA578" s="52"/>
      <c r="BB578" s="52"/>
      <c r="BC578" s="52"/>
      <c r="BD578" s="52"/>
    </row>
    <row r="579" spans="1:56" ht="16.5" customHeight="1" x14ac:dyDescent="0.3">
      <c r="A579" s="53"/>
      <c r="B579" s="53"/>
      <c r="C579" s="53"/>
      <c r="D579" s="53"/>
      <c r="E579" s="52"/>
      <c r="F579" s="54"/>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c r="AS579" s="52"/>
      <c r="AT579" s="52"/>
      <c r="AU579" s="52"/>
      <c r="AV579" s="52"/>
      <c r="AW579" s="52"/>
      <c r="AX579" s="52"/>
      <c r="AY579" s="52"/>
      <c r="AZ579" s="52"/>
      <c r="BA579" s="52"/>
      <c r="BB579" s="52"/>
      <c r="BC579" s="52"/>
      <c r="BD579" s="52"/>
    </row>
    <row r="580" spans="1:56" ht="16.5" customHeight="1" x14ac:dyDescent="0.3">
      <c r="A580" s="53"/>
      <c r="B580" s="53"/>
      <c r="C580" s="53"/>
      <c r="D580" s="53"/>
      <c r="E580" s="52"/>
      <c r="F580" s="54"/>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c r="AS580" s="52"/>
      <c r="AT580" s="52"/>
      <c r="AU580" s="52"/>
      <c r="AV580" s="52"/>
      <c r="AW580" s="52"/>
      <c r="AX580" s="52"/>
      <c r="AY580" s="52"/>
      <c r="AZ580" s="52"/>
      <c r="BA580" s="52"/>
      <c r="BB580" s="52"/>
      <c r="BC580" s="52"/>
      <c r="BD580" s="52"/>
    </row>
    <row r="581" spans="1:56" ht="16.5" customHeight="1" x14ac:dyDescent="0.3">
      <c r="A581" s="53"/>
      <c r="B581" s="53"/>
      <c r="C581" s="53"/>
      <c r="D581" s="53"/>
      <c r="E581" s="52"/>
      <c r="F581" s="54"/>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c r="AS581" s="52"/>
      <c r="AT581" s="52"/>
      <c r="AU581" s="52"/>
      <c r="AV581" s="52"/>
      <c r="AW581" s="52"/>
      <c r="AX581" s="52"/>
      <c r="AY581" s="52"/>
      <c r="AZ581" s="52"/>
      <c r="BA581" s="52"/>
      <c r="BB581" s="52"/>
      <c r="BC581" s="52"/>
      <c r="BD581" s="52"/>
    </row>
    <row r="582" spans="1:56" ht="16.5" customHeight="1" x14ac:dyDescent="0.3">
      <c r="A582" s="53"/>
      <c r="B582" s="53"/>
      <c r="C582" s="53"/>
      <c r="D582" s="53"/>
      <c r="E582" s="52"/>
      <c r="F582" s="54"/>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c r="AS582" s="52"/>
      <c r="AT582" s="52"/>
      <c r="AU582" s="52"/>
      <c r="AV582" s="52"/>
      <c r="AW582" s="52"/>
      <c r="AX582" s="52"/>
      <c r="AY582" s="52"/>
      <c r="AZ582" s="52"/>
      <c r="BA582" s="52"/>
      <c r="BB582" s="52"/>
      <c r="BC582" s="52"/>
      <c r="BD582" s="52"/>
    </row>
    <row r="583" spans="1:56" ht="16.5" customHeight="1" x14ac:dyDescent="0.3">
      <c r="A583" s="53"/>
      <c r="B583" s="53"/>
      <c r="C583" s="53"/>
      <c r="D583" s="53"/>
      <c r="E583" s="52"/>
      <c r="F583" s="54"/>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c r="AS583" s="52"/>
      <c r="AT583" s="52"/>
      <c r="AU583" s="52"/>
      <c r="AV583" s="52"/>
      <c r="AW583" s="52"/>
      <c r="AX583" s="52"/>
      <c r="AY583" s="52"/>
      <c r="AZ583" s="52"/>
      <c r="BA583" s="52"/>
      <c r="BB583" s="52"/>
      <c r="BC583" s="52"/>
      <c r="BD583" s="52"/>
    </row>
    <row r="584" spans="1:56" ht="16.5" customHeight="1" x14ac:dyDescent="0.3">
      <c r="A584" s="53"/>
      <c r="B584" s="53"/>
      <c r="C584" s="53"/>
      <c r="D584" s="53"/>
      <c r="E584" s="52"/>
      <c r="F584" s="54"/>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c r="AS584" s="52"/>
      <c r="AT584" s="52"/>
      <c r="AU584" s="52"/>
      <c r="AV584" s="52"/>
      <c r="AW584" s="52"/>
      <c r="AX584" s="52"/>
      <c r="AY584" s="52"/>
      <c r="AZ584" s="52"/>
      <c r="BA584" s="52"/>
      <c r="BB584" s="52"/>
      <c r="BC584" s="52"/>
      <c r="BD584" s="52"/>
    </row>
    <row r="585" spans="1:56" ht="16.5" customHeight="1" x14ac:dyDescent="0.3">
      <c r="A585" s="53"/>
      <c r="B585" s="53"/>
      <c r="C585" s="53"/>
      <c r="D585" s="53"/>
      <c r="E585" s="52"/>
      <c r="F585" s="54"/>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c r="AS585" s="52"/>
      <c r="AT585" s="52"/>
      <c r="AU585" s="52"/>
      <c r="AV585" s="52"/>
      <c r="AW585" s="52"/>
      <c r="AX585" s="52"/>
      <c r="AY585" s="52"/>
      <c r="AZ585" s="52"/>
      <c r="BA585" s="52"/>
      <c r="BB585" s="52"/>
      <c r="BC585" s="52"/>
      <c r="BD585" s="52"/>
    </row>
    <row r="586" spans="1:56" ht="16.5" customHeight="1" x14ac:dyDescent="0.3">
      <c r="A586" s="53"/>
      <c r="B586" s="53"/>
      <c r="C586" s="53"/>
      <c r="D586" s="53"/>
      <c r="E586" s="52"/>
      <c r="F586" s="54"/>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c r="AS586" s="52"/>
      <c r="AT586" s="52"/>
      <c r="AU586" s="52"/>
      <c r="AV586" s="52"/>
      <c r="AW586" s="52"/>
      <c r="AX586" s="52"/>
      <c r="AY586" s="52"/>
      <c r="AZ586" s="52"/>
      <c r="BA586" s="52"/>
      <c r="BB586" s="52"/>
      <c r="BC586" s="52"/>
      <c r="BD586" s="52"/>
    </row>
    <row r="587" spans="1:56" ht="16.5" customHeight="1" x14ac:dyDescent="0.3">
      <c r="A587" s="53"/>
      <c r="B587" s="53"/>
      <c r="C587" s="53"/>
      <c r="D587" s="53"/>
      <c r="E587" s="52"/>
      <c r="F587" s="54"/>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c r="AS587" s="52"/>
      <c r="AT587" s="52"/>
      <c r="AU587" s="52"/>
      <c r="AV587" s="52"/>
      <c r="AW587" s="52"/>
      <c r="AX587" s="52"/>
      <c r="AY587" s="52"/>
      <c r="AZ587" s="52"/>
      <c r="BA587" s="52"/>
      <c r="BB587" s="52"/>
      <c r="BC587" s="52"/>
      <c r="BD587" s="52"/>
    </row>
    <row r="588" spans="1:56" ht="16.5" customHeight="1" x14ac:dyDescent="0.3">
      <c r="A588" s="53"/>
      <c r="B588" s="53"/>
      <c r="C588" s="53"/>
      <c r="D588" s="53"/>
      <c r="E588" s="52"/>
      <c r="F588" s="54"/>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c r="AS588" s="52"/>
      <c r="AT588" s="52"/>
      <c r="AU588" s="52"/>
      <c r="AV588" s="52"/>
      <c r="AW588" s="52"/>
      <c r="AX588" s="52"/>
      <c r="AY588" s="52"/>
      <c r="AZ588" s="52"/>
      <c r="BA588" s="52"/>
      <c r="BB588" s="52"/>
      <c r="BC588" s="52"/>
      <c r="BD588" s="52"/>
    </row>
    <row r="589" spans="1:56" ht="16.5" customHeight="1" x14ac:dyDescent="0.3">
      <c r="A589" s="53"/>
      <c r="B589" s="53"/>
      <c r="C589" s="53"/>
      <c r="D589" s="53"/>
      <c r="E589" s="52"/>
      <c r="F589" s="54"/>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c r="AS589" s="52"/>
      <c r="AT589" s="52"/>
      <c r="AU589" s="52"/>
      <c r="AV589" s="52"/>
      <c r="AW589" s="52"/>
      <c r="AX589" s="52"/>
      <c r="AY589" s="52"/>
      <c r="AZ589" s="52"/>
      <c r="BA589" s="52"/>
      <c r="BB589" s="52"/>
      <c r="BC589" s="52"/>
      <c r="BD589" s="52"/>
    </row>
    <row r="590" spans="1:56" ht="16.5" customHeight="1" x14ac:dyDescent="0.3">
      <c r="A590" s="53"/>
      <c r="B590" s="53"/>
      <c r="C590" s="53"/>
      <c r="D590" s="53"/>
      <c r="E590" s="52"/>
      <c r="F590" s="54"/>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c r="AS590" s="52"/>
      <c r="AT590" s="52"/>
      <c r="AU590" s="52"/>
      <c r="AV590" s="52"/>
      <c r="AW590" s="52"/>
      <c r="AX590" s="52"/>
      <c r="AY590" s="52"/>
      <c r="AZ590" s="52"/>
      <c r="BA590" s="52"/>
      <c r="BB590" s="52"/>
      <c r="BC590" s="52"/>
      <c r="BD590" s="52"/>
    </row>
    <row r="591" spans="1:56" ht="16.5" customHeight="1" x14ac:dyDescent="0.3">
      <c r="A591" s="53"/>
      <c r="B591" s="53"/>
      <c r="C591" s="53"/>
      <c r="D591" s="53"/>
      <c r="E591" s="52"/>
      <c r="F591" s="54"/>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c r="AS591" s="52"/>
      <c r="AT591" s="52"/>
      <c r="AU591" s="52"/>
      <c r="AV591" s="52"/>
      <c r="AW591" s="52"/>
      <c r="AX591" s="52"/>
      <c r="AY591" s="52"/>
      <c r="AZ591" s="52"/>
      <c r="BA591" s="52"/>
      <c r="BB591" s="52"/>
      <c r="BC591" s="52"/>
      <c r="BD591" s="52"/>
    </row>
    <row r="592" spans="1:56" ht="16.5" customHeight="1" x14ac:dyDescent="0.3">
      <c r="A592" s="53"/>
      <c r="B592" s="53"/>
      <c r="C592" s="53"/>
      <c r="D592" s="53"/>
      <c r="E592" s="52"/>
      <c r="F592" s="54"/>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c r="AS592" s="52"/>
      <c r="AT592" s="52"/>
      <c r="AU592" s="52"/>
      <c r="AV592" s="52"/>
      <c r="AW592" s="52"/>
      <c r="AX592" s="52"/>
      <c r="AY592" s="52"/>
      <c r="AZ592" s="52"/>
      <c r="BA592" s="52"/>
      <c r="BB592" s="52"/>
      <c r="BC592" s="52"/>
      <c r="BD592" s="52"/>
    </row>
    <row r="593" spans="1:56" ht="16.5" customHeight="1" x14ac:dyDescent="0.3">
      <c r="A593" s="53"/>
      <c r="B593" s="53"/>
      <c r="C593" s="53"/>
      <c r="D593" s="53"/>
      <c r="E593" s="52"/>
      <c r="F593" s="54"/>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c r="AS593" s="52"/>
      <c r="AT593" s="52"/>
      <c r="AU593" s="52"/>
      <c r="AV593" s="52"/>
      <c r="AW593" s="52"/>
      <c r="AX593" s="52"/>
      <c r="AY593" s="52"/>
      <c r="AZ593" s="52"/>
      <c r="BA593" s="52"/>
      <c r="BB593" s="52"/>
      <c r="BC593" s="52"/>
      <c r="BD593" s="52"/>
    </row>
    <row r="594" spans="1:56" ht="16.5" customHeight="1" x14ac:dyDescent="0.3">
      <c r="A594" s="53"/>
      <c r="B594" s="53"/>
      <c r="C594" s="53"/>
      <c r="D594" s="53"/>
      <c r="E594" s="52"/>
      <c r="F594" s="54"/>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c r="AS594" s="52"/>
      <c r="AT594" s="52"/>
      <c r="AU594" s="52"/>
      <c r="AV594" s="52"/>
      <c r="AW594" s="52"/>
      <c r="AX594" s="52"/>
      <c r="AY594" s="52"/>
      <c r="AZ594" s="52"/>
      <c r="BA594" s="52"/>
      <c r="BB594" s="52"/>
      <c r="BC594" s="52"/>
      <c r="BD594" s="52"/>
    </row>
    <row r="595" spans="1:56" ht="16.5" customHeight="1" x14ac:dyDescent="0.3">
      <c r="A595" s="53"/>
      <c r="B595" s="53"/>
      <c r="C595" s="53"/>
      <c r="D595" s="53"/>
      <c r="E595" s="52"/>
      <c r="F595" s="54"/>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c r="AS595" s="52"/>
      <c r="AT595" s="52"/>
      <c r="AU595" s="52"/>
      <c r="AV595" s="52"/>
      <c r="AW595" s="52"/>
      <c r="AX595" s="52"/>
      <c r="AY595" s="52"/>
      <c r="AZ595" s="52"/>
      <c r="BA595" s="52"/>
      <c r="BB595" s="52"/>
      <c r="BC595" s="52"/>
      <c r="BD595" s="52"/>
    </row>
    <row r="596" spans="1:56" ht="16.5" customHeight="1" x14ac:dyDescent="0.3">
      <c r="A596" s="53"/>
      <c r="B596" s="53"/>
      <c r="C596" s="53"/>
      <c r="D596" s="53"/>
      <c r="E596" s="52"/>
      <c r="F596" s="54"/>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c r="AS596" s="52"/>
      <c r="AT596" s="52"/>
      <c r="AU596" s="52"/>
      <c r="AV596" s="52"/>
      <c r="AW596" s="52"/>
      <c r="AX596" s="52"/>
      <c r="AY596" s="52"/>
      <c r="AZ596" s="52"/>
      <c r="BA596" s="52"/>
      <c r="BB596" s="52"/>
      <c r="BC596" s="52"/>
      <c r="BD596" s="52"/>
    </row>
    <row r="597" spans="1:56" ht="16.5" customHeight="1" x14ac:dyDescent="0.3">
      <c r="A597" s="53"/>
      <c r="B597" s="53"/>
      <c r="C597" s="53"/>
      <c r="D597" s="53"/>
      <c r="E597" s="52"/>
      <c r="F597" s="54"/>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c r="AS597" s="52"/>
      <c r="AT597" s="52"/>
      <c r="AU597" s="52"/>
      <c r="AV597" s="52"/>
      <c r="AW597" s="52"/>
      <c r="AX597" s="52"/>
      <c r="AY597" s="52"/>
      <c r="AZ597" s="52"/>
      <c r="BA597" s="52"/>
      <c r="BB597" s="52"/>
      <c r="BC597" s="52"/>
      <c r="BD597" s="52"/>
    </row>
    <row r="598" spans="1:56" ht="16.5" customHeight="1" x14ac:dyDescent="0.3">
      <c r="A598" s="53"/>
      <c r="B598" s="53"/>
      <c r="C598" s="53"/>
      <c r="D598" s="53"/>
      <c r="E598" s="52"/>
      <c r="F598" s="54"/>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c r="AS598" s="52"/>
      <c r="AT598" s="52"/>
      <c r="AU598" s="52"/>
      <c r="AV598" s="52"/>
      <c r="AW598" s="52"/>
      <c r="AX598" s="52"/>
      <c r="AY598" s="52"/>
      <c r="AZ598" s="52"/>
      <c r="BA598" s="52"/>
      <c r="BB598" s="52"/>
      <c r="BC598" s="52"/>
      <c r="BD598" s="52"/>
    </row>
    <row r="599" spans="1:56" ht="16.5" customHeight="1" x14ac:dyDescent="0.3">
      <c r="A599" s="53"/>
      <c r="B599" s="53"/>
      <c r="C599" s="53"/>
      <c r="D599" s="53"/>
      <c r="E599" s="52"/>
      <c r="F599" s="54"/>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c r="AS599" s="52"/>
      <c r="AT599" s="52"/>
      <c r="AU599" s="52"/>
      <c r="AV599" s="52"/>
      <c r="AW599" s="52"/>
      <c r="AX599" s="52"/>
      <c r="AY599" s="52"/>
      <c r="AZ599" s="52"/>
      <c r="BA599" s="52"/>
      <c r="BB599" s="52"/>
      <c r="BC599" s="52"/>
      <c r="BD599" s="52"/>
    </row>
    <row r="600" spans="1:56" ht="16.5" customHeight="1" x14ac:dyDescent="0.3">
      <c r="A600" s="53"/>
      <c r="B600" s="53"/>
      <c r="C600" s="53"/>
      <c r="D600" s="53"/>
      <c r="E600" s="52"/>
      <c r="F600" s="54"/>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c r="AS600" s="52"/>
      <c r="AT600" s="52"/>
      <c r="AU600" s="52"/>
      <c r="AV600" s="52"/>
      <c r="AW600" s="52"/>
      <c r="AX600" s="52"/>
      <c r="AY600" s="52"/>
      <c r="AZ600" s="52"/>
      <c r="BA600" s="52"/>
      <c r="BB600" s="52"/>
      <c r="BC600" s="52"/>
      <c r="BD600" s="52"/>
    </row>
    <row r="601" spans="1:56" ht="16.5" customHeight="1" x14ac:dyDescent="0.3">
      <c r="A601" s="53"/>
      <c r="B601" s="53"/>
      <c r="C601" s="53"/>
      <c r="D601" s="53"/>
      <c r="E601" s="52"/>
      <c r="F601" s="54"/>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c r="AS601" s="52"/>
      <c r="AT601" s="52"/>
      <c r="AU601" s="52"/>
      <c r="AV601" s="52"/>
      <c r="AW601" s="52"/>
      <c r="AX601" s="52"/>
      <c r="AY601" s="52"/>
      <c r="AZ601" s="52"/>
      <c r="BA601" s="52"/>
      <c r="BB601" s="52"/>
      <c r="BC601" s="52"/>
      <c r="BD601" s="52"/>
    </row>
    <row r="602" spans="1:56" ht="16.5" customHeight="1" x14ac:dyDescent="0.3">
      <c r="A602" s="53"/>
      <c r="B602" s="53"/>
      <c r="C602" s="53"/>
      <c r="D602" s="53"/>
      <c r="E602" s="52"/>
      <c r="F602" s="54"/>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c r="AS602" s="52"/>
      <c r="AT602" s="52"/>
      <c r="AU602" s="52"/>
      <c r="AV602" s="52"/>
      <c r="AW602" s="52"/>
      <c r="AX602" s="52"/>
      <c r="AY602" s="52"/>
      <c r="AZ602" s="52"/>
      <c r="BA602" s="52"/>
      <c r="BB602" s="52"/>
      <c r="BC602" s="52"/>
      <c r="BD602" s="52"/>
    </row>
    <row r="603" spans="1:56" ht="16.5" customHeight="1" x14ac:dyDescent="0.3">
      <c r="A603" s="53"/>
      <c r="B603" s="53"/>
      <c r="C603" s="53"/>
      <c r="D603" s="53"/>
      <c r="E603" s="52"/>
      <c r="F603" s="54"/>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c r="AS603" s="52"/>
      <c r="AT603" s="52"/>
      <c r="AU603" s="52"/>
      <c r="AV603" s="52"/>
      <c r="AW603" s="52"/>
      <c r="AX603" s="52"/>
      <c r="AY603" s="52"/>
      <c r="AZ603" s="52"/>
      <c r="BA603" s="52"/>
      <c r="BB603" s="52"/>
      <c r="BC603" s="52"/>
      <c r="BD603" s="52"/>
    </row>
    <row r="604" spans="1:56" ht="16.5" customHeight="1" x14ac:dyDescent="0.3">
      <c r="A604" s="53"/>
      <c r="B604" s="53"/>
      <c r="C604" s="53"/>
      <c r="D604" s="53"/>
      <c r="E604" s="52"/>
      <c r="F604" s="54"/>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c r="AS604" s="52"/>
      <c r="AT604" s="52"/>
      <c r="AU604" s="52"/>
      <c r="AV604" s="52"/>
      <c r="AW604" s="52"/>
      <c r="AX604" s="52"/>
      <c r="AY604" s="52"/>
      <c r="AZ604" s="52"/>
      <c r="BA604" s="52"/>
      <c r="BB604" s="52"/>
      <c r="BC604" s="52"/>
      <c r="BD604" s="52"/>
    </row>
    <row r="605" spans="1:56" ht="16.5" customHeight="1" x14ac:dyDescent="0.3">
      <c r="A605" s="53"/>
      <c r="B605" s="53"/>
      <c r="C605" s="53"/>
      <c r="D605" s="53"/>
      <c r="E605" s="52"/>
      <c r="F605" s="54"/>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c r="AS605" s="52"/>
      <c r="AT605" s="52"/>
      <c r="AU605" s="52"/>
      <c r="AV605" s="52"/>
      <c r="AW605" s="52"/>
      <c r="AX605" s="52"/>
      <c r="AY605" s="52"/>
      <c r="AZ605" s="52"/>
      <c r="BA605" s="52"/>
      <c r="BB605" s="52"/>
      <c r="BC605" s="52"/>
      <c r="BD605" s="52"/>
    </row>
    <row r="606" spans="1:56" ht="16.5" customHeight="1" x14ac:dyDescent="0.3">
      <c r="A606" s="53"/>
      <c r="B606" s="53"/>
      <c r="C606" s="53"/>
      <c r="D606" s="53"/>
      <c r="E606" s="52"/>
      <c r="F606" s="54"/>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row>
    <row r="607" spans="1:56" ht="16.5" customHeight="1" x14ac:dyDescent="0.3">
      <c r="A607" s="53"/>
      <c r="B607" s="53"/>
      <c r="C607" s="53"/>
      <c r="D607" s="53"/>
      <c r="E607" s="52"/>
      <c r="F607" s="54"/>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c r="AS607" s="52"/>
      <c r="AT607" s="52"/>
      <c r="AU607" s="52"/>
      <c r="AV607" s="52"/>
      <c r="AW607" s="52"/>
      <c r="AX607" s="52"/>
      <c r="AY607" s="52"/>
      <c r="AZ607" s="52"/>
      <c r="BA607" s="52"/>
      <c r="BB607" s="52"/>
      <c r="BC607" s="52"/>
      <c r="BD607" s="52"/>
    </row>
    <row r="608" spans="1:56" ht="16.5" customHeight="1" x14ac:dyDescent="0.3">
      <c r="A608" s="53"/>
      <c r="B608" s="53"/>
      <c r="C608" s="53"/>
      <c r="D608" s="53"/>
      <c r="E608" s="52"/>
      <c r="F608" s="54"/>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c r="AS608" s="52"/>
      <c r="AT608" s="52"/>
      <c r="AU608" s="52"/>
      <c r="AV608" s="52"/>
      <c r="AW608" s="52"/>
      <c r="AX608" s="52"/>
      <c r="AY608" s="52"/>
      <c r="AZ608" s="52"/>
      <c r="BA608" s="52"/>
      <c r="BB608" s="52"/>
      <c r="BC608" s="52"/>
      <c r="BD608" s="52"/>
    </row>
    <row r="609" spans="1:56" ht="16.5" customHeight="1" x14ac:dyDescent="0.3">
      <c r="A609" s="53"/>
      <c r="B609" s="53"/>
      <c r="C609" s="53"/>
      <c r="D609" s="53"/>
      <c r="E609" s="52"/>
      <c r="F609" s="54"/>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c r="AS609" s="52"/>
      <c r="AT609" s="52"/>
      <c r="AU609" s="52"/>
      <c r="AV609" s="52"/>
      <c r="AW609" s="52"/>
      <c r="AX609" s="52"/>
      <c r="AY609" s="52"/>
      <c r="AZ609" s="52"/>
      <c r="BA609" s="52"/>
      <c r="BB609" s="52"/>
      <c r="BC609" s="52"/>
      <c r="BD609" s="52"/>
    </row>
    <row r="610" spans="1:56" ht="16.5" customHeight="1" x14ac:dyDescent="0.3">
      <c r="A610" s="53"/>
      <c r="B610" s="53"/>
      <c r="C610" s="53"/>
      <c r="D610" s="53"/>
      <c r="E610" s="52"/>
      <c r="F610" s="54"/>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c r="AS610" s="52"/>
      <c r="AT610" s="52"/>
      <c r="AU610" s="52"/>
      <c r="AV610" s="52"/>
      <c r="AW610" s="52"/>
      <c r="AX610" s="52"/>
      <c r="AY610" s="52"/>
      <c r="AZ610" s="52"/>
      <c r="BA610" s="52"/>
      <c r="BB610" s="52"/>
      <c r="BC610" s="52"/>
      <c r="BD610" s="52"/>
    </row>
    <row r="611" spans="1:56" ht="16.5" customHeight="1" x14ac:dyDescent="0.3">
      <c r="A611" s="53"/>
      <c r="B611" s="53"/>
      <c r="C611" s="53"/>
      <c r="D611" s="53"/>
      <c r="E611" s="52"/>
      <c r="F611" s="54"/>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c r="AS611" s="52"/>
      <c r="AT611" s="52"/>
      <c r="AU611" s="52"/>
      <c r="AV611" s="52"/>
      <c r="AW611" s="52"/>
      <c r="AX611" s="52"/>
      <c r="AY611" s="52"/>
      <c r="AZ611" s="52"/>
      <c r="BA611" s="52"/>
      <c r="BB611" s="52"/>
      <c r="BC611" s="52"/>
      <c r="BD611" s="52"/>
    </row>
    <row r="612" spans="1:56" ht="16.5" customHeight="1" x14ac:dyDescent="0.3">
      <c r="A612" s="53"/>
      <c r="B612" s="53"/>
      <c r="C612" s="53"/>
      <c r="D612" s="53"/>
      <c r="E612" s="52"/>
      <c r="F612" s="54"/>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c r="AS612" s="52"/>
      <c r="AT612" s="52"/>
      <c r="AU612" s="52"/>
      <c r="AV612" s="52"/>
      <c r="AW612" s="52"/>
      <c r="AX612" s="52"/>
      <c r="AY612" s="52"/>
      <c r="AZ612" s="52"/>
      <c r="BA612" s="52"/>
      <c r="BB612" s="52"/>
      <c r="BC612" s="52"/>
      <c r="BD612" s="52"/>
    </row>
    <row r="613" spans="1:56" ht="16.5" customHeight="1" x14ac:dyDescent="0.3">
      <c r="A613" s="53"/>
      <c r="B613" s="53"/>
      <c r="C613" s="53"/>
      <c r="D613" s="53"/>
      <c r="E613" s="52"/>
      <c r="F613" s="54"/>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c r="AS613" s="52"/>
      <c r="AT613" s="52"/>
      <c r="AU613" s="52"/>
      <c r="AV613" s="52"/>
      <c r="AW613" s="52"/>
      <c r="AX613" s="52"/>
      <c r="AY613" s="52"/>
      <c r="AZ613" s="52"/>
      <c r="BA613" s="52"/>
      <c r="BB613" s="52"/>
      <c r="BC613" s="52"/>
      <c r="BD613" s="52"/>
    </row>
    <row r="614" spans="1:56" ht="16.5" customHeight="1" x14ac:dyDescent="0.3">
      <c r="A614" s="53"/>
      <c r="B614" s="53"/>
      <c r="C614" s="53"/>
      <c r="D614" s="53"/>
      <c r="E614" s="52"/>
      <c r="F614" s="54"/>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c r="AS614" s="52"/>
      <c r="AT614" s="52"/>
      <c r="AU614" s="52"/>
      <c r="AV614" s="52"/>
      <c r="AW614" s="52"/>
      <c r="AX614" s="52"/>
      <c r="AY614" s="52"/>
      <c r="AZ614" s="52"/>
      <c r="BA614" s="52"/>
      <c r="BB614" s="52"/>
      <c r="BC614" s="52"/>
      <c r="BD614" s="52"/>
    </row>
    <row r="615" spans="1:56" ht="16.5" customHeight="1" x14ac:dyDescent="0.3">
      <c r="A615" s="53"/>
      <c r="B615" s="53"/>
      <c r="C615" s="53"/>
      <c r="D615" s="53"/>
      <c r="E615" s="52"/>
      <c r="F615" s="54"/>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c r="AS615" s="52"/>
      <c r="AT615" s="52"/>
      <c r="AU615" s="52"/>
      <c r="AV615" s="52"/>
      <c r="AW615" s="52"/>
      <c r="AX615" s="52"/>
      <c r="AY615" s="52"/>
      <c r="AZ615" s="52"/>
      <c r="BA615" s="52"/>
      <c r="BB615" s="52"/>
      <c r="BC615" s="52"/>
      <c r="BD615" s="52"/>
    </row>
    <row r="616" spans="1:56" ht="16.5" customHeight="1" x14ac:dyDescent="0.3">
      <c r="A616" s="53"/>
      <c r="B616" s="53"/>
      <c r="C616" s="53"/>
      <c r="D616" s="53"/>
      <c r="E616" s="52"/>
      <c r="F616" s="54"/>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c r="AS616" s="52"/>
      <c r="AT616" s="52"/>
      <c r="AU616" s="52"/>
      <c r="AV616" s="52"/>
      <c r="AW616" s="52"/>
      <c r="AX616" s="52"/>
      <c r="AY616" s="52"/>
      <c r="AZ616" s="52"/>
      <c r="BA616" s="52"/>
      <c r="BB616" s="52"/>
      <c r="BC616" s="52"/>
      <c r="BD616" s="52"/>
    </row>
    <row r="617" spans="1:56" ht="16.5" customHeight="1" x14ac:dyDescent="0.3">
      <c r="A617" s="53"/>
      <c r="B617" s="53"/>
      <c r="C617" s="53"/>
      <c r="D617" s="53"/>
      <c r="E617" s="52"/>
      <c r="F617" s="54"/>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c r="AS617" s="52"/>
      <c r="AT617" s="52"/>
      <c r="AU617" s="52"/>
      <c r="AV617" s="52"/>
      <c r="AW617" s="52"/>
      <c r="AX617" s="52"/>
      <c r="AY617" s="52"/>
      <c r="AZ617" s="52"/>
      <c r="BA617" s="52"/>
      <c r="BB617" s="52"/>
      <c r="BC617" s="52"/>
      <c r="BD617" s="52"/>
    </row>
    <row r="618" spans="1:56" ht="16.5" customHeight="1" x14ac:dyDescent="0.3">
      <c r="A618" s="53"/>
      <c r="B618" s="53"/>
      <c r="C618" s="53"/>
      <c r="D618" s="53"/>
      <c r="E618" s="52"/>
      <c r="F618" s="54"/>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c r="AS618" s="52"/>
      <c r="AT618" s="52"/>
      <c r="AU618" s="52"/>
      <c r="AV618" s="52"/>
      <c r="AW618" s="52"/>
      <c r="AX618" s="52"/>
      <c r="AY618" s="52"/>
      <c r="AZ618" s="52"/>
      <c r="BA618" s="52"/>
      <c r="BB618" s="52"/>
      <c r="BC618" s="52"/>
      <c r="BD618" s="52"/>
    </row>
    <row r="619" spans="1:56" ht="16.5" customHeight="1" x14ac:dyDescent="0.3">
      <c r="A619" s="53"/>
      <c r="B619" s="53"/>
      <c r="C619" s="53"/>
      <c r="D619" s="53"/>
      <c r="E619" s="52"/>
      <c r="F619" s="54"/>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c r="AS619" s="52"/>
      <c r="AT619" s="52"/>
      <c r="AU619" s="52"/>
      <c r="AV619" s="52"/>
      <c r="AW619" s="52"/>
      <c r="AX619" s="52"/>
      <c r="AY619" s="52"/>
      <c r="AZ619" s="52"/>
      <c r="BA619" s="52"/>
      <c r="BB619" s="52"/>
      <c r="BC619" s="52"/>
      <c r="BD619" s="52"/>
    </row>
    <row r="620" spans="1:56" ht="16.5" customHeight="1" x14ac:dyDescent="0.3">
      <c r="A620" s="53"/>
      <c r="B620" s="53"/>
      <c r="C620" s="53"/>
      <c r="D620" s="53"/>
      <c r="E620" s="52"/>
      <c r="F620" s="54"/>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c r="AS620" s="52"/>
      <c r="AT620" s="52"/>
      <c r="AU620" s="52"/>
      <c r="AV620" s="52"/>
      <c r="AW620" s="52"/>
      <c r="AX620" s="52"/>
      <c r="AY620" s="52"/>
      <c r="AZ620" s="52"/>
      <c r="BA620" s="52"/>
      <c r="BB620" s="52"/>
      <c r="BC620" s="52"/>
      <c r="BD620" s="52"/>
    </row>
    <row r="621" spans="1:56" ht="16.5" customHeight="1" x14ac:dyDescent="0.3">
      <c r="A621" s="53"/>
      <c r="B621" s="53"/>
      <c r="C621" s="53"/>
      <c r="D621" s="53"/>
      <c r="E621" s="52"/>
      <c r="F621" s="54"/>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c r="AS621" s="52"/>
      <c r="AT621" s="52"/>
      <c r="AU621" s="52"/>
      <c r="AV621" s="52"/>
      <c r="AW621" s="52"/>
      <c r="AX621" s="52"/>
      <c r="AY621" s="52"/>
      <c r="AZ621" s="52"/>
      <c r="BA621" s="52"/>
      <c r="BB621" s="52"/>
      <c r="BC621" s="52"/>
      <c r="BD621" s="52"/>
    </row>
    <row r="622" spans="1:56" ht="16.5" customHeight="1" x14ac:dyDescent="0.3">
      <c r="A622" s="53"/>
      <c r="B622" s="53"/>
      <c r="C622" s="53"/>
      <c r="D622" s="53"/>
      <c r="E622" s="52"/>
      <c r="F622" s="54"/>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c r="AS622" s="52"/>
      <c r="AT622" s="52"/>
      <c r="AU622" s="52"/>
      <c r="AV622" s="52"/>
      <c r="AW622" s="52"/>
      <c r="AX622" s="52"/>
      <c r="AY622" s="52"/>
      <c r="AZ622" s="52"/>
      <c r="BA622" s="52"/>
      <c r="BB622" s="52"/>
      <c r="BC622" s="52"/>
      <c r="BD622" s="52"/>
    </row>
    <row r="623" spans="1:56" ht="16.5" customHeight="1" x14ac:dyDescent="0.3">
      <c r="A623" s="53"/>
      <c r="B623" s="53"/>
      <c r="C623" s="53"/>
      <c r="D623" s="53"/>
      <c r="E623" s="52"/>
      <c r="F623" s="54"/>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c r="AS623" s="52"/>
      <c r="AT623" s="52"/>
      <c r="AU623" s="52"/>
      <c r="AV623" s="52"/>
      <c r="AW623" s="52"/>
      <c r="AX623" s="52"/>
      <c r="AY623" s="52"/>
      <c r="AZ623" s="52"/>
      <c r="BA623" s="52"/>
      <c r="BB623" s="52"/>
      <c r="BC623" s="52"/>
      <c r="BD623" s="52"/>
    </row>
    <row r="624" spans="1:56" ht="16.5" customHeight="1" x14ac:dyDescent="0.3">
      <c r="A624" s="53"/>
      <c r="B624" s="53"/>
      <c r="C624" s="53"/>
      <c r="D624" s="53"/>
      <c r="E624" s="52"/>
      <c r="F624" s="54"/>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c r="AS624" s="52"/>
      <c r="AT624" s="52"/>
      <c r="AU624" s="52"/>
      <c r="AV624" s="52"/>
      <c r="AW624" s="52"/>
      <c r="AX624" s="52"/>
      <c r="AY624" s="52"/>
      <c r="AZ624" s="52"/>
      <c r="BA624" s="52"/>
      <c r="BB624" s="52"/>
      <c r="BC624" s="52"/>
      <c r="BD624" s="52"/>
    </row>
    <row r="625" spans="1:56" ht="16.5" customHeight="1" x14ac:dyDescent="0.3">
      <c r="A625" s="53"/>
      <c r="B625" s="53"/>
      <c r="C625" s="53"/>
      <c r="D625" s="53"/>
      <c r="E625" s="52"/>
      <c r="F625" s="54"/>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c r="AS625" s="52"/>
      <c r="AT625" s="52"/>
      <c r="AU625" s="52"/>
      <c r="AV625" s="52"/>
      <c r="AW625" s="52"/>
      <c r="AX625" s="52"/>
      <c r="AY625" s="52"/>
      <c r="AZ625" s="52"/>
      <c r="BA625" s="52"/>
      <c r="BB625" s="52"/>
      <c r="BC625" s="52"/>
      <c r="BD625" s="52"/>
    </row>
    <row r="626" spans="1:56" ht="16.5" customHeight="1" x14ac:dyDescent="0.3">
      <c r="A626" s="53"/>
      <c r="B626" s="53"/>
      <c r="C626" s="53"/>
      <c r="D626" s="53"/>
      <c r="E626" s="52"/>
      <c r="F626" s="54"/>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c r="AS626" s="52"/>
      <c r="AT626" s="52"/>
      <c r="AU626" s="52"/>
      <c r="AV626" s="52"/>
      <c r="AW626" s="52"/>
      <c r="AX626" s="52"/>
      <c r="AY626" s="52"/>
      <c r="AZ626" s="52"/>
      <c r="BA626" s="52"/>
      <c r="BB626" s="52"/>
      <c r="BC626" s="52"/>
      <c r="BD626" s="52"/>
    </row>
    <row r="627" spans="1:56" ht="16.5" customHeight="1" x14ac:dyDescent="0.3">
      <c r="A627" s="53"/>
      <c r="B627" s="53"/>
      <c r="C627" s="53"/>
      <c r="D627" s="53"/>
      <c r="E627" s="52"/>
      <c r="F627" s="54"/>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c r="AS627" s="52"/>
      <c r="AT627" s="52"/>
      <c r="AU627" s="52"/>
      <c r="AV627" s="52"/>
      <c r="AW627" s="52"/>
      <c r="AX627" s="52"/>
      <c r="AY627" s="52"/>
      <c r="AZ627" s="52"/>
      <c r="BA627" s="52"/>
      <c r="BB627" s="52"/>
      <c r="BC627" s="52"/>
      <c r="BD627" s="52"/>
    </row>
    <row r="628" spans="1:56" ht="16.5" customHeight="1" x14ac:dyDescent="0.3">
      <c r="A628" s="53"/>
      <c r="B628" s="53"/>
      <c r="C628" s="53"/>
      <c r="D628" s="53"/>
      <c r="E628" s="52"/>
      <c r="F628" s="54"/>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c r="AS628" s="52"/>
      <c r="AT628" s="52"/>
      <c r="AU628" s="52"/>
      <c r="AV628" s="52"/>
      <c r="AW628" s="52"/>
      <c r="AX628" s="52"/>
      <c r="AY628" s="52"/>
      <c r="AZ628" s="52"/>
      <c r="BA628" s="52"/>
      <c r="BB628" s="52"/>
      <c r="BC628" s="52"/>
      <c r="BD628" s="52"/>
    </row>
    <row r="629" spans="1:56" ht="16.5" customHeight="1" x14ac:dyDescent="0.3">
      <c r="A629" s="53"/>
      <c r="B629" s="53"/>
      <c r="C629" s="53"/>
      <c r="D629" s="53"/>
      <c r="E629" s="52"/>
      <c r="F629" s="54"/>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c r="AS629" s="52"/>
      <c r="AT629" s="52"/>
      <c r="AU629" s="52"/>
      <c r="AV629" s="52"/>
      <c r="AW629" s="52"/>
      <c r="AX629" s="52"/>
      <c r="AY629" s="52"/>
      <c r="AZ629" s="52"/>
      <c r="BA629" s="52"/>
      <c r="BB629" s="52"/>
      <c r="BC629" s="52"/>
      <c r="BD629" s="52"/>
    </row>
    <row r="630" spans="1:56" ht="16.5" customHeight="1" x14ac:dyDescent="0.3">
      <c r="A630" s="53"/>
      <c r="B630" s="53"/>
      <c r="C630" s="53"/>
      <c r="D630" s="53"/>
      <c r="E630" s="52"/>
      <c r="F630" s="54"/>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c r="AS630" s="52"/>
      <c r="AT630" s="52"/>
      <c r="AU630" s="52"/>
      <c r="AV630" s="52"/>
      <c r="AW630" s="52"/>
      <c r="AX630" s="52"/>
      <c r="AY630" s="52"/>
      <c r="AZ630" s="52"/>
      <c r="BA630" s="52"/>
      <c r="BB630" s="52"/>
      <c r="BC630" s="52"/>
      <c r="BD630" s="52"/>
    </row>
    <row r="631" spans="1:56" ht="16.5" customHeight="1" x14ac:dyDescent="0.3">
      <c r="A631" s="53"/>
      <c r="B631" s="53"/>
      <c r="C631" s="53"/>
      <c r="D631" s="53"/>
      <c r="E631" s="52"/>
      <c r="F631" s="54"/>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c r="AS631" s="52"/>
      <c r="AT631" s="52"/>
      <c r="AU631" s="52"/>
      <c r="AV631" s="52"/>
      <c r="AW631" s="52"/>
      <c r="AX631" s="52"/>
      <c r="AY631" s="52"/>
      <c r="AZ631" s="52"/>
      <c r="BA631" s="52"/>
      <c r="BB631" s="52"/>
      <c r="BC631" s="52"/>
      <c r="BD631" s="52"/>
    </row>
    <row r="632" spans="1:56" ht="16.5" customHeight="1" x14ac:dyDescent="0.3">
      <c r="A632" s="53"/>
      <c r="B632" s="53"/>
      <c r="C632" s="53"/>
      <c r="D632" s="53"/>
      <c r="E632" s="52"/>
      <c r="F632" s="54"/>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c r="AJ632" s="52"/>
      <c r="AK632" s="52"/>
      <c r="AL632" s="52"/>
      <c r="AM632" s="52"/>
      <c r="AN632" s="52"/>
      <c r="AO632" s="52"/>
      <c r="AP632" s="52"/>
      <c r="AQ632" s="52"/>
      <c r="AR632" s="52"/>
      <c r="AS632" s="52"/>
      <c r="AT632" s="52"/>
      <c r="AU632" s="52"/>
      <c r="AV632" s="52"/>
      <c r="AW632" s="52"/>
      <c r="AX632" s="52"/>
      <c r="AY632" s="52"/>
      <c r="AZ632" s="52"/>
      <c r="BA632" s="52"/>
      <c r="BB632" s="52"/>
      <c r="BC632" s="52"/>
      <c r="BD632" s="52"/>
    </row>
    <row r="633" spans="1:56" ht="16.5" customHeight="1" x14ac:dyDescent="0.3">
      <c r="A633" s="53"/>
      <c r="B633" s="53"/>
      <c r="C633" s="53"/>
      <c r="D633" s="53"/>
      <c r="E633" s="52"/>
      <c r="F633" s="54"/>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2"/>
      <c r="AL633" s="52"/>
      <c r="AM633" s="52"/>
      <c r="AN633" s="52"/>
      <c r="AO633" s="52"/>
      <c r="AP633" s="52"/>
      <c r="AQ633" s="52"/>
      <c r="AR633" s="52"/>
      <c r="AS633" s="52"/>
      <c r="AT633" s="52"/>
      <c r="AU633" s="52"/>
      <c r="AV633" s="52"/>
      <c r="AW633" s="52"/>
      <c r="AX633" s="52"/>
      <c r="AY633" s="52"/>
      <c r="AZ633" s="52"/>
      <c r="BA633" s="52"/>
      <c r="BB633" s="52"/>
      <c r="BC633" s="52"/>
      <c r="BD633" s="52"/>
    </row>
    <row r="634" spans="1:56" ht="16.5" customHeight="1" x14ac:dyDescent="0.3">
      <c r="A634" s="53"/>
      <c r="B634" s="53"/>
      <c r="C634" s="53"/>
      <c r="D634" s="53"/>
      <c r="E634" s="52"/>
      <c r="F634" s="54"/>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c r="AJ634" s="52"/>
      <c r="AK634" s="52"/>
      <c r="AL634" s="52"/>
      <c r="AM634" s="52"/>
      <c r="AN634" s="52"/>
      <c r="AO634" s="52"/>
      <c r="AP634" s="52"/>
      <c r="AQ634" s="52"/>
      <c r="AR634" s="52"/>
      <c r="AS634" s="52"/>
      <c r="AT634" s="52"/>
      <c r="AU634" s="52"/>
      <c r="AV634" s="52"/>
      <c r="AW634" s="52"/>
      <c r="AX634" s="52"/>
      <c r="AY634" s="52"/>
      <c r="AZ634" s="52"/>
      <c r="BA634" s="52"/>
      <c r="BB634" s="52"/>
      <c r="BC634" s="52"/>
      <c r="BD634" s="52"/>
    </row>
    <row r="635" spans="1:56" ht="16.5" customHeight="1" x14ac:dyDescent="0.3">
      <c r="A635" s="53"/>
      <c r="B635" s="53"/>
      <c r="C635" s="53"/>
      <c r="D635" s="53"/>
      <c r="E635" s="52"/>
      <c r="F635" s="54"/>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c r="AJ635" s="52"/>
      <c r="AK635" s="52"/>
      <c r="AL635" s="52"/>
      <c r="AM635" s="52"/>
      <c r="AN635" s="52"/>
      <c r="AO635" s="52"/>
      <c r="AP635" s="52"/>
      <c r="AQ635" s="52"/>
      <c r="AR635" s="52"/>
      <c r="AS635" s="52"/>
      <c r="AT635" s="52"/>
      <c r="AU635" s="52"/>
      <c r="AV635" s="52"/>
      <c r="AW635" s="52"/>
      <c r="AX635" s="52"/>
      <c r="AY635" s="52"/>
      <c r="AZ635" s="52"/>
      <c r="BA635" s="52"/>
      <c r="BB635" s="52"/>
      <c r="BC635" s="52"/>
      <c r="BD635" s="52"/>
    </row>
    <row r="636" spans="1:56" ht="16.5" customHeight="1" x14ac:dyDescent="0.3">
      <c r="A636" s="53"/>
      <c r="B636" s="53"/>
      <c r="C636" s="53"/>
      <c r="D636" s="53"/>
      <c r="E636" s="52"/>
      <c r="F636" s="54"/>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c r="AS636" s="52"/>
      <c r="AT636" s="52"/>
      <c r="AU636" s="52"/>
      <c r="AV636" s="52"/>
      <c r="AW636" s="52"/>
      <c r="AX636" s="52"/>
      <c r="AY636" s="52"/>
      <c r="AZ636" s="52"/>
      <c r="BA636" s="52"/>
      <c r="BB636" s="52"/>
      <c r="BC636" s="52"/>
      <c r="BD636" s="52"/>
    </row>
    <row r="637" spans="1:56" ht="16.5" customHeight="1" x14ac:dyDescent="0.3">
      <c r="A637" s="53"/>
      <c r="B637" s="53"/>
      <c r="C637" s="53"/>
      <c r="D637" s="53"/>
      <c r="E637" s="52"/>
      <c r="F637" s="54"/>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c r="AJ637" s="52"/>
      <c r="AK637" s="52"/>
      <c r="AL637" s="52"/>
      <c r="AM637" s="52"/>
      <c r="AN637" s="52"/>
      <c r="AO637" s="52"/>
      <c r="AP637" s="52"/>
      <c r="AQ637" s="52"/>
      <c r="AR637" s="52"/>
      <c r="AS637" s="52"/>
      <c r="AT637" s="52"/>
      <c r="AU637" s="52"/>
      <c r="AV637" s="52"/>
      <c r="AW637" s="52"/>
      <c r="AX637" s="52"/>
      <c r="AY637" s="52"/>
      <c r="AZ637" s="52"/>
      <c r="BA637" s="52"/>
      <c r="BB637" s="52"/>
      <c r="BC637" s="52"/>
      <c r="BD637" s="52"/>
    </row>
    <row r="638" spans="1:56" ht="16.5" customHeight="1" x14ac:dyDescent="0.3">
      <c r="A638" s="53"/>
      <c r="B638" s="53"/>
      <c r="C638" s="53"/>
      <c r="D638" s="53"/>
      <c r="E638" s="52"/>
      <c r="F638" s="54"/>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52"/>
      <c r="AL638" s="52"/>
      <c r="AM638" s="52"/>
      <c r="AN638" s="52"/>
      <c r="AO638" s="52"/>
      <c r="AP638" s="52"/>
      <c r="AQ638" s="52"/>
      <c r="AR638" s="52"/>
      <c r="AS638" s="52"/>
      <c r="AT638" s="52"/>
      <c r="AU638" s="52"/>
      <c r="AV638" s="52"/>
      <c r="AW638" s="52"/>
      <c r="AX638" s="52"/>
      <c r="AY638" s="52"/>
      <c r="AZ638" s="52"/>
      <c r="BA638" s="52"/>
      <c r="BB638" s="52"/>
      <c r="BC638" s="52"/>
      <c r="BD638" s="52"/>
    </row>
    <row r="639" spans="1:56" ht="16.5" customHeight="1" x14ac:dyDescent="0.3">
      <c r="A639" s="53"/>
      <c r="B639" s="53"/>
      <c r="C639" s="53"/>
      <c r="D639" s="53"/>
      <c r="E639" s="52"/>
      <c r="F639" s="54"/>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c r="AJ639" s="52"/>
      <c r="AK639" s="52"/>
      <c r="AL639" s="52"/>
      <c r="AM639" s="52"/>
      <c r="AN639" s="52"/>
      <c r="AO639" s="52"/>
      <c r="AP639" s="52"/>
      <c r="AQ639" s="52"/>
      <c r="AR639" s="52"/>
      <c r="AS639" s="52"/>
      <c r="AT639" s="52"/>
      <c r="AU639" s="52"/>
      <c r="AV639" s="52"/>
      <c r="AW639" s="52"/>
      <c r="AX639" s="52"/>
      <c r="AY639" s="52"/>
      <c r="AZ639" s="52"/>
      <c r="BA639" s="52"/>
      <c r="BB639" s="52"/>
      <c r="BC639" s="52"/>
      <c r="BD639" s="52"/>
    </row>
    <row r="640" spans="1:56" ht="16.5" customHeight="1" x14ac:dyDescent="0.3">
      <c r="A640" s="53"/>
      <c r="B640" s="53"/>
      <c r="C640" s="53"/>
      <c r="D640" s="53"/>
      <c r="E640" s="52"/>
      <c r="F640" s="54"/>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c r="AJ640" s="52"/>
      <c r="AK640" s="52"/>
      <c r="AL640" s="52"/>
      <c r="AM640" s="52"/>
      <c r="AN640" s="52"/>
      <c r="AO640" s="52"/>
      <c r="AP640" s="52"/>
      <c r="AQ640" s="52"/>
      <c r="AR640" s="52"/>
      <c r="AS640" s="52"/>
      <c r="AT640" s="52"/>
      <c r="AU640" s="52"/>
      <c r="AV640" s="52"/>
      <c r="AW640" s="52"/>
      <c r="AX640" s="52"/>
      <c r="AY640" s="52"/>
      <c r="AZ640" s="52"/>
      <c r="BA640" s="52"/>
      <c r="BB640" s="52"/>
      <c r="BC640" s="52"/>
      <c r="BD640" s="52"/>
    </row>
    <row r="641" spans="1:56" ht="16.5" customHeight="1" x14ac:dyDescent="0.3">
      <c r="A641" s="53"/>
      <c r="B641" s="53"/>
      <c r="C641" s="53"/>
      <c r="D641" s="53"/>
      <c r="E641" s="52"/>
      <c r="F641" s="54"/>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c r="AJ641" s="52"/>
      <c r="AK641" s="52"/>
      <c r="AL641" s="52"/>
      <c r="AM641" s="52"/>
      <c r="AN641" s="52"/>
      <c r="AO641" s="52"/>
      <c r="AP641" s="52"/>
      <c r="AQ641" s="52"/>
      <c r="AR641" s="52"/>
      <c r="AS641" s="52"/>
      <c r="AT641" s="52"/>
      <c r="AU641" s="52"/>
      <c r="AV641" s="52"/>
      <c r="AW641" s="52"/>
      <c r="AX641" s="52"/>
      <c r="AY641" s="52"/>
      <c r="AZ641" s="52"/>
      <c r="BA641" s="52"/>
      <c r="BB641" s="52"/>
      <c r="BC641" s="52"/>
      <c r="BD641" s="52"/>
    </row>
    <row r="642" spans="1:56" ht="16.5" customHeight="1" x14ac:dyDescent="0.3">
      <c r="A642" s="53"/>
      <c r="B642" s="53"/>
      <c r="C642" s="53"/>
      <c r="D642" s="53"/>
      <c r="E642" s="52"/>
      <c r="F642" s="54"/>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c r="AJ642" s="52"/>
      <c r="AK642" s="52"/>
      <c r="AL642" s="52"/>
      <c r="AM642" s="52"/>
      <c r="AN642" s="52"/>
      <c r="AO642" s="52"/>
      <c r="AP642" s="52"/>
      <c r="AQ642" s="52"/>
      <c r="AR642" s="52"/>
      <c r="AS642" s="52"/>
      <c r="AT642" s="52"/>
      <c r="AU642" s="52"/>
      <c r="AV642" s="52"/>
      <c r="AW642" s="52"/>
      <c r="AX642" s="52"/>
      <c r="AY642" s="52"/>
      <c r="AZ642" s="52"/>
      <c r="BA642" s="52"/>
      <c r="BB642" s="52"/>
      <c r="BC642" s="52"/>
      <c r="BD642" s="52"/>
    </row>
    <row r="643" spans="1:56" ht="16.5" customHeight="1" x14ac:dyDescent="0.3">
      <c r="A643" s="53"/>
      <c r="B643" s="53"/>
      <c r="C643" s="53"/>
      <c r="D643" s="53"/>
      <c r="E643" s="52"/>
      <c r="F643" s="54"/>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c r="AJ643" s="52"/>
      <c r="AK643" s="52"/>
      <c r="AL643" s="52"/>
      <c r="AM643" s="52"/>
      <c r="AN643" s="52"/>
      <c r="AO643" s="52"/>
      <c r="AP643" s="52"/>
      <c r="AQ643" s="52"/>
      <c r="AR643" s="52"/>
      <c r="AS643" s="52"/>
      <c r="AT643" s="52"/>
      <c r="AU643" s="52"/>
      <c r="AV643" s="52"/>
      <c r="AW643" s="52"/>
      <c r="AX643" s="52"/>
      <c r="AY643" s="52"/>
      <c r="AZ643" s="52"/>
      <c r="BA643" s="52"/>
      <c r="BB643" s="52"/>
      <c r="BC643" s="52"/>
      <c r="BD643" s="52"/>
    </row>
    <row r="644" spans="1:56" ht="16.5" customHeight="1" x14ac:dyDescent="0.3">
      <c r="A644" s="53"/>
      <c r="B644" s="53"/>
      <c r="C644" s="53"/>
      <c r="D644" s="53"/>
      <c r="E644" s="52"/>
      <c r="F644" s="54"/>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c r="AJ644" s="52"/>
      <c r="AK644" s="52"/>
      <c r="AL644" s="52"/>
      <c r="AM644" s="52"/>
      <c r="AN644" s="52"/>
      <c r="AO644" s="52"/>
      <c r="AP644" s="52"/>
      <c r="AQ644" s="52"/>
      <c r="AR644" s="52"/>
      <c r="AS644" s="52"/>
      <c r="AT644" s="52"/>
      <c r="AU644" s="52"/>
      <c r="AV644" s="52"/>
      <c r="AW644" s="52"/>
      <c r="AX644" s="52"/>
      <c r="AY644" s="52"/>
      <c r="AZ644" s="52"/>
      <c r="BA644" s="52"/>
      <c r="BB644" s="52"/>
      <c r="BC644" s="52"/>
      <c r="BD644" s="52"/>
    </row>
    <row r="645" spans="1:56" ht="16.5" customHeight="1" x14ac:dyDescent="0.3">
      <c r="A645" s="53"/>
      <c r="B645" s="53"/>
      <c r="C645" s="53"/>
      <c r="D645" s="53"/>
      <c r="E645" s="52"/>
      <c r="F645" s="54"/>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c r="AJ645" s="52"/>
      <c r="AK645" s="52"/>
      <c r="AL645" s="52"/>
      <c r="AM645" s="52"/>
      <c r="AN645" s="52"/>
      <c r="AO645" s="52"/>
      <c r="AP645" s="52"/>
      <c r="AQ645" s="52"/>
      <c r="AR645" s="52"/>
      <c r="AS645" s="52"/>
      <c r="AT645" s="52"/>
      <c r="AU645" s="52"/>
      <c r="AV645" s="52"/>
      <c r="AW645" s="52"/>
      <c r="AX645" s="52"/>
      <c r="AY645" s="52"/>
      <c r="AZ645" s="52"/>
      <c r="BA645" s="52"/>
      <c r="BB645" s="52"/>
      <c r="BC645" s="52"/>
      <c r="BD645" s="52"/>
    </row>
    <row r="646" spans="1:56" ht="16.5" customHeight="1" x14ac:dyDescent="0.3">
      <c r="A646" s="53"/>
      <c r="B646" s="53"/>
      <c r="C646" s="53"/>
      <c r="D646" s="53"/>
      <c r="E646" s="52"/>
      <c r="F646" s="54"/>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c r="AS646" s="52"/>
      <c r="AT646" s="52"/>
      <c r="AU646" s="52"/>
      <c r="AV646" s="52"/>
      <c r="AW646" s="52"/>
      <c r="AX646" s="52"/>
      <c r="AY646" s="52"/>
      <c r="AZ646" s="52"/>
      <c r="BA646" s="52"/>
      <c r="BB646" s="52"/>
      <c r="BC646" s="52"/>
      <c r="BD646" s="52"/>
    </row>
    <row r="647" spans="1:56" ht="16.5" customHeight="1" x14ac:dyDescent="0.3">
      <c r="A647" s="53"/>
      <c r="B647" s="53"/>
      <c r="C647" s="53"/>
      <c r="D647" s="53"/>
      <c r="E647" s="52"/>
      <c r="F647" s="54"/>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c r="AJ647" s="52"/>
      <c r="AK647" s="52"/>
      <c r="AL647" s="52"/>
      <c r="AM647" s="52"/>
      <c r="AN647" s="52"/>
      <c r="AO647" s="52"/>
      <c r="AP647" s="52"/>
      <c r="AQ647" s="52"/>
      <c r="AR647" s="52"/>
      <c r="AS647" s="52"/>
      <c r="AT647" s="52"/>
      <c r="AU647" s="52"/>
      <c r="AV647" s="52"/>
      <c r="AW647" s="52"/>
      <c r="AX647" s="52"/>
      <c r="AY647" s="52"/>
      <c r="AZ647" s="52"/>
      <c r="BA647" s="52"/>
      <c r="BB647" s="52"/>
      <c r="BC647" s="52"/>
      <c r="BD647" s="52"/>
    </row>
    <row r="648" spans="1:56" ht="16.5" customHeight="1" x14ac:dyDescent="0.3">
      <c r="A648" s="53"/>
      <c r="B648" s="53"/>
      <c r="C648" s="53"/>
      <c r="D648" s="53"/>
      <c r="E648" s="52"/>
      <c r="F648" s="54"/>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c r="AJ648" s="52"/>
      <c r="AK648" s="52"/>
      <c r="AL648" s="52"/>
      <c r="AM648" s="52"/>
      <c r="AN648" s="52"/>
      <c r="AO648" s="52"/>
      <c r="AP648" s="52"/>
      <c r="AQ648" s="52"/>
      <c r="AR648" s="52"/>
      <c r="AS648" s="52"/>
      <c r="AT648" s="52"/>
      <c r="AU648" s="52"/>
      <c r="AV648" s="52"/>
      <c r="AW648" s="52"/>
      <c r="AX648" s="52"/>
      <c r="AY648" s="52"/>
      <c r="AZ648" s="52"/>
      <c r="BA648" s="52"/>
      <c r="BB648" s="52"/>
      <c r="BC648" s="52"/>
      <c r="BD648" s="52"/>
    </row>
    <row r="649" spans="1:56" ht="16.5" customHeight="1" x14ac:dyDescent="0.3">
      <c r="A649" s="53"/>
      <c r="B649" s="53"/>
      <c r="C649" s="53"/>
      <c r="D649" s="53"/>
      <c r="E649" s="52"/>
      <c r="F649" s="54"/>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c r="AJ649" s="52"/>
      <c r="AK649" s="52"/>
      <c r="AL649" s="52"/>
      <c r="AM649" s="52"/>
      <c r="AN649" s="52"/>
      <c r="AO649" s="52"/>
      <c r="AP649" s="52"/>
      <c r="AQ649" s="52"/>
      <c r="AR649" s="52"/>
      <c r="AS649" s="52"/>
      <c r="AT649" s="52"/>
      <c r="AU649" s="52"/>
      <c r="AV649" s="52"/>
      <c r="AW649" s="52"/>
      <c r="AX649" s="52"/>
      <c r="AY649" s="52"/>
      <c r="AZ649" s="52"/>
      <c r="BA649" s="52"/>
      <c r="BB649" s="52"/>
      <c r="BC649" s="52"/>
      <c r="BD649" s="52"/>
    </row>
    <row r="650" spans="1:56" ht="16.5" customHeight="1" x14ac:dyDescent="0.3">
      <c r="A650" s="53"/>
      <c r="B650" s="53"/>
      <c r="C650" s="53"/>
      <c r="D650" s="53"/>
      <c r="E650" s="52"/>
      <c r="F650" s="54"/>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c r="AJ650" s="52"/>
      <c r="AK650" s="52"/>
      <c r="AL650" s="52"/>
      <c r="AM650" s="52"/>
      <c r="AN650" s="52"/>
      <c r="AO650" s="52"/>
      <c r="AP650" s="52"/>
      <c r="AQ650" s="52"/>
      <c r="AR650" s="52"/>
      <c r="AS650" s="52"/>
      <c r="AT650" s="52"/>
      <c r="AU650" s="52"/>
      <c r="AV650" s="52"/>
      <c r="AW650" s="52"/>
      <c r="AX650" s="52"/>
      <c r="AY650" s="52"/>
      <c r="AZ650" s="52"/>
      <c r="BA650" s="52"/>
      <c r="BB650" s="52"/>
      <c r="BC650" s="52"/>
      <c r="BD650" s="52"/>
    </row>
    <row r="651" spans="1:56" ht="16.5" customHeight="1" x14ac:dyDescent="0.3">
      <c r="A651" s="53"/>
      <c r="B651" s="53"/>
      <c r="C651" s="53"/>
      <c r="D651" s="53"/>
      <c r="E651" s="52"/>
      <c r="F651" s="54"/>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c r="AJ651" s="52"/>
      <c r="AK651" s="52"/>
      <c r="AL651" s="52"/>
      <c r="AM651" s="52"/>
      <c r="AN651" s="52"/>
      <c r="AO651" s="52"/>
      <c r="AP651" s="52"/>
      <c r="AQ651" s="52"/>
      <c r="AR651" s="52"/>
      <c r="AS651" s="52"/>
      <c r="AT651" s="52"/>
      <c r="AU651" s="52"/>
      <c r="AV651" s="52"/>
      <c r="AW651" s="52"/>
      <c r="AX651" s="52"/>
      <c r="AY651" s="52"/>
      <c r="AZ651" s="52"/>
      <c r="BA651" s="52"/>
      <c r="BB651" s="52"/>
      <c r="BC651" s="52"/>
      <c r="BD651" s="52"/>
    </row>
    <row r="652" spans="1:56" ht="16.5" customHeight="1" x14ac:dyDescent="0.3">
      <c r="A652" s="53"/>
      <c r="B652" s="53"/>
      <c r="C652" s="53"/>
      <c r="D652" s="53"/>
      <c r="E652" s="52"/>
      <c r="F652" s="54"/>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c r="AJ652" s="52"/>
      <c r="AK652" s="52"/>
      <c r="AL652" s="52"/>
      <c r="AM652" s="52"/>
      <c r="AN652" s="52"/>
      <c r="AO652" s="52"/>
      <c r="AP652" s="52"/>
      <c r="AQ652" s="52"/>
      <c r="AR652" s="52"/>
      <c r="AS652" s="52"/>
      <c r="AT652" s="52"/>
      <c r="AU652" s="52"/>
      <c r="AV652" s="52"/>
      <c r="AW652" s="52"/>
      <c r="AX652" s="52"/>
      <c r="AY652" s="52"/>
      <c r="AZ652" s="52"/>
      <c r="BA652" s="52"/>
      <c r="BB652" s="52"/>
      <c r="BC652" s="52"/>
      <c r="BD652" s="52"/>
    </row>
    <row r="653" spans="1:56" ht="16.5" customHeight="1" x14ac:dyDescent="0.3">
      <c r="A653" s="53"/>
      <c r="B653" s="53"/>
      <c r="C653" s="53"/>
      <c r="D653" s="53"/>
      <c r="E653" s="52"/>
      <c r="F653" s="54"/>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c r="AJ653" s="52"/>
      <c r="AK653" s="52"/>
      <c r="AL653" s="52"/>
      <c r="AM653" s="52"/>
      <c r="AN653" s="52"/>
      <c r="AO653" s="52"/>
      <c r="AP653" s="52"/>
      <c r="AQ653" s="52"/>
      <c r="AR653" s="52"/>
      <c r="AS653" s="52"/>
      <c r="AT653" s="52"/>
      <c r="AU653" s="52"/>
      <c r="AV653" s="52"/>
      <c r="AW653" s="52"/>
      <c r="AX653" s="52"/>
      <c r="AY653" s="52"/>
      <c r="AZ653" s="52"/>
      <c r="BA653" s="52"/>
      <c r="BB653" s="52"/>
      <c r="BC653" s="52"/>
      <c r="BD653" s="52"/>
    </row>
    <row r="654" spans="1:56" ht="16.5" customHeight="1" x14ac:dyDescent="0.3">
      <c r="A654" s="53"/>
      <c r="B654" s="53"/>
      <c r="C654" s="53"/>
      <c r="D654" s="53"/>
      <c r="E654" s="52"/>
      <c r="F654" s="54"/>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c r="AJ654" s="52"/>
      <c r="AK654" s="52"/>
      <c r="AL654" s="52"/>
      <c r="AM654" s="52"/>
      <c r="AN654" s="52"/>
      <c r="AO654" s="52"/>
      <c r="AP654" s="52"/>
      <c r="AQ654" s="52"/>
      <c r="AR654" s="52"/>
      <c r="AS654" s="52"/>
      <c r="AT654" s="52"/>
      <c r="AU654" s="52"/>
      <c r="AV654" s="52"/>
      <c r="AW654" s="52"/>
      <c r="AX654" s="52"/>
      <c r="AY654" s="52"/>
      <c r="AZ654" s="52"/>
      <c r="BA654" s="52"/>
      <c r="BB654" s="52"/>
      <c r="BC654" s="52"/>
      <c r="BD654" s="52"/>
    </row>
    <row r="655" spans="1:56" ht="16.5" customHeight="1" x14ac:dyDescent="0.3">
      <c r="A655" s="53"/>
      <c r="B655" s="53"/>
      <c r="C655" s="53"/>
      <c r="D655" s="53"/>
      <c r="E655" s="52"/>
      <c r="F655" s="54"/>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c r="AJ655" s="52"/>
      <c r="AK655" s="52"/>
      <c r="AL655" s="52"/>
      <c r="AM655" s="52"/>
      <c r="AN655" s="52"/>
      <c r="AO655" s="52"/>
      <c r="AP655" s="52"/>
      <c r="AQ655" s="52"/>
      <c r="AR655" s="52"/>
      <c r="AS655" s="52"/>
      <c r="AT655" s="52"/>
      <c r="AU655" s="52"/>
      <c r="AV655" s="52"/>
      <c r="AW655" s="52"/>
      <c r="AX655" s="52"/>
      <c r="AY655" s="52"/>
      <c r="AZ655" s="52"/>
      <c r="BA655" s="52"/>
      <c r="BB655" s="52"/>
      <c r="BC655" s="52"/>
      <c r="BD655" s="52"/>
    </row>
    <row r="656" spans="1:56" ht="16.5" customHeight="1" x14ac:dyDescent="0.3">
      <c r="A656" s="53"/>
      <c r="B656" s="53"/>
      <c r="C656" s="53"/>
      <c r="D656" s="53"/>
      <c r="E656" s="52"/>
      <c r="F656" s="54"/>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c r="AS656" s="52"/>
      <c r="AT656" s="52"/>
      <c r="AU656" s="52"/>
      <c r="AV656" s="52"/>
      <c r="AW656" s="52"/>
      <c r="AX656" s="52"/>
      <c r="AY656" s="52"/>
      <c r="AZ656" s="52"/>
      <c r="BA656" s="52"/>
      <c r="BB656" s="52"/>
      <c r="BC656" s="52"/>
      <c r="BD656" s="52"/>
    </row>
    <row r="657" spans="1:56" ht="16.5" customHeight="1" x14ac:dyDescent="0.3">
      <c r="A657" s="53"/>
      <c r="B657" s="53"/>
      <c r="C657" s="53"/>
      <c r="D657" s="53"/>
      <c r="E657" s="52"/>
      <c r="F657" s="54"/>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c r="AS657" s="52"/>
      <c r="AT657" s="52"/>
      <c r="AU657" s="52"/>
      <c r="AV657" s="52"/>
      <c r="AW657" s="52"/>
      <c r="AX657" s="52"/>
      <c r="AY657" s="52"/>
      <c r="AZ657" s="52"/>
      <c r="BA657" s="52"/>
      <c r="BB657" s="52"/>
      <c r="BC657" s="52"/>
      <c r="BD657" s="52"/>
    </row>
    <row r="658" spans="1:56" ht="16.5" customHeight="1" x14ac:dyDescent="0.3">
      <c r="A658" s="53"/>
      <c r="B658" s="53"/>
      <c r="C658" s="53"/>
      <c r="D658" s="53"/>
      <c r="E658" s="52"/>
      <c r="F658" s="54"/>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c r="AJ658" s="52"/>
      <c r="AK658" s="52"/>
      <c r="AL658" s="52"/>
      <c r="AM658" s="52"/>
      <c r="AN658" s="52"/>
      <c r="AO658" s="52"/>
      <c r="AP658" s="52"/>
      <c r="AQ658" s="52"/>
      <c r="AR658" s="52"/>
      <c r="AS658" s="52"/>
      <c r="AT658" s="52"/>
      <c r="AU658" s="52"/>
      <c r="AV658" s="52"/>
      <c r="AW658" s="52"/>
      <c r="AX658" s="52"/>
      <c r="AY658" s="52"/>
      <c r="AZ658" s="52"/>
      <c r="BA658" s="52"/>
      <c r="BB658" s="52"/>
      <c r="BC658" s="52"/>
      <c r="BD658" s="52"/>
    </row>
    <row r="659" spans="1:56" ht="16.5" customHeight="1" x14ac:dyDescent="0.3">
      <c r="A659" s="53"/>
      <c r="B659" s="53"/>
      <c r="C659" s="53"/>
      <c r="D659" s="53"/>
      <c r="E659" s="52"/>
      <c r="F659" s="54"/>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c r="AS659" s="52"/>
      <c r="AT659" s="52"/>
      <c r="AU659" s="52"/>
      <c r="AV659" s="52"/>
      <c r="AW659" s="52"/>
      <c r="AX659" s="52"/>
      <c r="AY659" s="52"/>
      <c r="AZ659" s="52"/>
      <c r="BA659" s="52"/>
      <c r="BB659" s="52"/>
      <c r="BC659" s="52"/>
      <c r="BD659" s="52"/>
    </row>
    <row r="660" spans="1:56" ht="16.5" customHeight="1" x14ac:dyDescent="0.3">
      <c r="A660" s="53"/>
      <c r="B660" s="53"/>
      <c r="C660" s="53"/>
      <c r="D660" s="53"/>
      <c r="E660" s="52"/>
      <c r="F660" s="54"/>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c r="AS660" s="52"/>
      <c r="AT660" s="52"/>
      <c r="AU660" s="52"/>
      <c r="AV660" s="52"/>
      <c r="AW660" s="52"/>
      <c r="AX660" s="52"/>
      <c r="AY660" s="52"/>
      <c r="AZ660" s="52"/>
      <c r="BA660" s="52"/>
      <c r="BB660" s="52"/>
      <c r="BC660" s="52"/>
      <c r="BD660" s="52"/>
    </row>
    <row r="661" spans="1:56" ht="16.5" customHeight="1" x14ac:dyDescent="0.3">
      <c r="A661" s="53"/>
      <c r="B661" s="53"/>
      <c r="C661" s="53"/>
      <c r="D661" s="53"/>
      <c r="E661" s="52"/>
      <c r="F661" s="54"/>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c r="AS661" s="52"/>
      <c r="AT661" s="52"/>
      <c r="AU661" s="52"/>
      <c r="AV661" s="52"/>
      <c r="AW661" s="52"/>
      <c r="AX661" s="52"/>
      <c r="AY661" s="52"/>
      <c r="AZ661" s="52"/>
      <c r="BA661" s="52"/>
      <c r="BB661" s="52"/>
      <c r="BC661" s="52"/>
      <c r="BD661" s="52"/>
    </row>
    <row r="662" spans="1:56" ht="16.5" customHeight="1" x14ac:dyDescent="0.3">
      <c r="A662" s="53"/>
      <c r="B662" s="53"/>
      <c r="C662" s="53"/>
      <c r="D662" s="53"/>
      <c r="E662" s="52"/>
      <c r="F662" s="54"/>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c r="AS662" s="52"/>
      <c r="AT662" s="52"/>
      <c r="AU662" s="52"/>
      <c r="AV662" s="52"/>
      <c r="AW662" s="52"/>
      <c r="AX662" s="52"/>
      <c r="AY662" s="52"/>
      <c r="AZ662" s="52"/>
      <c r="BA662" s="52"/>
      <c r="BB662" s="52"/>
      <c r="BC662" s="52"/>
      <c r="BD662" s="52"/>
    </row>
    <row r="663" spans="1:56" ht="16.5" customHeight="1" x14ac:dyDescent="0.3">
      <c r="A663" s="53"/>
      <c r="B663" s="53"/>
      <c r="C663" s="53"/>
      <c r="D663" s="53"/>
      <c r="E663" s="52"/>
      <c r="F663" s="54"/>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c r="AS663" s="52"/>
      <c r="AT663" s="52"/>
      <c r="AU663" s="52"/>
      <c r="AV663" s="52"/>
      <c r="AW663" s="52"/>
      <c r="AX663" s="52"/>
      <c r="AY663" s="52"/>
      <c r="AZ663" s="52"/>
      <c r="BA663" s="52"/>
      <c r="BB663" s="52"/>
      <c r="BC663" s="52"/>
      <c r="BD663" s="52"/>
    </row>
    <row r="664" spans="1:56" ht="16.5" customHeight="1" x14ac:dyDescent="0.3">
      <c r="A664" s="53"/>
      <c r="B664" s="53"/>
      <c r="C664" s="53"/>
      <c r="D664" s="53"/>
      <c r="E664" s="52"/>
      <c r="F664" s="54"/>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c r="AS664" s="52"/>
      <c r="AT664" s="52"/>
      <c r="AU664" s="52"/>
      <c r="AV664" s="52"/>
      <c r="AW664" s="52"/>
      <c r="AX664" s="52"/>
      <c r="AY664" s="52"/>
      <c r="AZ664" s="52"/>
      <c r="BA664" s="52"/>
      <c r="BB664" s="52"/>
      <c r="BC664" s="52"/>
      <c r="BD664" s="52"/>
    </row>
    <row r="665" spans="1:56" ht="16.5" customHeight="1" x14ac:dyDescent="0.3">
      <c r="A665" s="53"/>
      <c r="B665" s="53"/>
      <c r="C665" s="53"/>
      <c r="D665" s="53"/>
      <c r="E665" s="52"/>
      <c r="F665" s="54"/>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c r="AS665" s="52"/>
      <c r="AT665" s="52"/>
      <c r="AU665" s="52"/>
      <c r="AV665" s="52"/>
      <c r="AW665" s="52"/>
      <c r="AX665" s="52"/>
      <c r="AY665" s="52"/>
      <c r="AZ665" s="52"/>
      <c r="BA665" s="52"/>
      <c r="BB665" s="52"/>
      <c r="BC665" s="52"/>
      <c r="BD665" s="52"/>
    </row>
    <row r="666" spans="1:56" ht="16.5" customHeight="1" x14ac:dyDescent="0.3">
      <c r="A666" s="53"/>
      <c r="B666" s="53"/>
      <c r="C666" s="53"/>
      <c r="D666" s="53"/>
      <c r="E666" s="52"/>
      <c r="F666" s="54"/>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row>
    <row r="667" spans="1:56" ht="16.5" customHeight="1" x14ac:dyDescent="0.3">
      <c r="A667" s="53"/>
      <c r="B667" s="53"/>
      <c r="C667" s="53"/>
      <c r="D667" s="53"/>
      <c r="E667" s="52"/>
      <c r="F667" s="54"/>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c r="AS667" s="52"/>
      <c r="AT667" s="52"/>
      <c r="AU667" s="52"/>
      <c r="AV667" s="52"/>
      <c r="AW667" s="52"/>
      <c r="AX667" s="52"/>
      <c r="AY667" s="52"/>
      <c r="AZ667" s="52"/>
      <c r="BA667" s="52"/>
      <c r="BB667" s="52"/>
      <c r="BC667" s="52"/>
      <c r="BD667" s="52"/>
    </row>
    <row r="668" spans="1:56" ht="16.5" customHeight="1" x14ac:dyDescent="0.3">
      <c r="A668" s="53"/>
      <c r="B668" s="53"/>
      <c r="C668" s="53"/>
      <c r="D668" s="53"/>
      <c r="E668" s="52"/>
      <c r="F668" s="54"/>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c r="AS668" s="52"/>
      <c r="AT668" s="52"/>
      <c r="AU668" s="52"/>
      <c r="AV668" s="52"/>
      <c r="AW668" s="52"/>
      <c r="AX668" s="52"/>
      <c r="AY668" s="52"/>
      <c r="AZ668" s="52"/>
      <c r="BA668" s="52"/>
      <c r="BB668" s="52"/>
      <c r="BC668" s="52"/>
      <c r="BD668" s="52"/>
    </row>
    <row r="669" spans="1:56" ht="16.5" customHeight="1" x14ac:dyDescent="0.3">
      <c r="A669" s="53"/>
      <c r="B669" s="53"/>
      <c r="C669" s="53"/>
      <c r="D669" s="53"/>
      <c r="E669" s="52"/>
      <c r="F669" s="54"/>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c r="AS669" s="52"/>
      <c r="AT669" s="52"/>
      <c r="AU669" s="52"/>
      <c r="AV669" s="52"/>
      <c r="AW669" s="52"/>
      <c r="AX669" s="52"/>
      <c r="AY669" s="52"/>
      <c r="AZ669" s="52"/>
      <c r="BA669" s="52"/>
      <c r="BB669" s="52"/>
      <c r="BC669" s="52"/>
      <c r="BD669" s="52"/>
    </row>
    <row r="670" spans="1:56" ht="16.5" customHeight="1" x14ac:dyDescent="0.3">
      <c r="A670" s="53"/>
      <c r="B670" s="53"/>
      <c r="C670" s="53"/>
      <c r="D670" s="53"/>
      <c r="E670" s="52"/>
      <c r="F670" s="54"/>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c r="AS670" s="52"/>
      <c r="AT670" s="52"/>
      <c r="AU670" s="52"/>
      <c r="AV670" s="52"/>
      <c r="AW670" s="52"/>
      <c r="AX670" s="52"/>
      <c r="AY670" s="52"/>
      <c r="AZ670" s="52"/>
      <c r="BA670" s="52"/>
      <c r="BB670" s="52"/>
      <c r="BC670" s="52"/>
      <c r="BD670" s="52"/>
    </row>
    <row r="671" spans="1:56" ht="16.5" customHeight="1" x14ac:dyDescent="0.3">
      <c r="A671" s="53"/>
      <c r="B671" s="53"/>
      <c r="C671" s="53"/>
      <c r="D671" s="53"/>
      <c r="E671" s="52"/>
      <c r="F671" s="54"/>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c r="AS671" s="52"/>
      <c r="AT671" s="52"/>
      <c r="AU671" s="52"/>
      <c r="AV671" s="52"/>
      <c r="AW671" s="52"/>
      <c r="AX671" s="52"/>
      <c r="AY671" s="52"/>
      <c r="AZ671" s="52"/>
      <c r="BA671" s="52"/>
      <c r="BB671" s="52"/>
      <c r="BC671" s="52"/>
      <c r="BD671" s="52"/>
    </row>
    <row r="672" spans="1:56" ht="16.5" customHeight="1" x14ac:dyDescent="0.3">
      <c r="A672" s="53"/>
      <c r="B672" s="53"/>
      <c r="C672" s="53"/>
      <c r="D672" s="53"/>
      <c r="E672" s="52"/>
      <c r="F672" s="54"/>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c r="AS672" s="52"/>
      <c r="AT672" s="52"/>
      <c r="AU672" s="52"/>
      <c r="AV672" s="52"/>
      <c r="AW672" s="52"/>
      <c r="AX672" s="52"/>
      <c r="AY672" s="52"/>
      <c r="AZ672" s="52"/>
      <c r="BA672" s="52"/>
      <c r="BB672" s="52"/>
      <c r="BC672" s="52"/>
      <c r="BD672" s="52"/>
    </row>
    <row r="673" spans="1:56" ht="16.5" customHeight="1" x14ac:dyDescent="0.3">
      <c r="A673" s="53"/>
      <c r="B673" s="53"/>
      <c r="C673" s="53"/>
      <c r="D673" s="53"/>
      <c r="E673" s="52"/>
      <c r="F673" s="54"/>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c r="AS673" s="52"/>
      <c r="AT673" s="52"/>
      <c r="AU673" s="52"/>
      <c r="AV673" s="52"/>
      <c r="AW673" s="52"/>
      <c r="AX673" s="52"/>
      <c r="AY673" s="52"/>
      <c r="AZ673" s="52"/>
      <c r="BA673" s="52"/>
      <c r="BB673" s="52"/>
      <c r="BC673" s="52"/>
      <c r="BD673" s="52"/>
    </row>
    <row r="674" spans="1:56" ht="16.5" customHeight="1" x14ac:dyDescent="0.3">
      <c r="A674" s="53"/>
      <c r="B674" s="53"/>
      <c r="C674" s="53"/>
      <c r="D674" s="53"/>
      <c r="E674" s="52"/>
      <c r="F674" s="54"/>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c r="AS674" s="52"/>
      <c r="AT674" s="52"/>
      <c r="AU674" s="52"/>
      <c r="AV674" s="52"/>
      <c r="AW674" s="52"/>
      <c r="AX674" s="52"/>
      <c r="AY674" s="52"/>
      <c r="AZ674" s="52"/>
      <c r="BA674" s="52"/>
      <c r="BB674" s="52"/>
      <c r="BC674" s="52"/>
      <c r="BD674" s="52"/>
    </row>
    <row r="675" spans="1:56" ht="16.5" customHeight="1" x14ac:dyDescent="0.3">
      <c r="A675" s="53"/>
      <c r="B675" s="53"/>
      <c r="C675" s="53"/>
      <c r="D675" s="53"/>
      <c r="E675" s="52"/>
      <c r="F675" s="54"/>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c r="AS675" s="52"/>
      <c r="AT675" s="52"/>
      <c r="AU675" s="52"/>
      <c r="AV675" s="52"/>
      <c r="AW675" s="52"/>
      <c r="AX675" s="52"/>
      <c r="AY675" s="52"/>
      <c r="AZ675" s="52"/>
      <c r="BA675" s="52"/>
      <c r="BB675" s="52"/>
      <c r="BC675" s="52"/>
      <c r="BD675" s="52"/>
    </row>
    <row r="676" spans="1:56" ht="16.5" customHeight="1" x14ac:dyDescent="0.3">
      <c r="A676" s="53"/>
      <c r="B676" s="53"/>
      <c r="C676" s="53"/>
      <c r="D676" s="53"/>
      <c r="E676" s="52"/>
      <c r="F676" s="54"/>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c r="AS676" s="52"/>
      <c r="AT676" s="52"/>
      <c r="AU676" s="52"/>
      <c r="AV676" s="52"/>
      <c r="AW676" s="52"/>
      <c r="AX676" s="52"/>
      <c r="AY676" s="52"/>
      <c r="AZ676" s="52"/>
      <c r="BA676" s="52"/>
      <c r="BB676" s="52"/>
      <c r="BC676" s="52"/>
      <c r="BD676" s="52"/>
    </row>
    <row r="677" spans="1:56" ht="16.5" customHeight="1" x14ac:dyDescent="0.3">
      <c r="A677" s="53"/>
      <c r="B677" s="53"/>
      <c r="C677" s="53"/>
      <c r="D677" s="53"/>
      <c r="E677" s="52"/>
      <c r="F677" s="54"/>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c r="AJ677" s="52"/>
      <c r="AK677" s="52"/>
      <c r="AL677" s="52"/>
      <c r="AM677" s="52"/>
      <c r="AN677" s="52"/>
      <c r="AO677" s="52"/>
      <c r="AP677" s="52"/>
      <c r="AQ677" s="52"/>
      <c r="AR677" s="52"/>
      <c r="AS677" s="52"/>
      <c r="AT677" s="52"/>
      <c r="AU677" s="52"/>
      <c r="AV677" s="52"/>
      <c r="AW677" s="52"/>
      <c r="AX677" s="52"/>
      <c r="AY677" s="52"/>
      <c r="AZ677" s="52"/>
      <c r="BA677" s="52"/>
      <c r="BB677" s="52"/>
      <c r="BC677" s="52"/>
      <c r="BD677" s="52"/>
    </row>
    <row r="678" spans="1:56" ht="16.5" customHeight="1" x14ac:dyDescent="0.3">
      <c r="A678" s="53"/>
      <c r="B678" s="53"/>
      <c r="C678" s="53"/>
      <c r="D678" s="53"/>
      <c r="E678" s="52"/>
      <c r="F678" s="54"/>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c r="AJ678" s="52"/>
      <c r="AK678" s="52"/>
      <c r="AL678" s="52"/>
      <c r="AM678" s="52"/>
      <c r="AN678" s="52"/>
      <c r="AO678" s="52"/>
      <c r="AP678" s="52"/>
      <c r="AQ678" s="52"/>
      <c r="AR678" s="52"/>
      <c r="AS678" s="52"/>
      <c r="AT678" s="52"/>
      <c r="AU678" s="52"/>
      <c r="AV678" s="52"/>
      <c r="AW678" s="52"/>
      <c r="AX678" s="52"/>
      <c r="AY678" s="52"/>
      <c r="AZ678" s="52"/>
      <c r="BA678" s="52"/>
      <c r="BB678" s="52"/>
      <c r="BC678" s="52"/>
      <c r="BD678" s="52"/>
    </row>
    <row r="679" spans="1:56" ht="16.5" customHeight="1" x14ac:dyDescent="0.3">
      <c r="A679" s="53"/>
      <c r="B679" s="53"/>
      <c r="C679" s="53"/>
      <c r="D679" s="53"/>
      <c r="E679" s="52"/>
      <c r="F679" s="54"/>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c r="AJ679" s="52"/>
      <c r="AK679" s="52"/>
      <c r="AL679" s="52"/>
      <c r="AM679" s="52"/>
      <c r="AN679" s="52"/>
      <c r="AO679" s="52"/>
      <c r="AP679" s="52"/>
      <c r="AQ679" s="52"/>
      <c r="AR679" s="52"/>
      <c r="AS679" s="52"/>
      <c r="AT679" s="52"/>
      <c r="AU679" s="52"/>
      <c r="AV679" s="52"/>
      <c r="AW679" s="52"/>
      <c r="AX679" s="52"/>
      <c r="AY679" s="52"/>
      <c r="AZ679" s="52"/>
      <c r="BA679" s="52"/>
      <c r="BB679" s="52"/>
      <c r="BC679" s="52"/>
      <c r="BD679" s="52"/>
    </row>
    <row r="680" spans="1:56" ht="16.5" customHeight="1" x14ac:dyDescent="0.3">
      <c r="A680" s="53"/>
      <c r="B680" s="53"/>
      <c r="C680" s="53"/>
      <c r="D680" s="53"/>
      <c r="E680" s="52"/>
      <c r="F680" s="54"/>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c r="AJ680" s="52"/>
      <c r="AK680" s="52"/>
      <c r="AL680" s="52"/>
      <c r="AM680" s="52"/>
      <c r="AN680" s="52"/>
      <c r="AO680" s="52"/>
      <c r="AP680" s="52"/>
      <c r="AQ680" s="52"/>
      <c r="AR680" s="52"/>
      <c r="AS680" s="52"/>
      <c r="AT680" s="52"/>
      <c r="AU680" s="52"/>
      <c r="AV680" s="52"/>
      <c r="AW680" s="52"/>
      <c r="AX680" s="52"/>
      <c r="AY680" s="52"/>
      <c r="AZ680" s="52"/>
      <c r="BA680" s="52"/>
      <c r="BB680" s="52"/>
      <c r="BC680" s="52"/>
      <c r="BD680" s="52"/>
    </row>
    <row r="681" spans="1:56" ht="16.5" customHeight="1" x14ac:dyDescent="0.3">
      <c r="A681" s="53"/>
      <c r="B681" s="53"/>
      <c r="C681" s="53"/>
      <c r="D681" s="53"/>
      <c r="E681" s="52"/>
      <c r="F681" s="54"/>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c r="AJ681" s="52"/>
      <c r="AK681" s="52"/>
      <c r="AL681" s="52"/>
      <c r="AM681" s="52"/>
      <c r="AN681" s="52"/>
      <c r="AO681" s="52"/>
      <c r="AP681" s="52"/>
      <c r="AQ681" s="52"/>
      <c r="AR681" s="52"/>
      <c r="AS681" s="52"/>
      <c r="AT681" s="52"/>
      <c r="AU681" s="52"/>
      <c r="AV681" s="52"/>
      <c r="AW681" s="52"/>
      <c r="AX681" s="52"/>
      <c r="AY681" s="52"/>
      <c r="AZ681" s="52"/>
      <c r="BA681" s="52"/>
      <c r="BB681" s="52"/>
      <c r="BC681" s="52"/>
      <c r="BD681" s="52"/>
    </row>
    <row r="682" spans="1:56" ht="16.5" customHeight="1" x14ac:dyDescent="0.3">
      <c r="A682" s="53"/>
      <c r="B682" s="53"/>
      <c r="C682" s="53"/>
      <c r="D682" s="53"/>
      <c r="E682" s="52"/>
      <c r="F682" s="54"/>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c r="AJ682" s="52"/>
      <c r="AK682" s="52"/>
      <c r="AL682" s="52"/>
      <c r="AM682" s="52"/>
      <c r="AN682" s="52"/>
      <c r="AO682" s="52"/>
      <c r="AP682" s="52"/>
      <c r="AQ682" s="52"/>
      <c r="AR682" s="52"/>
      <c r="AS682" s="52"/>
      <c r="AT682" s="52"/>
      <c r="AU682" s="52"/>
      <c r="AV682" s="52"/>
      <c r="AW682" s="52"/>
      <c r="AX682" s="52"/>
      <c r="AY682" s="52"/>
      <c r="AZ682" s="52"/>
      <c r="BA682" s="52"/>
      <c r="BB682" s="52"/>
      <c r="BC682" s="52"/>
      <c r="BD682" s="52"/>
    </row>
    <row r="683" spans="1:56" ht="16.5" customHeight="1" x14ac:dyDescent="0.3">
      <c r="A683" s="53"/>
      <c r="B683" s="53"/>
      <c r="C683" s="53"/>
      <c r="D683" s="53"/>
      <c r="E683" s="52"/>
      <c r="F683" s="54"/>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c r="AJ683" s="52"/>
      <c r="AK683" s="52"/>
      <c r="AL683" s="52"/>
      <c r="AM683" s="52"/>
      <c r="AN683" s="52"/>
      <c r="AO683" s="52"/>
      <c r="AP683" s="52"/>
      <c r="AQ683" s="52"/>
      <c r="AR683" s="52"/>
      <c r="AS683" s="52"/>
      <c r="AT683" s="52"/>
      <c r="AU683" s="52"/>
      <c r="AV683" s="52"/>
      <c r="AW683" s="52"/>
      <c r="AX683" s="52"/>
      <c r="AY683" s="52"/>
      <c r="AZ683" s="52"/>
      <c r="BA683" s="52"/>
      <c r="BB683" s="52"/>
      <c r="BC683" s="52"/>
      <c r="BD683" s="52"/>
    </row>
    <row r="684" spans="1:56" ht="16.5" customHeight="1" x14ac:dyDescent="0.3">
      <c r="A684" s="53"/>
      <c r="B684" s="53"/>
      <c r="C684" s="53"/>
      <c r="D684" s="53"/>
      <c r="E684" s="52"/>
      <c r="F684" s="54"/>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c r="AJ684" s="52"/>
      <c r="AK684" s="52"/>
      <c r="AL684" s="52"/>
      <c r="AM684" s="52"/>
      <c r="AN684" s="52"/>
      <c r="AO684" s="52"/>
      <c r="AP684" s="52"/>
      <c r="AQ684" s="52"/>
      <c r="AR684" s="52"/>
      <c r="AS684" s="52"/>
      <c r="AT684" s="52"/>
      <c r="AU684" s="52"/>
      <c r="AV684" s="52"/>
      <c r="AW684" s="52"/>
      <c r="AX684" s="52"/>
      <c r="AY684" s="52"/>
      <c r="AZ684" s="52"/>
      <c r="BA684" s="52"/>
      <c r="BB684" s="52"/>
      <c r="BC684" s="52"/>
      <c r="BD684" s="52"/>
    </row>
    <row r="685" spans="1:56" ht="16.5" customHeight="1" x14ac:dyDescent="0.3">
      <c r="A685" s="53"/>
      <c r="B685" s="53"/>
      <c r="C685" s="53"/>
      <c r="D685" s="53"/>
      <c r="E685" s="52"/>
      <c r="F685" s="54"/>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c r="AJ685" s="52"/>
      <c r="AK685" s="52"/>
      <c r="AL685" s="52"/>
      <c r="AM685" s="52"/>
      <c r="AN685" s="52"/>
      <c r="AO685" s="52"/>
      <c r="AP685" s="52"/>
      <c r="AQ685" s="52"/>
      <c r="AR685" s="52"/>
      <c r="AS685" s="52"/>
      <c r="AT685" s="52"/>
      <c r="AU685" s="52"/>
      <c r="AV685" s="52"/>
      <c r="AW685" s="52"/>
      <c r="AX685" s="52"/>
      <c r="AY685" s="52"/>
      <c r="AZ685" s="52"/>
      <c r="BA685" s="52"/>
      <c r="BB685" s="52"/>
      <c r="BC685" s="52"/>
      <c r="BD685" s="52"/>
    </row>
    <row r="686" spans="1:56" ht="16.5" customHeight="1" x14ac:dyDescent="0.3">
      <c r="A686" s="53"/>
      <c r="B686" s="53"/>
      <c r="C686" s="53"/>
      <c r="D686" s="53"/>
      <c r="E686" s="52"/>
      <c r="F686" s="54"/>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c r="AS686" s="52"/>
      <c r="AT686" s="52"/>
      <c r="AU686" s="52"/>
      <c r="AV686" s="52"/>
      <c r="AW686" s="52"/>
      <c r="AX686" s="52"/>
      <c r="AY686" s="52"/>
      <c r="AZ686" s="52"/>
      <c r="BA686" s="52"/>
      <c r="BB686" s="52"/>
      <c r="BC686" s="52"/>
      <c r="BD686" s="52"/>
    </row>
    <row r="687" spans="1:56" ht="16.5" customHeight="1" x14ac:dyDescent="0.3">
      <c r="A687" s="53"/>
      <c r="B687" s="53"/>
      <c r="C687" s="53"/>
      <c r="D687" s="53"/>
      <c r="E687" s="52"/>
      <c r="F687" s="54"/>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c r="AS687" s="52"/>
      <c r="AT687" s="52"/>
      <c r="AU687" s="52"/>
      <c r="AV687" s="52"/>
      <c r="AW687" s="52"/>
      <c r="AX687" s="52"/>
      <c r="AY687" s="52"/>
      <c r="AZ687" s="52"/>
      <c r="BA687" s="52"/>
      <c r="BB687" s="52"/>
      <c r="BC687" s="52"/>
      <c r="BD687" s="52"/>
    </row>
    <row r="688" spans="1:56" ht="16.5" customHeight="1" x14ac:dyDescent="0.3">
      <c r="A688" s="53"/>
      <c r="B688" s="53"/>
      <c r="C688" s="53"/>
      <c r="D688" s="53"/>
      <c r="E688" s="52"/>
      <c r="F688" s="54"/>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c r="AJ688" s="52"/>
      <c r="AK688" s="52"/>
      <c r="AL688" s="52"/>
      <c r="AM688" s="52"/>
      <c r="AN688" s="52"/>
      <c r="AO688" s="52"/>
      <c r="AP688" s="52"/>
      <c r="AQ688" s="52"/>
      <c r="AR688" s="52"/>
      <c r="AS688" s="52"/>
      <c r="AT688" s="52"/>
      <c r="AU688" s="52"/>
      <c r="AV688" s="52"/>
      <c r="AW688" s="52"/>
      <c r="AX688" s="52"/>
      <c r="AY688" s="52"/>
      <c r="AZ688" s="52"/>
      <c r="BA688" s="52"/>
      <c r="BB688" s="52"/>
      <c r="BC688" s="52"/>
      <c r="BD688" s="52"/>
    </row>
    <row r="689" spans="1:56" ht="16.5" customHeight="1" x14ac:dyDescent="0.3">
      <c r="A689" s="53"/>
      <c r="B689" s="53"/>
      <c r="C689" s="53"/>
      <c r="D689" s="53"/>
      <c r="E689" s="52"/>
      <c r="F689" s="54"/>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c r="AS689" s="52"/>
      <c r="AT689" s="52"/>
      <c r="AU689" s="52"/>
      <c r="AV689" s="52"/>
      <c r="AW689" s="52"/>
      <c r="AX689" s="52"/>
      <c r="AY689" s="52"/>
      <c r="AZ689" s="52"/>
      <c r="BA689" s="52"/>
      <c r="BB689" s="52"/>
      <c r="BC689" s="52"/>
      <c r="BD689" s="52"/>
    </row>
    <row r="690" spans="1:56" ht="16.5" customHeight="1" x14ac:dyDescent="0.3">
      <c r="A690" s="53"/>
      <c r="B690" s="53"/>
      <c r="C690" s="53"/>
      <c r="D690" s="53"/>
      <c r="E690" s="52"/>
      <c r="F690" s="54"/>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c r="AS690" s="52"/>
      <c r="AT690" s="52"/>
      <c r="AU690" s="52"/>
      <c r="AV690" s="52"/>
      <c r="AW690" s="52"/>
      <c r="AX690" s="52"/>
      <c r="AY690" s="52"/>
      <c r="AZ690" s="52"/>
      <c r="BA690" s="52"/>
      <c r="BB690" s="52"/>
      <c r="BC690" s="52"/>
      <c r="BD690" s="52"/>
    </row>
    <row r="691" spans="1:56" ht="16.5" customHeight="1" x14ac:dyDescent="0.3">
      <c r="A691" s="53"/>
      <c r="B691" s="53"/>
      <c r="C691" s="53"/>
      <c r="D691" s="53"/>
      <c r="E691" s="52"/>
      <c r="F691" s="54"/>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c r="AS691" s="52"/>
      <c r="AT691" s="52"/>
      <c r="AU691" s="52"/>
      <c r="AV691" s="52"/>
      <c r="AW691" s="52"/>
      <c r="AX691" s="52"/>
      <c r="AY691" s="52"/>
      <c r="AZ691" s="52"/>
      <c r="BA691" s="52"/>
      <c r="BB691" s="52"/>
      <c r="BC691" s="52"/>
      <c r="BD691" s="52"/>
    </row>
    <row r="692" spans="1:56" ht="16.5" customHeight="1" x14ac:dyDescent="0.3">
      <c r="A692" s="53"/>
      <c r="B692" s="53"/>
      <c r="C692" s="53"/>
      <c r="D692" s="53"/>
      <c r="E692" s="52"/>
      <c r="F692" s="54"/>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c r="AS692" s="52"/>
      <c r="AT692" s="52"/>
      <c r="AU692" s="52"/>
      <c r="AV692" s="52"/>
      <c r="AW692" s="52"/>
      <c r="AX692" s="52"/>
      <c r="AY692" s="52"/>
      <c r="AZ692" s="52"/>
      <c r="BA692" s="52"/>
      <c r="BB692" s="52"/>
      <c r="BC692" s="52"/>
      <c r="BD692" s="52"/>
    </row>
    <row r="693" spans="1:56" ht="16.5" customHeight="1" x14ac:dyDescent="0.3">
      <c r="A693" s="53"/>
      <c r="B693" s="53"/>
      <c r="C693" s="53"/>
      <c r="D693" s="53"/>
      <c r="E693" s="52"/>
      <c r="F693" s="54"/>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c r="AS693" s="52"/>
      <c r="AT693" s="52"/>
      <c r="AU693" s="52"/>
      <c r="AV693" s="52"/>
      <c r="AW693" s="52"/>
      <c r="AX693" s="52"/>
      <c r="AY693" s="52"/>
      <c r="AZ693" s="52"/>
      <c r="BA693" s="52"/>
      <c r="BB693" s="52"/>
      <c r="BC693" s="52"/>
      <c r="BD693" s="52"/>
    </row>
    <row r="694" spans="1:56" ht="16.5" customHeight="1" x14ac:dyDescent="0.3">
      <c r="A694" s="53"/>
      <c r="B694" s="53"/>
      <c r="C694" s="53"/>
      <c r="D694" s="53"/>
      <c r="E694" s="52"/>
      <c r="F694" s="54"/>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c r="AS694" s="52"/>
      <c r="AT694" s="52"/>
      <c r="AU694" s="52"/>
      <c r="AV694" s="52"/>
      <c r="AW694" s="52"/>
      <c r="AX694" s="52"/>
      <c r="AY694" s="52"/>
      <c r="AZ694" s="52"/>
      <c r="BA694" s="52"/>
      <c r="BB694" s="52"/>
      <c r="BC694" s="52"/>
      <c r="BD694" s="52"/>
    </row>
    <row r="695" spans="1:56" ht="16.5" customHeight="1" x14ac:dyDescent="0.3">
      <c r="A695" s="53"/>
      <c r="B695" s="53"/>
      <c r="C695" s="53"/>
      <c r="D695" s="53"/>
      <c r="E695" s="52"/>
      <c r="F695" s="54"/>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c r="AS695" s="52"/>
      <c r="AT695" s="52"/>
      <c r="AU695" s="52"/>
      <c r="AV695" s="52"/>
      <c r="AW695" s="52"/>
      <c r="AX695" s="52"/>
      <c r="AY695" s="52"/>
      <c r="AZ695" s="52"/>
      <c r="BA695" s="52"/>
      <c r="BB695" s="52"/>
      <c r="BC695" s="52"/>
      <c r="BD695" s="52"/>
    </row>
    <row r="696" spans="1:56" ht="16.5" customHeight="1" x14ac:dyDescent="0.3">
      <c r="A696" s="53"/>
      <c r="B696" s="53"/>
      <c r="C696" s="53"/>
      <c r="D696" s="53"/>
      <c r="E696" s="52"/>
      <c r="F696" s="54"/>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c r="AS696" s="52"/>
      <c r="AT696" s="52"/>
      <c r="AU696" s="52"/>
      <c r="AV696" s="52"/>
      <c r="AW696" s="52"/>
      <c r="AX696" s="52"/>
      <c r="AY696" s="52"/>
      <c r="AZ696" s="52"/>
      <c r="BA696" s="52"/>
      <c r="BB696" s="52"/>
      <c r="BC696" s="52"/>
      <c r="BD696" s="52"/>
    </row>
    <row r="697" spans="1:56" ht="16.5" customHeight="1" x14ac:dyDescent="0.3">
      <c r="A697" s="53"/>
      <c r="B697" s="53"/>
      <c r="C697" s="53"/>
      <c r="D697" s="53"/>
      <c r="E697" s="52"/>
      <c r="F697" s="54"/>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c r="AS697" s="52"/>
      <c r="AT697" s="52"/>
      <c r="AU697" s="52"/>
      <c r="AV697" s="52"/>
      <c r="AW697" s="52"/>
      <c r="AX697" s="52"/>
      <c r="AY697" s="52"/>
      <c r="AZ697" s="52"/>
      <c r="BA697" s="52"/>
      <c r="BB697" s="52"/>
      <c r="BC697" s="52"/>
      <c r="BD697" s="52"/>
    </row>
    <row r="698" spans="1:56" ht="16.5" customHeight="1" x14ac:dyDescent="0.3">
      <c r="A698" s="53"/>
      <c r="B698" s="53"/>
      <c r="C698" s="53"/>
      <c r="D698" s="53"/>
      <c r="E698" s="52"/>
      <c r="F698" s="54"/>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c r="AS698" s="52"/>
      <c r="AT698" s="52"/>
      <c r="AU698" s="52"/>
      <c r="AV698" s="52"/>
      <c r="AW698" s="52"/>
      <c r="AX698" s="52"/>
      <c r="AY698" s="52"/>
      <c r="AZ698" s="52"/>
      <c r="BA698" s="52"/>
      <c r="BB698" s="52"/>
      <c r="BC698" s="52"/>
      <c r="BD698" s="52"/>
    </row>
    <row r="699" spans="1:56" ht="16.5" customHeight="1" x14ac:dyDescent="0.3">
      <c r="A699" s="53"/>
      <c r="B699" s="53"/>
      <c r="C699" s="53"/>
      <c r="D699" s="53"/>
      <c r="E699" s="52"/>
      <c r="F699" s="54"/>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c r="AS699" s="52"/>
      <c r="AT699" s="52"/>
      <c r="AU699" s="52"/>
      <c r="AV699" s="52"/>
      <c r="AW699" s="52"/>
      <c r="AX699" s="52"/>
      <c r="AY699" s="52"/>
      <c r="AZ699" s="52"/>
      <c r="BA699" s="52"/>
      <c r="BB699" s="52"/>
      <c r="BC699" s="52"/>
      <c r="BD699" s="52"/>
    </row>
    <row r="700" spans="1:56" ht="16.5" customHeight="1" x14ac:dyDescent="0.3">
      <c r="A700" s="53"/>
      <c r="B700" s="53"/>
      <c r="C700" s="53"/>
      <c r="D700" s="53"/>
      <c r="E700" s="52"/>
      <c r="F700" s="54"/>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c r="AS700" s="52"/>
      <c r="AT700" s="52"/>
      <c r="AU700" s="52"/>
      <c r="AV700" s="52"/>
      <c r="AW700" s="52"/>
      <c r="AX700" s="52"/>
      <c r="AY700" s="52"/>
      <c r="AZ700" s="52"/>
      <c r="BA700" s="52"/>
      <c r="BB700" s="52"/>
      <c r="BC700" s="52"/>
      <c r="BD700" s="52"/>
    </row>
    <row r="701" spans="1:56" ht="16.5" customHeight="1" x14ac:dyDescent="0.3">
      <c r="A701" s="53"/>
      <c r="B701" s="53"/>
      <c r="C701" s="53"/>
      <c r="D701" s="53"/>
      <c r="E701" s="52"/>
      <c r="F701" s="54"/>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c r="AS701" s="52"/>
      <c r="AT701" s="52"/>
      <c r="AU701" s="52"/>
      <c r="AV701" s="52"/>
      <c r="AW701" s="52"/>
      <c r="AX701" s="52"/>
      <c r="AY701" s="52"/>
      <c r="AZ701" s="52"/>
      <c r="BA701" s="52"/>
      <c r="BB701" s="52"/>
      <c r="BC701" s="52"/>
      <c r="BD701" s="52"/>
    </row>
    <row r="702" spans="1:56" ht="16.5" customHeight="1" x14ac:dyDescent="0.3">
      <c r="A702" s="53"/>
      <c r="B702" s="53"/>
      <c r="C702" s="53"/>
      <c r="D702" s="53"/>
      <c r="E702" s="52"/>
      <c r="F702" s="54"/>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c r="AS702" s="52"/>
      <c r="AT702" s="52"/>
      <c r="AU702" s="52"/>
      <c r="AV702" s="52"/>
      <c r="AW702" s="52"/>
      <c r="AX702" s="52"/>
      <c r="AY702" s="52"/>
      <c r="AZ702" s="52"/>
      <c r="BA702" s="52"/>
      <c r="BB702" s="52"/>
      <c r="BC702" s="52"/>
      <c r="BD702" s="52"/>
    </row>
    <row r="703" spans="1:56" ht="16.5" customHeight="1" x14ac:dyDescent="0.3">
      <c r="A703" s="53"/>
      <c r="B703" s="53"/>
      <c r="C703" s="53"/>
      <c r="D703" s="53"/>
      <c r="E703" s="52"/>
      <c r="F703" s="54"/>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c r="AS703" s="52"/>
      <c r="AT703" s="52"/>
      <c r="AU703" s="52"/>
      <c r="AV703" s="52"/>
      <c r="AW703" s="52"/>
      <c r="AX703" s="52"/>
      <c r="AY703" s="52"/>
      <c r="AZ703" s="52"/>
      <c r="BA703" s="52"/>
      <c r="BB703" s="52"/>
      <c r="BC703" s="52"/>
      <c r="BD703" s="52"/>
    </row>
    <row r="704" spans="1:56" ht="16.5" customHeight="1" x14ac:dyDescent="0.3">
      <c r="A704" s="53"/>
      <c r="B704" s="53"/>
      <c r="C704" s="53"/>
      <c r="D704" s="53"/>
      <c r="E704" s="52"/>
      <c r="F704" s="54"/>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c r="AS704" s="52"/>
      <c r="AT704" s="52"/>
      <c r="AU704" s="52"/>
      <c r="AV704" s="52"/>
      <c r="AW704" s="52"/>
      <c r="AX704" s="52"/>
      <c r="AY704" s="52"/>
      <c r="AZ704" s="52"/>
      <c r="BA704" s="52"/>
      <c r="BB704" s="52"/>
      <c r="BC704" s="52"/>
      <c r="BD704" s="52"/>
    </row>
    <row r="705" spans="1:56" ht="16.5" customHeight="1" x14ac:dyDescent="0.3">
      <c r="A705" s="53"/>
      <c r="B705" s="53"/>
      <c r="C705" s="53"/>
      <c r="D705" s="53"/>
      <c r="E705" s="52"/>
      <c r="F705" s="54"/>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52"/>
      <c r="AL705" s="52"/>
      <c r="AM705" s="52"/>
      <c r="AN705" s="52"/>
      <c r="AO705" s="52"/>
      <c r="AP705" s="52"/>
      <c r="AQ705" s="52"/>
      <c r="AR705" s="52"/>
      <c r="AS705" s="52"/>
      <c r="AT705" s="52"/>
      <c r="AU705" s="52"/>
      <c r="AV705" s="52"/>
      <c r="AW705" s="52"/>
      <c r="AX705" s="52"/>
      <c r="AY705" s="52"/>
      <c r="AZ705" s="52"/>
      <c r="BA705" s="52"/>
      <c r="BB705" s="52"/>
      <c r="BC705" s="52"/>
      <c r="BD705" s="52"/>
    </row>
    <row r="706" spans="1:56" ht="16.5" customHeight="1" x14ac:dyDescent="0.3">
      <c r="A706" s="53"/>
      <c r="B706" s="53"/>
      <c r="C706" s="53"/>
      <c r="D706" s="53"/>
      <c r="E706" s="52"/>
      <c r="F706" s="54"/>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c r="AS706" s="52"/>
      <c r="AT706" s="52"/>
      <c r="AU706" s="52"/>
      <c r="AV706" s="52"/>
      <c r="AW706" s="52"/>
      <c r="AX706" s="52"/>
      <c r="AY706" s="52"/>
      <c r="AZ706" s="52"/>
      <c r="BA706" s="52"/>
      <c r="BB706" s="52"/>
      <c r="BC706" s="52"/>
      <c r="BD706" s="52"/>
    </row>
    <row r="707" spans="1:56" ht="16.5" customHeight="1" x14ac:dyDescent="0.3">
      <c r="A707" s="53"/>
      <c r="B707" s="53"/>
      <c r="C707" s="53"/>
      <c r="D707" s="53"/>
      <c r="E707" s="52"/>
      <c r="F707" s="54"/>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c r="AJ707" s="52"/>
      <c r="AK707" s="52"/>
      <c r="AL707" s="52"/>
      <c r="AM707" s="52"/>
      <c r="AN707" s="52"/>
      <c r="AO707" s="52"/>
      <c r="AP707" s="52"/>
      <c r="AQ707" s="52"/>
      <c r="AR707" s="52"/>
      <c r="AS707" s="52"/>
      <c r="AT707" s="52"/>
      <c r="AU707" s="52"/>
      <c r="AV707" s="52"/>
      <c r="AW707" s="52"/>
      <c r="AX707" s="52"/>
      <c r="AY707" s="52"/>
      <c r="AZ707" s="52"/>
      <c r="BA707" s="52"/>
      <c r="BB707" s="52"/>
      <c r="BC707" s="52"/>
      <c r="BD707" s="52"/>
    </row>
    <row r="708" spans="1:56" ht="16.5" customHeight="1" x14ac:dyDescent="0.3">
      <c r="A708" s="53"/>
      <c r="B708" s="53"/>
      <c r="C708" s="53"/>
      <c r="D708" s="53"/>
      <c r="E708" s="52"/>
      <c r="F708" s="54"/>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c r="AJ708" s="52"/>
      <c r="AK708" s="52"/>
      <c r="AL708" s="52"/>
      <c r="AM708" s="52"/>
      <c r="AN708" s="52"/>
      <c r="AO708" s="52"/>
      <c r="AP708" s="52"/>
      <c r="AQ708" s="52"/>
      <c r="AR708" s="52"/>
      <c r="AS708" s="52"/>
      <c r="AT708" s="52"/>
      <c r="AU708" s="52"/>
      <c r="AV708" s="52"/>
      <c r="AW708" s="52"/>
      <c r="AX708" s="52"/>
      <c r="AY708" s="52"/>
      <c r="AZ708" s="52"/>
      <c r="BA708" s="52"/>
      <c r="BB708" s="52"/>
      <c r="BC708" s="52"/>
      <c r="BD708" s="52"/>
    </row>
    <row r="709" spans="1:56" ht="16.5" customHeight="1" x14ac:dyDescent="0.3">
      <c r="A709" s="53"/>
      <c r="B709" s="53"/>
      <c r="C709" s="53"/>
      <c r="D709" s="53"/>
      <c r="E709" s="52"/>
      <c r="F709" s="54"/>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c r="AJ709" s="52"/>
      <c r="AK709" s="52"/>
      <c r="AL709" s="52"/>
      <c r="AM709" s="52"/>
      <c r="AN709" s="52"/>
      <c r="AO709" s="52"/>
      <c r="AP709" s="52"/>
      <c r="AQ709" s="52"/>
      <c r="AR709" s="52"/>
      <c r="AS709" s="52"/>
      <c r="AT709" s="52"/>
      <c r="AU709" s="52"/>
      <c r="AV709" s="52"/>
      <c r="AW709" s="52"/>
      <c r="AX709" s="52"/>
      <c r="AY709" s="52"/>
      <c r="AZ709" s="52"/>
      <c r="BA709" s="52"/>
      <c r="BB709" s="52"/>
      <c r="BC709" s="52"/>
      <c r="BD709" s="52"/>
    </row>
    <row r="710" spans="1:56" ht="16.5" customHeight="1" x14ac:dyDescent="0.3">
      <c r="A710" s="53"/>
      <c r="B710" s="53"/>
      <c r="C710" s="53"/>
      <c r="D710" s="53"/>
      <c r="E710" s="52"/>
      <c r="F710" s="54"/>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c r="AJ710" s="52"/>
      <c r="AK710" s="52"/>
      <c r="AL710" s="52"/>
      <c r="AM710" s="52"/>
      <c r="AN710" s="52"/>
      <c r="AO710" s="52"/>
      <c r="AP710" s="52"/>
      <c r="AQ710" s="52"/>
      <c r="AR710" s="52"/>
      <c r="AS710" s="52"/>
      <c r="AT710" s="52"/>
      <c r="AU710" s="52"/>
      <c r="AV710" s="52"/>
      <c r="AW710" s="52"/>
      <c r="AX710" s="52"/>
      <c r="AY710" s="52"/>
      <c r="AZ710" s="52"/>
      <c r="BA710" s="52"/>
      <c r="BB710" s="52"/>
      <c r="BC710" s="52"/>
      <c r="BD710" s="52"/>
    </row>
    <row r="711" spans="1:56" ht="16.5" customHeight="1" x14ac:dyDescent="0.3">
      <c r="A711" s="53"/>
      <c r="B711" s="53"/>
      <c r="C711" s="53"/>
      <c r="D711" s="53"/>
      <c r="E711" s="52"/>
      <c r="F711" s="54"/>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c r="AJ711" s="52"/>
      <c r="AK711" s="52"/>
      <c r="AL711" s="52"/>
      <c r="AM711" s="52"/>
      <c r="AN711" s="52"/>
      <c r="AO711" s="52"/>
      <c r="AP711" s="52"/>
      <c r="AQ711" s="52"/>
      <c r="AR711" s="52"/>
      <c r="AS711" s="52"/>
      <c r="AT711" s="52"/>
      <c r="AU711" s="52"/>
      <c r="AV711" s="52"/>
      <c r="AW711" s="52"/>
      <c r="AX711" s="52"/>
      <c r="AY711" s="52"/>
      <c r="AZ711" s="52"/>
      <c r="BA711" s="52"/>
      <c r="BB711" s="52"/>
      <c r="BC711" s="52"/>
      <c r="BD711" s="52"/>
    </row>
    <row r="712" spans="1:56" ht="16.5" customHeight="1" x14ac:dyDescent="0.3">
      <c r="A712" s="53"/>
      <c r="B712" s="53"/>
      <c r="C712" s="53"/>
      <c r="D712" s="53"/>
      <c r="E712" s="52"/>
      <c r="F712" s="54"/>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c r="AJ712" s="52"/>
      <c r="AK712" s="52"/>
      <c r="AL712" s="52"/>
      <c r="AM712" s="52"/>
      <c r="AN712" s="52"/>
      <c r="AO712" s="52"/>
      <c r="AP712" s="52"/>
      <c r="AQ712" s="52"/>
      <c r="AR712" s="52"/>
      <c r="AS712" s="52"/>
      <c r="AT712" s="52"/>
      <c r="AU712" s="52"/>
      <c r="AV712" s="52"/>
      <c r="AW712" s="52"/>
      <c r="AX712" s="52"/>
      <c r="AY712" s="52"/>
      <c r="AZ712" s="52"/>
      <c r="BA712" s="52"/>
      <c r="BB712" s="52"/>
      <c r="BC712" s="52"/>
      <c r="BD712" s="52"/>
    </row>
    <row r="713" spans="1:56" ht="16.5" customHeight="1" x14ac:dyDescent="0.3">
      <c r="A713" s="53"/>
      <c r="B713" s="53"/>
      <c r="C713" s="53"/>
      <c r="D713" s="53"/>
      <c r="E713" s="52"/>
      <c r="F713" s="54"/>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c r="AJ713" s="52"/>
      <c r="AK713" s="52"/>
      <c r="AL713" s="52"/>
      <c r="AM713" s="52"/>
      <c r="AN713" s="52"/>
      <c r="AO713" s="52"/>
      <c r="AP713" s="52"/>
      <c r="AQ713" s="52"/>
      <c r="AR713" s="52"/>
      <c r="AS713" s="52"/>
      <c r="AT713" s="52"/>
      <c r="AU713" s="52"/>
      <c r="AV713" s="52"/>
      <c r="AW713" s="52"/>
      <c r="AX713" s="52"/>
      <c r="AY713" s="52"/>
      <c r="AZ713" s="52"/>
      <c r="BA713" s="52"/>
      <c r="BB713" s="52"/>
      <c r="BC713" s="52"/>
      <c r="BD713" s="52"/>
    </row>
    <row r="714" spans="1:56" ht="16.5" customHeight="1" x14ac:dyDescent="0.3">
      <c r="A714" s="53"/>
      <c r="B714" s="53"/>
      <c r="C714" s="53"/>
      <c r="D714" s="53"/>
      <c r="E714" s="52"/>
      <c r="F714" s="54"/>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c r="AJ714" s="52"/>
      <c r="AK714" s="52"/>
      <c r="AL714" s="52"/>
      <c r="AM714" s="52"/>
      <c r="AN714" s="52"/>
      <c r="AO714" s="52"/>
      <c r="AP714" s="52"/>
      <c r="AQ714" s="52"/>
      <c r="AR714" s="52"/>
      <c r="AS714" s="52"/>
      <c r="AT714" s="52"/>
      <c r="AU714" s="52"/>
      <c r="AV714" s="52"/>
      <c r="AW714" s="52"/>
      <c r="AX714" s="52"/>
      <c r="AY714" s="52"/>
      <c r="AZ714" s="52"/>
      <c r="BA714" s="52"/>
      <c r="BB714" s="52"/>
      <c r="BC714" s="52"/>
      <c r="BD714" s="52"/>
    </row>
    <row r="715" spans="1:56" ht="16.5" customHeight="1" x14ac:dyDescent="0.3">
      <c r="A715" s="53"/>
      <c r="B715" s="53"/>
      <c r="C715" s="53"/>
      <c r="D715" s="53"/>
      <c r="E715" s="52"/>
      <c r="F715" s="54"/>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c r="AJ715" s="52"/>
      <c r="AK715" s="52"/>
      <c r="AL715" s="52"/>
      <c r="AM715" s="52"/>
      <c r="AN715" s="52"/>
      <c r="AO715" s="52"/>
      <c r="AP715" s="52"/>
      <c r="AQ715" s="52"/>
      <c r="AR715" s="52"/>
      <c r="AS715" s="52"/>
      <c r="AT715" s="52"/>
      <c r="AU715" s="52"/>
      <c r="AV715" s="52"/>
      <c r="AW715" s="52"/>
      <c r="AX715" s="52"/>
      <c r="AY715" s="52"/>
      <c r="AZ715" s="52"/>
      <c r="BA715" s="52"/>
      <c r="BB715" s="52"/>
      <c r="BC715" s="52"/>
      <c r="BD715" s="52"/>
    </row>
    <row r="716" spans="1:56" ht="16.5" customHeight="1" x14ac:dyDescent="0.3">
      <c r="A716" s="53"/>
      <c r="B716" s="53"/>
      <c r="C716" s="53"/>
      <c r="D716" s="53"/>
      <c r="E716" s="52"/>
      <c r="F716" s="54"/>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c r="AS716" s="52"/>
      <c r="AT716" s="52"/>
      <c r="AU716" s="52"/>
      <c r="AV716" s="52"/>
      <c r="AW716" s="52"/>
      <c r="AX716" s="52"/>
      <c r="AY716" s="52"/>
      <c r="AZ716" s="52"/>
      <c r="BA716" s="52"/>
      <c r="BB716" s="52"/>
      <c r="BC716" s="52"/>
      <c r="BD716" s="52"/>
    </row>
    <row r="717" spans="1:56" ht="16.5" customHeight="1" x14ac:dyDescent="0.3">
      <c r="A717" s="53"/>
      <c r="B717" s="53"/>
      <c r="C717" s="53"/>
      <c r="D717" s="53"/>
      <c r="E717" s="52"/>
      <c r="F717" s="54"/>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c r="AJ717" s="52"/>
      <c r="AK717" s="52"/>
      <c r="AL717" s="52"/>
      <c r="AM717" s="52"/>
      <c r="AN717" s="52"/>
      <c r="AO717" s="52"/>
      <c r="AP717" s="52"/>
      <c r="AQ717" s="52"/>
      <c r="AR717" s="52"/>
      <c r="AS717" s="52"/>
      <c r="AT717" s="52"/>
      <c r="AU717" s="52"/>
      <c r="AV717" s="52"/>
      <c r="AW717" s="52"/>
      <c r="AX717" s="52"/>
      <c r="AY717" s="52"/>
      <c r="AZ717" s="52"/>
      <c r="BA717" s="52"/>
      <c r="BB717" s="52"/>
      <c r="BC717" s="52"/>
      <c r="BD717" s="52"/>
    </row>
    <row r="718" spans="1:56" ht="16.5" customHeight="1" x14ac:dyDescent="0.3">
      <c r="A718" s="53"/>
      <c r="B718" s="53"/>
      <c r="C718" s="53"/>
      <c r="D718" s="53"/>
      <c r="E718" s="52"/>
      <c r="F718" s="54"/>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c r="AJ718" s="52"/>
      <c r="AK718" s="52"/>
      <c r="AL718" s="52"/>
      <c r="AM718" s="52"/>
      <c r="AN718" s="52"/>
      <c r="AO718" s="52"/>
      <c r="AP718" s="52"/>
      <c r="AQ718" s="52"/>
      <c r="AR718" s="52"/>
      <c r="AS718" s="52"/>
      <c r="AT718" s="52"/>
      <c r="AU718" s="52"/>
      <c r="AV718" s="52"/>
      <c r="AW718" s="52"/>
      <c r="AX718" s="52"/>
      <c r="AY718" s="52"/>
      <c r="AZ718" s="52"/>
      <c r="BA718" s="52"/>
      <c r="BB718" s="52"/>
      <c r="BC718" s="52"/>
      <c r="BD718" s="52"/>
    </row>
    <row r="719" spans="1:56" ht="16.5" customHeight="1" x14ac:dyDescent="0.3">
      <c r="A719" s="53"/>
      <c r="B719" s="53"/>
      <c r="C719" s="53"/>
      <c r="D719" s="53"/>
      <c r="E719" s="52"/>
      <c r="F719" s="54"/>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c r="AJ719" s="52"/>
      <c r="AK719" s="52"/>
      <c r="AL719" s="52"/>
      <c r="AM719" s="52"/>
      <c r="AN719" s="52"/>
      <c r="AO719" s="52"/>
      <c r="AP719" s="52"/>
      <c r="AQ719" s="52"/>
      <c r="AR719" s="52"/>
      <c r="AS719" s="52"/>
      <c r="AT719" s="52"/>
      <c r="AU719" s="52"/>
      <c r="AV719" s="52"/>
      <c r="AW719" s="52"/>
      <c r="AX719" s="52"/>
      <c r="AY719" s="52"/>
      <c r="AZ719" s="52"/>
      <c r="BA719" s="52"/>
      <c r="BB719" s="52"/>
      <c r="BC719" s="52"/>
      <c r="BD719" s="52"/>
    </row>
    <row r="720" spans="1:56" ht="16.5" customHeight="1" x14ac:dyDescent="0.3">
      <c r="A720" s="53"/>
      <c r="B720" s="53"/>
      <c r="C720" s="53"/>
      <c r="D720" s="53"/>
      <c r="E720" s="52"/>
      <c r="F720" s="54"/>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c r="AJ720" s="52"/>
      <c r="AK720" s="52"/>
      <c r="AL720" s="52"/>
      <c r="AM720" s="52"/>
      <c r="AN720" s="52"/>
      <c r="AO720" s="52"/>
      <c r="AP720" s="52"/>
      <c r="AQ720" s="52"/>
      <c r="AR720" s="52"/>
      <c r="AS720" s="52"/>
      <c r="AT720" s="52"/>
      <c r="AU720" s="52"/>
      <c r="AV720" s="52"/>
      <c r="AW720" s="52"/>
      <c r="AX720" s="52"/>
      <c r="AY720" s="52"/>
      <c r="AZ720" s="52"/>
      <c r="BA720" s="52"/>
      <c r="BB720" s="52"/>
      <c r="BC720" s="52"/>
      <c r="BD720" s="52"/>
    </row>
    <row r="721" spans="1:56" ht="16.5" customHeight="1" x14ac:dyDescent="0.3">
      <c r="A721" s="53"/>
      <c r="B721" s="53"/>
      <c r="C721" s="53"/>
      <c r="D721" s="53"/>
      <c r="E721" s="52"/>
      <c r="F721" s="54"/>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c r="AJ721" s="52"/>
      <c r="AK721" s="52"/>
      <c r="AL721" s="52"/>
      <c r="AM721" s="52"/>
      <c r="AN721" s="52"/>
      <c r="AO721" s="52"/>
      <c r="AP721" s="52"/>
      <c r="AQ721" s="52"/>
      <c r="AR721" s="52"/>
      <c r="AS721" s="52"/>
      <c r="AT721" s="52"/>
      <c r="AU721" s="52"/>
      <c r="AV721" s="52"/>
      <c r="AW721" s="52"/>
      <c r="AX721" s="52"/>
      <c r="AY721" s="52"/>
      <c r="AZ721" s="52"/>
      <c r="BA721" s="52"/>
      <c r="BB721" s="52"/>
      <c r="BC721" s="52"/>
      <c r="BD721" s="52"/>
    </row>
    <row r="722" spans="1:56" ht="16.5" customHeight="1" x14ac:dyDescent="0.3">
      <c r="A722" s="53"/>
      <c r="B722" s="53"/>
      <c r="C722" s="53"/>
      <c r="D722" s="53"/>
      <c r="E722" s="52"/>
      <c r="F722" s="54"/>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c r="AJ722" s="52"/>
      <c r="AK722" s="52"/>
      <c r="AL722" s="52"/>
      <c r="AM722" s="52"/>
      <c r="AN722" s="52"/>
      <c r="AO722" s="52"/>
      <c r="AP722" s="52"/>
      <c r="AQ722" s="52"/>
      <c r="AR722" s="52"/>
      <c r="AS722" s="52"/>
      <c r="AT722" s="52"/>
      <c r="AU722" s="52"/>
      <c r="AV722" s="52"/>
      <c r="AW722" s="52"/>
      <c r="AX722" s="52"/>
      <c r="AY722" s="52"/>
      <c r="AZ722" s="52"/>
      <c r="BA722" s="52"/>
      <c r="BB722" s="52"/>
      <c r="BC722" s="52"/>
      <c r="BD722" s="52"/>
    </row>
    <row r="723" spans="1:56" ht="16.5" customHeight="1" x14ac:dyDescent="0.3">
      <c r="A723" s="53"/>
      <c r="B723" s="53"/>
      <c r="C723" s="53"/>
      <c r="D723" s="53"/>
      <c r="E723" s="52"/>
      <c r="F723" s="54"/>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52"/>
      <c r="AL723" s="52"/>
      <c r="AM723" s="52"/>
      <c r="AN723" s="52"/>
      <c r="AO723" s="52"/>
      <c r="AP723" s="52"/>
      <c r="AQ723" s="52"/>
      <c r="AR723" s="52"/>
      <c r="AS723" s="52"/>
      <c r="AT723" s="52"/>
      <c r="AU723" s="52"/>
      <c r="AV723" s="52"/>
      <c r="AW723" s="52"/>
      <c r="AX723" s="52"/>
      <c r="AY723" s="52"/>
      <c r="AZ723" s="52"/>
      <c r="BA723" s="52"/>
      <c r="BB723" s="52"/>
      <c r="BC723" s="52"/>
      <c r="BD723" s="52"/>
    </row>
    <row r="724" spans="1:56" ht="16.5" customHeight="1" x14ac:dyDescent="0.3">
      <c r="A724" s="53"/>
      <c r="B724" s="53"/>
      <c r="C724" s="53"/>
      <c r="D724" s="53"/>
      <c r="E724" s="52"/>
      <c r="F724" s="54"/>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c r="AJ724" s="52"/>
      <c r="AK724" s="52"/>
      <c r="AL724" s="52"/>
      <c r="AM724" s="52"/>
      <c r="AN724" s="52"/>
      <c r="AO724" s="52"/>
      <c r="AP724" s="52"/>
      <c r="AQ724" s="52"/>
      <c r="AR724" s="52"/>
      <c r="AS724" s="52"/>
      <c r="AT724" s="52"/>
      <c r="AU724" s="52"/>
      <c r="AV724" s="52"/>
      <c r="AW724" s="52"/>
      <c r="AX724" s="52"/>
      <c r="AY724" s="52"/>
      <c r="AZ724" s="52"/>
      <c r="BA724" s="52"/>
      <c r="BB724" s="52"/>
      <c r="BC724" s="52"/>
      <c r="BD724" s="52"/>
    </row>
    <row r="725" spans="1:56" ht="16.5" customHeight="1" x14ac:dyDescent="0.3">
      <c r="A725" s="53"/>
      <c r="B725" s="53"/>
      <c r="C725" s="53"/>
      <c r="D725" s="53"/>
      <c r="E725" s="52"/>
      <c r="F725" s="54"/>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c r="AJ725" s="52"/>
      <c r="AK725" s="52"/>
      <c r="AL725" s="52"/>
      <c r="AM725" s="52"/>
      <c r="AN725" s="52"/>
      <c r="AO725" s="52"/>
      <c r="AP725" s="52"/>
      <c r="AQ725" s="52"/>
      <c r="AR725" s="52"/>
      <c r="AS725" s="52"/>
      <c r="AT725" s="52"/>
      <c r="AU725" s="52"/>
      <c r="AV725" s="52"/>
      <c r="AW725" s="52"/>
      <c r="AX725" s="52"/>
      <c r="AY725" s="52"/>
      <c r="AZ725" s="52"/>
      <c r="BA725" s="52"/>
      <c r="BB725" s="52"/>
      <c r="BC725" s="52"/>
      <c r="BD725" s="52"/>
    </row>
    <row r="726" spans="1:56" ht="16.5" customHeight="1" x14ac:dyDescent="0.3">
      <c r="A726" s="53"/>
      <c r="B726" s="53"/>
      <c r="C726" s="53"/>
      <c r="D726" s="53"/>
      <c r="E726" s="52"/>
      <c r="F726" s="54"/>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c r="AS726" s="52"/>
      <c r="AT726" s="52"/>
      <c r="AU726" s="52"/>
      <c r="AV726" s="52"/>
      <c r="AW726" s="52"/>
      <c r="AX726" s="52"/>
      <c r="AY726" s="52"/>
      <c r="AZ726" s="52"/>
      <c r="BA726" s="52"/>
      <c r="BB726" s="52"/>
      <c r="BC726" s="52"/>
      <c r="BD726" s="52"/>
    </row>
    <row r="727" spans="1:56" ht="16.5" customHeight="1" x14ac:dyDescent="0.3">
      <c r="A727" s="53"/>
      <c r="B727" s="53"/>
      <c r="C727" s="53"/>
      <c r="D727" s="53"/>
      <c r="E727" s="52"/>
      <c r="F727" s="54"/>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c r="AJ727" s="52"/>
      <c r="AK727" s="52"/>
      <c r="AL727" s="52"/>
      <c r="AM727" s="52"/>
      <c r="AN727" s="52"/>
      <c r="AO727" s="52"/>
      <c r="AP727" s="52"/>
      <c r="AQ727" s="52"/>
      <c r="AR727" s="52"/>
      <c r="AS727" s="52"/>
      <c r="AT727" s="52"/>
      <c r="AU727" s="52"/>
      <c r="AV727" s="52"/>
      <c r="AW727" s="52"/>
      <c r="AX727" s="52"/>
      <c r="AY727" s="52"/>
      <c r="AZ727" s="52"/>
      <c r="BA727" s="52"/>
      <c r="BB727" s="52"/>
      <c r="BC727" s="52"/>
      <c r="BD727" s="52"/>
    </row>
    <row r="728" spans="1:56" ht="16.5" customHeight="1" x14ac:dyDescent="0.3">
      <c r="A728" s="53"/>
      <c r="B728" s="53"/>
      <c r="C728" s="53"/>
      <c r="D728" s="53"/>
      <c r="E728" s="52"/>
      <c r="F728" s="54"/>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c r="AS728" s="52"/>
      <c r="AT728" s="52"/>
      <c r="AU728" s="52"/>
      <c r="AV728" s="52"/>
      <c r="AW728" s="52"/>
      <c r="AX728" s="52"/>
      <c r="AY728" s="52"/>
      <c r="AZ728" s="52"/>
      <c r="BA728" s="52"/>
      <c r="BB728" s="52"/>
      <c r="BC728" s="52"/>
      <c r="BD728" s="52"/>
    </row>
    <row r="729" spans="1:56" ht="16.5" customHeight="1" x14ac:dyDescent="0.3">
      <c r="A729" s="53"/>
      <c r="B729" s="53"/>
      <c r="C729" s="53"/>
      <c r="D729" s="53"/>
      <c r="E729" s="52"/>
      <c r="F729" s="54"/>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c r="AJ729" s="52"/>
      <c r="AK729" s="52"/>
      <c r="AL729" s="52"/>
      <c r="AM729" s="52"/>
      <c r="AN729" s="52"/>
      <c r="AO729" s="52"/>
      <c r="AP729" s="52"/>
      <c r="AQ729" s="52"/>
      <c r="AR729" s="52"/>
      <c r="AS729" s="52"/>
      <c r="AT729" s="52"/>
      <c r="AU729" s="52"/>
      <c r="AV729" s="52"/>
      <c r="AW729" s="52"/>
      <c r="AX729" s="52"/>
      <c r="AY729" s="52"/>
      <c r="AZ729" s="52"/>
      <c r="BA729" s="52"/>
      <c r="BB729" s="52"/>
      <c r="BC729" s="52"/>
      <c r="BD729" s="52"/>
    </row>
    <row r="730" spans="1:56" ht="16.5" customHeight="1" x14ac:dyDescent="0.3">
      <c r="A730" s="53"/>
      <c r="B730" s="53"/>
      <c r="C730" s="53"/>
      <c r="D730" s="53"/>
      <c r="E730" s="52"/>
      <c r="F730" s="54"/>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c r="AJ730" s="52"/>
      <c r="AK730" s="52"/>
      <c r="AL730" s="52"/>
      <c r="AM730" s="52"/>
      <c r="AN730" s="52"/>
      <c r="AO730" s="52"/>
      <c r="AP730" s="52"/>
      <c r="AQ730" s="52"/>
      <c r="AR730" s="52"/>
      <c r="AS730" s="52"/>
      <c r="AT730" s="52"/>
      <c r="AU730" s="52"/>
      <c r="AV730" s="52"/>
      <c r="AW730" s="52"/>
      <c r="AX730" s="52"/>
      <c r="AY730" s="52"/>
      <c r="AZ730" s="52"/>
      <c r="BA730" s="52"/>
      <c r="BB730" s="52"/>
      <c r="BC730" s="52"/>
      <c r="BD730" s="52"/>
    </row>
    <row r="731" spans="1:56" ht="16.5" customHeight="1" x14ac:dyDescent="0.3">
      <c r="A731" s="53"/>
      <c r="B731" s="53"/>
      <c r="C731" s="53"/>
      <c r="D731" s="53"/>
      <c r="E731" s="52"/>
      <c r="F731" s="54"/>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c r="AS731" s="52"/>
      <c r="AT731" s="52"/>
      <c r="AU731" s="52"/>
      <c r="AV731" s="52"/>
      <c r="AW731" s="52"/>
      <c r="AX731" s="52"/>
      <c r="AY731" s="52"/>
      <c r="AZ731" s="52"/>
      <c r="BA731" s="52"/>
      <c r="BB731" s="52"/>
      <c r="BC731" s="52"/>
      <c r="BD731" s="52"/>
    </row>
    <row r="732" spans="1:56" ht="16.5" customHeight="1" x14ac:dyDescent="0.3">
      <c r="A732" s="53"/>
      <c r="B732" s="53"/>
      <c r="C732" s="53"/>
      <c r="D732" s="53"/>
      <c r="E732" s="52"/>
      <c r="F732" s="54"/>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c r="AJ732" s="52"/>
      <c r="AK732" s="52"/>
      <c r="AL732" s="52"/>
      <c r="AM732" s="52"/>
      <c r="AN732" s="52"/>
      <c r="AO732" s="52"/>
      <c r="AP732" s="52"/>
      <c r="AQ732" s="52"/>
      <c r="AR732" s="52"/>
      <c r="AS732" s="52"/>
      <c r="AT732" s="52"/>
      <c r="AU732" s="52"/>
      <c r="AV732" s="52"/>
      <c r="AW732" s="52"/>
      <c r="AX732" s="52"/>
      <c r="AY732" s="52"/>
      <c r="AZ732" s="52"/>
      <c r="BA732" s="52"/>
      <c r="BB732" s="52"/>
      <c r="BC732" s="52"/>
      <c r="BD732" s="52"/>
    </row>
    <row r="733" spans="1:56" ht="16.5" customHeight="1" x14ac:dyDescent="0.3">
      <c r="A733" s="53"/>
      <c r="B733" s="53"/>
      <c r="C733" s="53"/>
      <c r="D733" s="53"/>
      <c r="E733" s="52"/>
      <c r="F733" s="54"/>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c r="AJ733" s="52"/>
      <c r="AK733" s="52"/>
      <c r="AL733" s="52"/>
      <c r="AM733" s="52"/>
      <c r="AN733" s="52"/>
      <c r="AO733" s="52"/>
      <c r="AP733" s="52"/>
      <c r="AQ733" s="52"/>
      <c r="AR733" s="52"/>
      <c r="AS733" s="52"/>
      <c r="AT733" s="52"/>
      <c r="AU733" s="52"/>
      <c r="AV733" s="52"/>
      <c r="AW733" s="52"/>
      <c r="AX733" s="52"/>
      <c r="AY733" s="52"/>
      <c r="AZ733" s="52"/>
      <c r="BA733" s="52"/>
      <c r="BB733" s="52"/>
      <c r="BC733" s="52"/>
      <c r="BD733" s="52"/>
    </row>
    <row r="734" spans="1:56" ht="16.5" customHeight="1" x14ac:dyDescent="0.3">
      <c r="A734" s="53"/>
      <c r="B734" s="53"/>
      <c r="C734" s="53"/>
      <c r="D734" s="53"/>
      <c r="E734" s="52"/>
      <c r="F734" s="54"/>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c r="AJ734" s="52"/>
      <c r="AK734" s="52"/>
      <c r="AL734" s="52"/>
      <c r="AM734" s="52"/>
      <c r="AN734" s="52"/>
      <c r="AO734" s="52"/>
      <c r="AP734" s="52"/>
      <c r="AQ734" s="52"/>
      <c r="AR734" s="52"/>
      <c r="AS734" s="52"/>
      <c r="AT734" s="52"/>
      <c r="AU734" s="52"/>
      <c r="AV734" s="52"/>
      <c r="AW734" s="52"/>
      <c r="AX734" s="52"/>
      <c r="AY734" s="52"/>
      <c r="AZ734" s="52"/>
      <c r="BA734" s="52"/>
      <c r="BB734" s="52"/>
      <c r="BC734" s="52"/>
      <c r="BD734" s="52"/>
    </row>
    <row r="735" spans="1:56" ht="16.5" customHeight="1" x14ac:dyDescent="0.3">
      <c r="A735" s="53"/>
      <c r="B735" s="53"/>
      <c r="C735" s="53"/>
      <c r="D735" s="53"/>
      <c r="E735" s="52"/>
      <c r="F735" s="54"/>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c r="AJ735" s="52"/>
      <c r="AK735" s="52"/>
      <c r="AL735" s="52"/>
      <c r="AM735" s="52"/>
      <c r="AN735" s="52"/>
      <c r="AO735" s="52"/>
      <c r="AP735" s="52"/>
      <c r="AQ735" s="52"/>
      <c r="AR735" s="52"/>
      <c r="AS735" s="52"/>
      <c r="AT735" s="52"/>
      <c r="AU735" s="52"/>
      <c r="AV735" s="52"/>
      <c r="AW735" s="52"/>
      <c r="AX735" s="52"/>
      <c r="AY735" s="52"/>
      <c r="AZ735" s="52"/>
      <c r="BA735" s="52"/>
      <c r="BB735" s="52"/>
      <c r="BC735" s="52"/>
      <c r="BD735" s="52"/>
    </row>
    <row r="736" spans="1:56" ht="16.5" customHeight="1" x14ac:dyDescent="0.3">
      <c r="A736" s="53"/>
      <c r="B736" s="53"/>
      <c r="C736" s="53"/>
      <c r="D736" s="53"/>
      <c r="E736" s="52"/>
      <c r="F736" s="54"/>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c r="AS736" s="52"/>
      <c r="AT736" s="52"/>
      <c r="AU736" s="52"/>
      <c r="AV736" s="52"/>
      <c r="AW736" s="52"/>
      <c r="AX736" s="52"/>
      <c r="AY736" s="52"/>
      <c r="AZ736" s="52"/>
      <c r="BA736" s="52"/>
      <c r="BB736" s="52"/>
      <c r="BC736" s="52"/>
      <c r="BD736" s="52"/>
    </row>
    <row r="737" spans="1:56" ht="16.5" customHeight="1" x14ac:dyDescent="0.3">
      <c r="A737" s="53"/>
      <c r="B737" s="53"/>
      <c r="C737" s="53"/>
      <c r="D737" s="53"/>
      <c r="E737" s="52"/>
      <c r="F737" s="54"/>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row>
    <row r="738" spans="1:56" ht="16.5" customHeight="1" x14ac:dyDescent="0.3">
      <c r="A738" s="53"/>
      <c r="B738" s="53"/>
      <c r="C738" s="53"/>
      <c r="D738" s="53"/>
      <c r="E738" s="52"/>
      <c r="F738" s="54"/>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c r="AJ738" s="52"/>
      <c r="AK738" s="52"/>
      <c r="AL738" s="52"/>
      <c r="AM738" s="52"/>
      <c r="AN738" s="52"/>
      <c r="AO738" s="52"/>
      <c r="AP738" s="52"/>
      <c r="AQ738" s="52"/>
      <c r="AR738" s="52"/>
      <c r="AS738" s="52"/>
      <c r="AT738" s="52"/>
      <c r="AU738" s="52"/>
      <c r="AV738" s="52"/>
      <c r="AW738" s="52"/>
      <c r="AX738" s="52"/>
      <c r="AY738" s="52"/>
      <c r="AZ738" s="52"/>
      <c r="BA738" s="52"/>
      <c r="BB738" s="52"/>
      <c r="BC738" s="52"/>
      <c r="BD738" s="52"/>
    </row>
    <row r="739" spans="1:56" ht="16.5" customHeight="1" x14ac:dyDescent="0.3">
      <c r="A739" s="53"/>
      <c r="B739" s="53"/>
      <c r="C739" s="53"/>
      <c r="D739" s="53"/>
      <c r="E739" s="52"/>
      <c r="F739" s="54"/>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c r="AS739" s="52"/>
      <c r="AT739" s="52"/>
      <c r="AU739" s="52"/>
      <c r="AV739" s="52"/>
      <c r="AW739" s="52"/>
      <c r="AX739" s="52"/>
      <c r="AY739" s="52"/>
      <c r="AZ739" s="52"/>
      <c r="BA739" s="52"/>
      <c r="BB739" s="52"/>
      <c r="BC739" s="52"/>
      <c r="BD739" s="52"/>
    </row>
    <row r="740" spans="1:56" ht="16.5" customHeight="1" x14ac:dyDescent="0.3">
      <c r="A740" s="53"/>
      <c r="B740" s="53"/>
      <c r="C740" s="53"/>
      <c r="D740" s="53"/>
      <c r="E740" s="52"/>
      <c r="F740" s="54"/>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c r="AS740" s="52"/>
      <c r="AT740" s="52"/>
      <c r="AU740" s="52"/>
      <c r="AV740" s="52"/>
      <c r="AW740" s="52"/>
      <c r="AX740" s="52"/>
      <c r="AY740" s="52"/>
      <c r="AZ740" s="52"/>
      <c r="BA740" s="52"/>
      <c r="BB740" s="52"/>
      <c r="BC740" s="52"/>
      <c r="BD740" s="52"/>
    </row>
    <row r="741" spans="1:56" ht="16.5" customHeight="1" x14ac:dyDescent="0.3">
      <c r="A741" s="53"/>
      <c r="B741" s="53"/>
      <c r="C741" s="53"/>
      <c r="D741" s="53"/>
      <c r="E741" s="52"/>
      <c r="F741" s="54"/>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c r="AS741" s="52"/>
      <c r="AT741" s="52"/>
      <c r="AU741" s="52"/>
      <c r="AV741" s="52"/>
      <c r="AW741" s="52"/>
      <c r="AX741" s="52"/>
      <c r="AY741" s="52"/>
      <c r="AZ741" s="52"/>
      <c r="BA741" s="52"/>
      <c r="BB741" s="52"/>
      <c r="BC741" s="52"/>
      <c r="BD741" s="52"/>
    </row>
    <row r="742" spans="1:56" ht="16.5" customHeight="1" x14ac:dyDescent="0.3">
      <c r="A742" s="53"/>
      <c r="B742" s="53"/>
      <c r="C742" s="53"/>
      <c r="D742" s="53"/>
      <c r="E742" s="52"/>
      <c r="F742" s="54"/>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row>
    <row r="743" spans="1:56" ht="16.5" customHeight="1" x14ac:dyDescent="0.3">
      <c r="A743" s="53"/>
      <c r="B743" s="53"/>
      <c r="C743" s="53"/>
      <c r="D743" s="53"/>
      <c r="E743" s="52"/>
      <c r="F743" s="54"/>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c r="AS743" s="52"/>
      <c r="AT743" s="52"/>
      <c r="AU743" s="52"/>
      <c r="AV743" s="52"/>
      <c r="AW743" s="52"/>
      <c r="AX743" s="52"/>
      <c r="AY743" s="52"/>
      <c r="AZ743" s="52"/>
      <c r="BA743" s="52"/>
      <c r="BB743" s="52"/>
      <c r="BC743" s="52"/>
      <c r="BD743" s="52"/>
    </row>
    <row r="744" spans="1:56" ht="16.5" customHeight="1" x14ac:dyDescent="0.3">
      <c r="A744" s="53"/>
      <c r="B744" s="53"/>
      <c r="C744" s="53"/>
      <c r="D744" s="53"/>
      <c r="E744" s="52"/>
      <c r="F744" s="54"/>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c r="AS744" s="52"/>
      <c r="AT744" s="52"/>
      <c r="AU744" s="52"/>
      <c r="AV744" s="52"/>
      <c r="AW744" s="52"/>
      <c r="AX744" s="52"/>
      <c r="AY744" s="52"/>
      <c r="AZ744" s="52"/>
      <c r="BA744" s="52"/>
      <c r="BB744" s="52"/>
      <c r="BC744" s="52"/>
      <c r="BD744" s="52"/>
    </row>
    <row r="745" spans="1:56" ht="16.5" customHeight="1" x14ac:dyDescent="0.3">
      <c r="A745" s="53"/>
      <c r="B745" s="53"/>
      <c r="C745" s="53"/>
      <c r="D745" s="53"/>
      <c r="E745" s="52"/>
      <c r="F745" s="54"/>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c r="AS745" s="52"/>
      <c r="AT745" s="52"/>
      <c r="AU745" s="52"/>
      <c r="AV745" s="52"/>
      <c r="AW745" s="52"/>
      <c r="AX745" s="52"/>
      <c r="AY745" s="52"/>
      <c r="AZ745" s="52"/>
      <c r="BA745" s="52"/>
      <c r="BB745" s="52"/>
      <c r="BC745" s="52"/>
      <c r="BD745" s="52"/>
    </row>
    <row r="746" spans="1:56" ht="16.5" customHeight="1" x14ac:dyDescent="0.3">
      <c r="A746" s="53"/>
      <c r="B746" s="53"/>
      <c r="C746" s="53"/>
      <c r="D746" s="53"/>
      <c r="E746" s="52"/>
      <c r="F746" s="54"/>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row>
    <row r="747" spans="1:56" ht="16.5" customHeight="1" x14ac:dyDescent="0.3">
      <c r="A747" s="53"/>
      <c r="B747" s="53"/>
      <c r="C747" s="53"/>
      <c r="D747" s="53"/>
      <c r="E747" s="52"/>
      <c r="F747" s="54"/>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c r="AS747" s="52"/>
      <c r="AT747" s="52"/>
      <c r="AU747" s="52"/>
      <c r="AV747" s="52"/>
      <c r="AW747" s="52"/>
      <c r="AX747" s="52"/>
      <c r="AY747" s="52"/>
      <c r="AZ747" s="52"/>
      <c r="BA747" s="52"/>
      <c r="BB747" s="52"/>
      <c r="BC747" s="52"/>
      <c r="BD747" s="52"/>
    </row>
    <row r="748" spans="1:56" ht="16.5" customHeight="1" x14ac:dyDescent="0.3">
      <c r="A748" s="53"/>
      <c r="B748" s="53"/>
      <c r="C748" s="53"/>
      <c r="D748" s="53"/>
      <c r="E748" s="52"/>
      <c r="F748" s="54"/>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c r="AS748" s="52"/>
      <c r="AT748" s="52"/>
      <c r="AU748" s="52"/>
      <c r="AV748" s="52"/>
      <c r="AW748" s="52"/>
      <c r="AX748" s="52"/>
      <c r="AY748" s="52"/>
      <c r="AZ748" s="52"/>
      <c r="BA748" s="52"/>
      <c r="BB748" s="52"/>
      <c r="BC748" s="52"/>
      <c r="BD748" s="52"/>
    </row>
    <row r="749" spans="1:56" ht="16.5" customHeight="1" x14ac:dyDescent="0.3">
      <c r="A749" s="53"/>
      <c r="B749" s="53"/>
      <c r="C749" s="53"/>
      <c r="D749" s="53"/>
      <c r="E749" s="52"/>
      <c r="F749" s="54"/>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c r="AS749" s="52"/>
      <c r="AT749" s="52"/>
      <c r="AU749" s="52"/>
      <c r="AV749" s="52"/>
      <c r="AW749" s="52"/>
      <c r="AX749" s="52"/>
      <c r="AY749" s="52"/>
      <c r="AZ749" s="52"/>
      <c r="BA749" s="52"/>
      <c r="BB749" s="52"/>
      <c r="BC749" s="52"/>
      <c r="BD749" s="52"/>
    </row>
    <row r="750" spans="1:56" ht="16.5" customHeight="1" x14ac:dyDescent="0.3">
      <c r="A750" s="53"/>
      <c r="B750" s="53"/>
      <c r="C750" s="53"/>
      <c r="D750" s="53"/>
      <c r="E750" s="52"/>
      <c r="F750" s="54"/>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c r="AS750" s="52"/>
      <c r="AT750" s="52"/>
      <c r="AU750" s="52"/>
      <c r="AV750" s="52"/>
      <c r="AW750" s="52"/>
      <c r="AX750" s="52"/>
      <c r="AY750" s="52"/>
      <c r="AZ750" s="52"/>
      <c r="BA750" s="52"/>
      <c r="BB750" s="52"/>
      <c r="BC750" s="52"/>
      <c r="BD750" s="52"/>
    </row>
    <row r="751" spans="1:56" ht="16.5" customHeight="1" x14ac:dyDescent="0.3">
      <c r="A751" s="53"/>
      <c r="B751" s="53"/>
      <c r="C751" s="53"/>
      <c r="D751" s="53"/>
      <c r="E751" s="52"/>
      <c r="F751" s="54"/>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c r="AS751" s="52"/>
      <c r="AT751" s="52"/>
      <c r="AU751" s="52"/>
      <c r="AV751" s="52"/>
      <c r="AW751" s="52"/>
      <c r="AX751" s="52"/>
      <c r="AY751" s="52"/>
      <c r="AZ751" s="52"/>
      <c r="BA751" s="52"/>
      <c r="BB751" s="52"/>
      <c r="BC751" s="52"/>
      <c r="BD751" s="52"/>
    </row>
    <row r="752" spans="1:56" ht="16.5" customHeight="1" x14ac:dyDescent="0.3">
      <c r="A752" s="53"/>
      <c r="B752" s="53"/>
      <c r="C752" s="53"/>
      <c r="D752" s="53"/>
      <c r="E752" s="52"/>
      <c r="F752" s="54"/>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c r="AS752" s="52"/>
      <c r="AT752" s="52"/>
      <c r="AU752" s="52"/>
      <c r="AV752" s="52"/>
      <c r="AW752" s="52"/>
      <c r="AX752" s="52"/>
      <c r="AY752" s="52"/>
      <c r="AZ752" s="52"/>
      <c r="BA752" s="52"/>
      <c r="BB752" s="52"/>
      <c r="BC752" s="52"/>
      <c r="BD752" s="52"/>
    </row>
    <row r="753" spans="1:56" ht="16.5" customHeight="1" x14ac:dyDescent="0.3">
      <c r="A753" s="53"/>
      <c r="B753" s="53"/>
      <c r="C753" s="53"/>
      <c r="D753" s="53"/>
      <c r="E753" s="52"/>
      <c r="F753" s="54"/>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c r="AS753" s="52"/>
      <c r="AT753" s="52"/>
      <c r="AU753" s="52"/>
      <c r="AV753" s="52"/>
      <c r="AW753" s="52"/>
      <c r="AX753" s="52"/>
      <c r="AY753" s="52"/>
      <c r="AZ753" s="52"/>
      <c r="BA753" s="52"/>
      <c r="BB753" s="52"/>
      <c r="BC753" s="52"/>
      <c r="BD753" s="52"/>
    </row>
    <row r="754" spans="1:56" ht="16.5" customHeight="1" x14ac:dyDescent="0.3">
      <c r="A754" s="53"/>
      <c r="B754" s="53"/>
      <c r="C754" s="53"/>
      <c r="D754" s="53"/>
      <c r="E754" s="52"/>
      <c r="F754" s="54"/>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c r="AS754" s="52"/>
      <c r="AT754" s="52"/>
      <c r="AU754" s="52"/>
      <c r="AV754" s="52"/>
      <c r="AW754" s="52"/>
      <c r="AX754" s="52"/>
      <c r="AY754" s="52"/>
      <c r="AZ754" s="52"/>
      <c r="BA754" s="52"/>
      <c r="BB754" s="52"/>
      <c r="BC754" s="52"/>
      <c r="BD754" s="52"/>
    </row>
    <row r="755" spans="1:56" ht="16.5" customHeight="1" x14ac:dyDescent="0.3">
      <c r="A755" s="53"/>
      <c r="B755" s="53"/>
      <c r="C755" s="53"/>
      <c r="D755" s="53"/>
      <c r="E755" s="52"/>
      <c r="F755" s="54"/>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c r="AJ755" s="52"/>
      <c r="AK755" s="52"/>
      <c r="AL755" s="52"/>
      <c r="AM755" s="52"/>
      <c r="AN755" s="52"/>
      <c r="AO755" s="52"/>
      <c r="AP755" s="52"/>
      <c r="AQ755" s="52"/>
      <c r="AR755" s="52"/>
      <c r="AS755" s="52"/>
      <c r="AT755" s="52"/>
      <c r="AU755" s="52"/>
      <c r="AV755" s="52"/>
      <c r="AW755" s="52"/>
      <c r="AX755" s="52"/>
      <c r="AY755" s="52"/>
      <c r="AZ755" s="52"/>
      <c r="BA755" s="52"/>
      <c r="BB755" s="52"/>
      <c r="BC755" s="52"/>
      <c r="BD755" s="52"/>
    </row>
    <row r="756" spans="1:56" ht="16.5" customHeight="1" x14ac:dyDescent="0.3">
      <c r="A756" s="53"/>
      <c r="B756" s="53"/>
      <c r="C756" s="53"/>
      <c r="D756" s="53"/>
      <c r="E756" s="52"/>
      <c r="F756" s="54"/>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c r="AS756" s="52"/>
      <c r="AT756" s="52"/>
      <c r="AU756" s="52"/>
      <c r="AV756" s="52"/>
      <c r="AW756" s="52"/>
      <c r="AX756" s="52"/>
      <c r="AY756" s="52"/>
      <c r="AZ756" s="52"/>
      <c r="BA756" s="52"/>
      <c r="BB756" s="52"/>
      <c r="BC756" s="52"/>
      <c r="BD756" s="52"/>
    </row>
    <row r="757" spans="1:56" ht="16.5" customHeight="1" x14ac:dyDescent="0.3">
      <c r="A757" s="53"/>
      <c r="B757" s="53"/>
      <c r="C757" s="53"/>
      <c r="D757" s="53"/>
      <c r="E757" s="52"/>
      <c r="F757" s="54"/>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c r="AJ757" s="52"/>
      <c r="AK757" s="52"/>
      <c r="AL757" s="52"/>
      <c r="AM757" s="52"/>
      <c r="AN757" s="52"/>
      <c r="AO757" s="52"/>
      <c r="AP757" s="52"/>
      <c r="AQ757" s="52"/>
      <c r="AR757" s="52"/>
      <c r="AS757" s="52"/>
      <c r="AT757" s="52"/>
      <c r="AU757" s="52"/>
      <c r="AV757" s="52"/>
      <c r="AW757" s="52"/>
      <c r="AX757" s="52"/>
      <c r="AY757" s="52"/>
      <c r="AZ757" s="52"/>
      <c r="BA757" s="52"/>
      <c r="BB757" s="52"/>
      <c r="BC757" s="52"/>
      <c r="BD757" s="52"/>
    </row>
    <row r="758" spans="1:56" ht="16.5" customHeight="1" x14ac:dyDescent="0.3">
      <c r="A758" s="53"/>
      <c r="B758" s="53"/>
      <c r="C758" s="53"/>
      <c r="D758" s="53"/>
      <c r="E758" s="52"/>
      <c r="F758" s="54"/>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c r="AJ758" s="52"/>
      <c r="AK758" s="52"/>
      <c r="AL758" s="52"/>
      <c r="AM758" s="52"/>
      <c r="AN758" s="52"/>
      <c r="AO758" s="52"/>
      <c r="AP758" s="52"/>
      <c r="AQ758" s="52"/>
      <c r="AR758" s="52"/>
      <c r="AS758" s="52"/>
      <c r="AT758" s="52"/>
      <c r="AU758" s="52"/>
      <c r="AV758" s="52"/>
      <c r="AW758" s="52"/>
      <c r="AX758" s="52"/>
      <c r="AY758" s="52"/>
      <c r="AZ758" s="52"/>
      <c r="BA758" s="52"/>
      <c r="BB758" s="52"/>
      <c r="BC758" s="52"/>
      <c r="BD758" s="52"/>
    </row>
    <row r="759" spans="1:56" ht="16.5" customHeight="1" x14ac:dyDescent="0.3">
      <c r="A759" s="53"/>
      <c r="B759" s="53"/>
      <c r="C759" s="53"/>
      <c r="D759" s="53"/>
      <c r="E759" s="52"/>
      <c r="F759" s="54"/>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c r="AJ759" s="52"/>
      <c r="AK759" s="52"/>
      <c r="AL759" s="52"/>
      <c r="AM759" s="52"/>
      <c r="AN759" s="52"/>
      <c r="AO759" s="52"/>
      <c r="AP759" s="52"/>
      <c r="AQ759" s="52"/>
      <c r="AR759" s="52"/>
      <c r="AS759" s="52"/>
      <c r="AT759" s="52"/>
      <c r="AU759" s="52"/>
      <c r="AV759" s="52"/>
      <c r="AW759" s="52"/>
      <c r="AX759" s="52"/>
      <c r="AY759" s="52"/>
      <c r="AZ759" s="52"/>
      <c r="BA759" s="52"/>
      <c r="BB759" s="52"/>
      <c r="BC759" s="52"/>
      <c r="BD759" s="52"/>
    </row>
    <row r="760" spans="1:56" ht="16.5" customHeight="1" x14ac:dyDescent="0.3">
      <c r="A760" s="53"/>
      <c r="B760" s="53"/>
      <c r="C760" s="53"/>
      <c r="D760" s="53"/>
      <c r="E760" s="52"/>
      <c r="F760" s="54"/>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c r="AJ760" s="52"/>
      <c r="AK760" s="52"/>
      <c r="AL760" s="52"/>
      <c r="AM760" s="52"/>
      <c r="AN760" s="52"/>
      <c r="AO760" s="52"/>
      <c r="AP760" s="52"/>
      <c r="AQ760" s="52"/>
      <c r="AR760" s="52"/>
      <c r="AS760" s="52"/>
      <c r="AT760" s="52"/>
      <c r="AU760" s="52"/>
      <c r="AV760" s="52"/>
      <c r="AW760" s="52"/>
      <c r="AX760" s="52"/>
      <c r="AY760" s="52"/>
      <c r="AZ760" s="52"/>
      <c r="BA760" s="52"/>
      <c r="BB760" s="52"/>
      <c r="BC760" s="52"/>
      <c r="BD760" s="52"/>
    </row>
    <row r="761" spans="1:56" ht="16.5" customHeight="1" x14ac:dyDescent="0.3">
      <c r="A761" s="53"/>
      <c r="B761" s="53"/>
      <c r="C761" s="53"/>
      <c r="D761" s="53"/>
      <c r="E761" s="52"/>
      <c r="F761" s="54"/>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c r="AJ761" s="52"/>
      <c r="AK761" s="52"/>
      <c r="AL761" s="52"/>
      <c r="AM761" s="52"/>
      <c r="AN761" s="52"/>
      <c r="AO761" s="52"/>
      <c r="AP761" s="52"/>
      <c r="AQ761" s="52"/>
      <c r="AR761" s="52"/>
      <c r="AS761" s="52"/>
      <c r="AT761" s="52"/>
      <c r="AU761" s="52"/>
      <c r="AV761" s="52"/>
      <c r="AW761" s="52"/>
      <c r="AX761" s="52"/>
      <c r="AY761" s="52"/>
      <c r="AZ761" s="52"/>
      <c r="BA761" s="52"/>
      <c r="BB761" s="52"/>
      <c r="BC761" s="52"/>
      <c r="BD761" s="52"/>
    </row>
    <row r="762" spans="1:56" ht="16.5" customHeight="1" x14ac:dyDescent="0.3">
      <c r="A762" s="53"/>
      <c r="B762" s="53"/>
      <c r="C762" s="53"/>
      <c r="D762" s="53"/>
      <c r="E762" s="52"/>
      <c r="F762" s="54"/>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c r="AJ762" s="52"/>
      <c r="AK762" s="52"/>
      <c r="AL762" s="52"/>
      <c r="AM762" s="52"/>
      <c r="AN762" s="52"/>
      <c r="AO762" s="52"/>
      <c r="AP762" s="52"/>
      <c r="AQ762" s="52"/>
      <c r="AR762" s="52"/>
      <c r="AS762" s="52"/>
      <c r="AT762" s="52"/>
      <c r="AU762" s="52"/>
      <c r="AV762" s="52"/>
      <c r="AW762" s="52"/>
      <c r="AX762" s="52"/>
      <c r="AY762" s="52"/>
      <c r="AZ762" s="52"/>
      <c r="BA762" s="52"/>
      <c r="BB762" s="52"/>
      <c r="BC762" s="52"/>
      <c r="BD762" s="52"/>
    </row>
    <row r="763" spans="1:56" ht="16.5" customHeight="1" x14ac:dyDescent="0.3">
      <c r="A763" s="53"/>
      <c r="B763" s="53"/>
      <c r="C763" s="53"/>
      <c r="D763" s="53"/>
      <c r="E763" s="52"/>
      <c r="F763" s="54"/>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c r="AJ763" s="52"/>
      <c r="AK763" s="52"/>
      <c r="AL763" s="52"/>
      <c r="AM763" s="52"/>
      <c r="AN763" s="52"/>
      <c r="AO763" s="52"/>
      <c r="AP763" s="52"/>
      <c r="AQ763" s="52"/>
      <c r="AR763" s="52"/>
      <c r="AS763" s="52"/>
      <c r="AT763" s="52"/>
      <c r="AU763" s="52"/>
      <c r="AV763" s="52"/>
      <c r="AW763" s="52"/>
      <c r="AX763" s="52"/>
      <c r="AY763" s="52"/>
      <c r="AZ763" s="52"/>
      <c r="BA763" s="52"/>
      <c r="BB763" s="52"/>
      <c r="BC763" s="52"/>
      <c r="BD763" s="52"/>
    </row>
    <row r="764" spans="1:56" ht="16.5" customHeight="1" x14ac:dyDescent="0.3">
      <c r="A764" s="53"/>
      <c r="B764" s="53"/>
      <c r="C764" s="53"/>
      <c r="D764" s="53"/>
      <c r="E764" s="52"/>
      <c r="F764" s="54"/>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c r="AJ764" s="52"/>
      <c r="AK764" s="52"/>
      <c r="AL764" s="52"/>
      <c r="AM764" s="52"/>
      <c r="AN764" s="52"/>
      <c r="AO764" s="52"/>
      <c r="AP764" s="52"/>
      <c r="AQ764" s="52"/>
      <c r="AR764" s="52"/>
      <c r="AS764" s="52"/>
      <c r="AT764" s="52"/>
      <c r="AU764" s="52"/>
      <c r="AV764" s="52"/>
      <c r="AW764" s="52"/>
      <c r="AX764" s="52"/>
      <c r="AY764" s="52"/>
      <c r="AZ764" s="52"/>
      <c r="BA764" s="52"/>
      <c r="BB764" s="52"/>
      <c r="BC764" s="52"/>
      <c r="BD764" s="52"/>
    </row>
    <row r="765" spans="1:56" ht="16.5" customHeight="1" x14ac:dyDescent="0.3">
      <c r="A765" s="53"/>
      <c r="B765" s="53"/>
      <c r="C765" s="53"/>
      <c r="D765" s="53"/>
      <c r="E765" s="52"/>
      <c r="F765" s="54"/>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c r="AJ765" s="52"/>
      <c r="AK765" s="52"/>
      <c r="AL765" s="52"/>
      <c r="AM765" s="52"/>
      <c r="AN765" s="52"/>
      <c r="AO765" s="52"/>
      <c r="AP765" s="52"/>
      <c r="AQ765" s="52"/>
      <c r="AR765" s="52"/>
      <c r="AS765" s="52"/>
      <c r="AT765" s="52"/>
      <c r="AU765" s="52"/>
      <c r="AV765" s="52"/>
      <c r="AW765" s="52"/>
      <c r="AX765" s="52"/>
      <c r="AY765" s="52"/>
      <c r="AZ765" s="52"/>
      <c r="BA765" s="52"/>
      <c r="BB765" s="52"/>
      <c r="BC765" s="52"/>
      <c r="BD765" s="52"/>
    </row>
    <row r="766" spans="1:56" ht="16.5" customHeight="1" x14ac:dyDescent="0.3">
      <c r="A766" s="53"/>
      <c r="B766" s="53"/>
      <c r="C766" s="53"/>
      <c r="D766" s="53"/>
      <c r="E766" s="52"/>
      <c r="F766" s="54"/>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c r="AJ766" s="52"/>
      <c r="AK766" s="52"/>
      <c r="AL766" s="52"/>
      <c r="AM766" s="52"/>
      <c r="AN766" s="52"/>
      <c r="AO766" s="52"/>
      <c r="AP766" s="52"/>
      <c r="AQ766" s="52"/>
      <c r="AR766" s="52"/>
      <c r="AS766" s="52"/>
      <c r="AT766" s="52"/>
      <c r="AU766" s="52"/>
      <c r="AV766" s="52"/>
      <c r="AW766" s="52"/>
      <c r="AX766" s="52"/>
      <c r="AY766" s="52"/>
      <c r="AZ766" s="52"/>
      <c r="BA766" s="52"/>
      <c r="BB766" s="52"/>
      <c r="BC766" s="52"/>
      <c r="BD766" s="52"/>
    </row>
    <row r="767" spans="1:56" ht="16.5" customHeight="1" x14ac:dyDescent="0.3">
      <c r="A767" s="53"/>
      <c r="B767" s="53"/>
      <c r="C767" s="53"/>
      <c r="D767" s="53"/>
      <c r="E767" s="52"/>
      <c r="F767" s="54"/>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c r="AD767" s="52"/>
      <c r="AE767" s="52"/>
      <c r="AF767" s="52"/>
      <c r="AG767" s="52"/>
      <c r="AH767" s="52"/>
      <c r="AI767" s="52"/>
      <c r="AJ767" s="52"/>
      <c r="AK767" s="52"/>
      <c r="AL767" s="52"/>
      <c r="AM767" s="52"/>
      <c r="AN767" s="52"/>
      <c r="AO767" s="52"/>
      <c r="AP767" s="52"/>
      <c r="AQ767" s="52"/>
      <c r="AR767" s="52"/>
      <c r="AS767" s="52"/>
      <c r="AT767" s="52"/>
      <c r="AU767" s="52"/>
      <c r="AV767" s="52"/>
      <c r="AW767" s="52"/>
      <c r="AX767" s="52"/>
      <c r="AY767" s="52"/>
      <c r="AZ767" s="52"/>
      <c r="BA767" s="52"/>
      <c r="BB767" s="52"/>
      <c r="BC767" s="52"/>
      <c r="BD767" s="52"/>
    </row>
    <row r="768" spans="1:56" ht="16.5" customHeight="1" x14ac:dyDescent="0.3">
      <c r="A768" s="53"/>
      <c r="B768" s="53"/>
      <c r="C768" s="53"/>
      <c r="D768" s="53"/>
      <c r="E768" s="52"/>
      <c r="F768" s="54"/>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c r="AD768" s="52"/>
      <c r="AE768" s="52"/>
      <c r="AF768" s="52"/>
      <c r="AG768" s="52"/>
      <c r="AH768" s="52"/>
      <c r="AI768" s="52"/>
      <c r="AJ768" s="52"/>
      <c r="AK768" s="52"/>
      <c r="AL768" s="52"/>
      <c r="AM768" s="52"/>
      <c r="AN768" s="52"/>
      <c r="AO768" s="52"/>
      <c r="AP768" s="52"/>
      <c r="AQ768" s="52"/>
      <c r="AR768" s="52"/>
      <c r="AS768" s="52"/>
      <c r="AT768" s="52"/>
      <c r="AU768" s="52"/>
      <c r="AV768" s="52"/>
      <c r="AW768" s="52"/>
      <c r="AX768" s="52"/>
      <c r="AY768" s="52"/>
      <c r="AZ768" s="52"/>
      <c r="BA768" s="52"/>
      <c r="BB768" s="52"/>
      <c r="BC768" s="52"/>
      <c r="BD768" s="52"/>
    </row>
    <row r="769" spans="1:56" ht="16.5" customHeight="1" x14ac:dyDescent="0.3">
      <c r="A769" s="53"/>
      <c r="B769" s="53"/>
      <c r="C769" s="53"/>
      <c r="D769" s="53"/>
      <c r="E769" s="52"/>
      <c r="F769" s="54"/>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c r="AD769" s="52"/>
      <c r="AE769" s="52"/>
      <c r="AF769" s="52"/>
      <c r="AG769" s="52"/>
      <c r="AH769" s="52"/>
      <c r="AI769" s="52"/>
      <c r="AJ769" s="52"/>
      <c r="AK769" s="52"/>
      <c r="AL769" s="52"/>
      <c r="AM769" s="52"/>
      <c r="AN769" s="52"/>
      <c r="AO769" s="52"/>
      <c r="AP769" s="52"/>
      <c r="AQ769" s="52"/>
      <c r="AR769" s="52"/>
      <c r="AS769" s="52"/>
      <c r="AT769" s="52"/>
      <c r="AU769" s="52"/>
      <c r="AV769" s="52"/>
      <c r="AW769" s="52"/>
      <c r="AX769" s="52"/>
      <c r="AY769" s="52"/>
      <c r="AZ769" s="52"/>
      <c r="BA769" s="52"/>
      <c r="BB769" s="52"/>
      <c r="BC769" s="52"/>
      <c r="BD769" s="52"/>
    </row>
    <row r="770" spans="1:56" ht="16.5" customHeight="1" x14ac:dyDescent="0.3">
      <c r="A770" s="53"/>
      <c r="B770" s="53"/>
      <c r="C770" s="53"/>
      <c r="D770" s="53"/>
      <c r="E770" s="52"/>
      <c r="F770" s="54"/>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c r="AD770" s="52"/>
      <c r="AE770" s="52"/>
      <c r="AF770" s="52"/>
      <c r="AG770" s="52"/>
      <c r="AH770" s="52"/>
      <c r="AI770" s="52"/>
      <c r="AJ770" s="52"/>
      <c r="AK770" s="52"/>
      <c r="AL770" s="52"/>
      <c r="AM770" s="52"/>
      <c r="AN770" s="52"/>
      <c r="AO770" s="52"/>
      <c r="AP770" s="52"/>
      <c r="AQ770" s="52"/>
      <c r="AR770" s="52"/>
      <c r="AS770" s="52"/>
      <c r="AT770" s="52"/>
      <c r="AU770" s="52"/>
      <c r="AV770" s="52"/>
      <c r="AW770" s="52"/>
      <c r="AX770" s="52"/>
      <c r="AY770" s="52"/>
      <c r="AZ770" s="52"/>
      <c r="BA770" s="52"/>
      <c r="BB770" s="52"/>
      <c r="BC770" s="52"/>
      <c r="BD770" s="52"/>
    </row>
    <row r="771" spans="1:56" ht="16.5" customHeight="1" x14ac:dyDescent="0.3">
      <c r="A771" s="53"/>
      <c r="B771" s="53"/>
      <c r="C771" s="53"/>
      <c r="D771" s="53"/>
      <c r="E771" s="52"/>
      <c r="F771" s="54"/>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c r="AD771" s="52"/>
      <c r="AE771" s="52"/>
      <c r="AF771" s="52"/>
      <c r="AG771" s="52"/>
      <c r="AH771" s="52"/>
      <c r="AI771" s="52"/>
      <c r="AJ771" s="52"/>
      <c r="AK771" s="52"/>
      <c r="AL771" s="52"/>
      <c r="AM771" s="52"/>
      <c r="AN771" s="52"/>
      <c r="AO771" s="52"/>
      <c r="AP771" s="52"/>
      <c r="AQ771" s="52"/>
      <c r="AR771" s="52"/>
      <c r="AS771" s="52"/>
      <c r="AT771" s="52"/>
      <c r="AU771" s="52"/>
      <c r="AV771" s="52"/>
      <c r="AW771" s="52"/>
      <c r="AX771" s="52"/>
      <c r="AY771" s="52"/>
      <c r="AZ771" s="52"/>
      <c r="BA771" s="52"/>
      <c r="BB771" s="52"/>
      <c r="BC771" s="52"/>
      <c r="BD771" s="52"/>
    </row>
    <row r="772" spans="1:56" ht="16.5" customHeight="1" x14ac:dyDescent="0.3">
      <c r="A772" s="53"/>
      <c r="B772" s="53"/>
      <c r="C772" s="53"/>
      <c r="D772" s="53"/>
      <c r="E772" s="52"/>
      <c r="F772" s="54"/>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c r="AD772" s="52"/>
      <c r="AE772" s="52"/>
      <c r="AF772" s="52"/>
      <c r="AG772" s="52"/>
      <c r="AH772" s="52"/>
      <c r="AI772" s="52"/>
      <c r="AJ772" s="52"/>
      <c r="AK772" s="52"/>
      <c r="AL772" s="52"/>
      <c r="AM772" s="52"/>
      <c r="AN772" s="52"/>
      <c r="AO772" s="52"/>
      <c r="AP772" s="52"/>
      <c r="AQ772" s="52"/>
      <c r="AR772" s="52"/>
      <c r="AS772" s="52"/>
      <c r="AT772" s="52"/>
      <c r="AU772" s="52"/>
      <c r="AV772" s="52"/>
      <c r="AW772" s="52"/>
      <c r="AX772" s="52"/>
      <c r="AY772" s="52"/>
      <c r="AZ772" s="52"/>
      <c r="BA772" s="52"/>
      <c r="BB772" s="52"/>
      <c r="BC772" s="52"/>
      <c r="BD772" s="52"/>
    </row>
    <row r="773" spans="1:56" ht="16.5" customHeight="1" x14ac:dyDescent="0.3">
      <c r="A773" s="53"/>
      <c r="B773" s="53"/>
      <c r="C773" s="53"/>
      <c r="D773" s="53"/>
      <c r="E773" s="52"/>
      <c r="F773" s="54"/>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c r="AD773" s="52"/>
      <c r="AE773" s="52"/>
      <c r="AF773" s="52"/>
      <c r="AG773" s="52"/>
      <c r="AH773" s="52"/>
      <c r="AI773" s="52"/>
      <c r="AJ773" s="52"/>
      <c r="AK773" s="52"/>
      <c r="AL773" s="52"/>
      <c r="AM773" s="52"/>
      <c r="AN773" s="52"/>
      <c r="AO773" s="52"/>
      <c r="AP773" s="52"/>
      <c r="AQ773" s="52"/>
      <c r="AR773" s="52"/>
      <c r="AS773" s="52"/>
      <c r="AT773" s="52"/>
      <c r="AU773" s="52"/>
      <c r="AV773" s="52"/>
      <c r="AW773" s="52"/>
      <c r="AX773" s="52"/>
      <c r="AY773" s="52"/>
      <c r="AZ773" s="52"/>
      <c r="BA773" s="52"/>
      <c r="BB773" s="52"/>
      <c r="BC773" s="52"/>
      <c r="BD773" s="52"/>
    </row>
    <row r="774" spans="1:56" ht="16.5" customHeight="1" x14ac:dyDescent="0.3">
      <c r="A774" s="53"/>
      <c r="B774" s="53"/>
      <c r="C774" s="53"/>
      <c r="D774" s="53"/>
      <c r="E774" s="52"/>
      <c r="F774" s="54"/>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c r="AD774" s="52"/>
      <c r="AE774" s="52"/>
      <c r="AF774" s="52"/>
      <c r="AG774" s="52"/>
      <c r="AH774" s="52"/>
      <c r="AI774" s="52"/>
      <c r="AJ774" s="52"/>
      <c r="AK774" s="52"/>
      <c r="AL774" s="52"/>
      <c r="AM774" s="52"/>
      <c r="AN774" s="52"/>
      <c r="AO774" s="52"/>
      <c r="AP774" s="52"/>
      <c r="AQ774" s="52"/>
      <c r="AR774" s="52"/>
      <c r="AS774" s="52"/>
      <c r="AT774" s="52"/>
      <c r="AU774" s="52"/>
      <c r="AV774" s="52"/>
      <c r="AW774" s="52"/>
      <c r="AX774" s="52"/>
      <c r="AY774" s="52"/>
      <c r="AZ774" s="52"/>
      <c r="BA774" s="52"/>
      <c r="BB774" s="52"/>
      <c r="BC774" s="52"/>
      <c r="BD774" s="52"/>
    </row>
    <row r="775" spans="1:56" ht="16.5" customHeight="1" x14ac:dyDescent="0.3">
      <c r="A775" s="53"/>
      <c r="B775" s="53"/>
      <c r="C775" s="53"/>
      <c r="D775" s="53"/>
      <c r="E775" s="52"/>
      <c r="F775" s="54"/>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c r="AD775" s="52"/>
      <c r="AE775" s="52"/>
      <c r="AF775" s="52"/>
      <c r="AG775" s="52"/>
      <c r="AH775" s="52"/>
      <c r="AI775" s="52"/>
      <c r="AJ775" s="52"/>
      <c r="AK775" s="52"/>
      <c r="AL775" s="52"/>
      <c r="AM775" s="52"/>
      <c r="AN775" s="52"/>
      <c r="AO775" s="52"/>
      <c r="AP775" s="52"/>
      <c r="AQ775" s="52"/>
      <c r="AR775" s="52"/>
      <c r="AS775" s="52"/>
      <c r="AT775" s="52"/>
      <c r="AU775" s="52"/>
      <c r="AV775" s="52"/>
      <c r="AW775" s="52"/>
      <c r="AX775" s="52"/>
      <c r="AY775" s="52"/>
      <c r="AZ775" s="52"/>
      <c r="BA775" s="52"/>
      <c r="BB775" s="52"/>
      <c r="BC775" s="52"/>
      <c r="BD775" s="52"/>
    </row>
    <row r="776" spans="1:56" ht="16.5" customHeight="1" x14ac:dyDescent="0.3">
      <c r="A776" s="53"/>
      <c r="B776" s="53"/>
      <c r="C776" s="53"/>
      <c r="D776" s="53"/>
      <c r="E776" s="52"/>
      <c r="F776" s="54"/>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c r="AD776" s="52"/>
      <c r="AE776" s="52"/>
      <c r="AF776" s="52"/>
      <c r="AG776" s="52"/>
      <c r="AH776" s="52"/>
      <c r="AI776" s="52"/>
      <c r="AJ776" s="52"/>
      <c r="AK776" s="52"/>
      <c r="AL776" s="52"/>
      <c r="AM776" s="52"/>
      <c r="AN776" s="52"/>
      <c r="AO776" s="52"/>
      <c r="AP776" s="52"/>
      <c r="AQ776" s="52"/>
      <c r="AR776" s="52"/>
      <c r="AS776" s="52"/>
      <c r="AT776" s="52"/>
      <c r="AU776" s="52"/>
      <c r="AV776" s="52"/>
      <c r="AW776" s="52"/>
      <c r="AX776" s="52"/>
      <c r="AY776" s="52"/>
      <c r="AZ776" s="52"/>
      <c r="BA776" s="52"/>
      <c r="BB776" s="52"/>
      <c r="BC776" s="52"/>
      <c r="BD776" s="52"/>
    </row>
    <row r="777" spans="1:56" ht="16.5" customHeight="1" x14ac:dyDescent="0.3">
      <c r="A777" s="53"/>
      <c r="B777" s="53"/>
      <c r="C777" s="53"/>
      <c r="D777" s="53"/>
      <c r="E777" s="52"/>
      <c r="F777" s="54"/>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c r="AD777" s="52"/>
      <c r="AE777" s="52"/>
      <c r="AF777" s="52"/>
      <c r="AG777" s="52"/>
      <c r="AH777" s="52"/>
      <c r="AI777" s="52"/>
      <c r="AJ777" s="52"/>
      <c r="AK777" s="52"/>
      <c r="AL777" s="52"/>
      <c r="AM777" s="52"/>
      <c r="AN777" s="52"/>
      <c r="AO777" s="52"/>
      <c r="AP777" s="52"/>
      <c r="AQ777" s="52"/>
      <c r="AR777" s="52"/>
      <c r="AS777" s="52"/>
      <c r="AT777" s="52"/>
      <c r="AU777" s="52"/>
      <c r="AV777" s="52"/>
      <c r="AW777" s="52"/>
      <c r="AX777" s="52"/>
      <c r="AY777" s="52"/>
      <c r="AZ777" s="52"/>
      <c r="BA777" s="52"/>
      <c r="BB777" s="52"/>
      <c r="BC777" s="52"/>
      <c r="BD777" s="52"/>
    </row>
    <row r="778" spans="1:56" ht="16.5" customHeight="1" x14ac:dyDescent="0.3">
      <c r="A778" s="53"/>
      <c r="B778" s="53"/>
      <c r="C778" s="53"/>
      <c r="D778" s="53"/>
      <c r="E778" s="52"/>
      <c r="F778" s="54"/>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c r="AD778" s="52"/>
      <c r="AE778" s="52"/>
      <c r="AF778" s="52"/>
      <c r="AG778" s="52"/>
      <c r="AH778" s="52"/>
      <c r="AI778" s="52"/>
      <c r="AJ778" s="52"/>
      <c r="AK778" s="52"/>
      <c r="AL778" s="52"/>
      <c r="AM778" s="52"/>
      <c r="AN778" s="52"/>
      <c r="AO778" s="52"/>
      <c r="AP778" s="52"/>
      <c r="AQ778" s="52"/>
      <c r="AR778" s="52"/>
      <c r="AS778" s="52"/>
      <c r="AT778" s="52"/>
      <c r="AU778" s="52"/>
      <c r="AV778" s="52"/>
      <c r="AW778" s="52"/>
      <c r="AX778" s="52"/>
      <c r="AY778" s="52"/>
      <c r="AZ778" s="52"/>
      <c r="BA778" s="52"/>
      <c r="BB778" s="52"/>
      <c r="BC778" s="52"/>
      <c r="BD778" s="52"/>
    </row>
    <row r="779" spans="1:56" ht="16.5" customHeight="1" x14ac:dyDescent="0.3">
      <c r="A779" s="53"/>
      <c r="B779" s="53"/>
      <c r="C779" s="53"/>
      <c r="D779" s="53"/>
      <c r="E779" s="52"/>
      <c r="F779" s="54"/>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c r="AD779" s="52"/>
      <c r="AE779" s="52"/>
      <c r="AF779" s="52"/>
      <c r="AG779" s="52"/>
      <c r="AH779" s="52"/>
      <c r="AI779" s="52"/>
      <c r="AJ779" s="52"/>
      <c r="AK779" s="52"/>
      <c r="AL779" s="52"/>
      <c r="AM779" s="52"/>
      <c r="AN779" s="52"/>
      <c r="AO779" s="52"/>
      <c r="AP779" s="52"/>
      <c r="AQ779" s="52"/>
      <c r="AR779" s="52"/>
      <c r="AS779" s="52"/>
      <c r="AT779" s="52"/>
      <c r="AU779" s="52"/>
      <c r="AV779" s="52"/>
      <c r="AW779" s="52"/>
      <c r="AX779" s="52"/>
      <c r="AY779" s="52"/>
      <c r="AZ779" s="52"/>
      <c r="BA779" s="52"/>
      <c r="BB779" s="52"/>
      <c r="BC779" s="52"/>
      <c r="BD779" s="52"/>
    </row>
    <row r="780" spans="1:56" ht="16.5" customHeight="1" x14ac:dyDescent="0.3">
      <c r="A780" s="53"/>
      <c r="B780" s="53"/>
      <c r="C780" s="53"/>
      <c r="D780" s="53"/>
      <c r="E780" s="52"/>
      <c r="F780" s="54"/>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c r="AD780" s="52"/>
      <c r="AE780" s="52"/>
      <c r="AF780" s="52"/>
      <c r="AG780" s="52"/>
      <c r="AH780" s="52"/>
      <c r="AI780" s="52"/>
      <c r="AJ780" s="52"/>
      <c r="AK780" s="52"/>
      <c r="AL780" s="52"/>
      <c r="AM780" s="52"/>
      <c r="AN780" s="52"/>
      <c r="AO780" s="52"/>
      <c r="AP780" s="52"/>
      <c r="AQ780" s="52"/>
      <c r="AR780" s="52"/>
      <c r="AS780" s="52"/>
      <c r="AT780" s="52"/>
      <c r="AU780" s="52"/>
      <c r="AV780" s="52"/>
      <c r="AW780" s="52"/>
      <c r="AX780" s="52"/>
      <c r="AY780" s="52"/>
      <c r="AZ780" s="52"/>
      <c r="BA780" s="52"/>
      <c r="BB780" s="52"/>
      <c r="BC780" s="52"/>
      <c r="BD780" s="52"/>
    </row>
    <row r="781" spans="1:56" ht="16.5" customHeight="1" x14ac:dyDescent="0.3">
      <c r="A781" s="53"/>
      <c r="B781" s="53"/>
      <c r="C781" s="53"/>
      <c r="D781" s="53"/>
      <c r="E781" s="52"/>
      <c r="F781" s="54"/>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c r="AD781" s="52"/>
      <c r="AE781" s="52"/>
      <c r="AF781" s="52"/>
      <c r="AG781" s="52"/>
      <c r="AH781" s="52"/>
      <c r="AI781" s="52"/>
      <c r="AJ781" s="52"/>
      <c r="AK781" s="52"/>
      <c r="AL781" s="52"/>
      <c r="AM781" s="52"/>
      <c r="AN781" s="52"/>
      <c r="AO781" s="52"/>
      <c r="AP781" s="52"/>
      <c r="AQ781" s="52"/>
      <c r="AR781" s="52"/>
      <c r="AS781" s="52"/>
      <c r="AT781" s="52"/>
      <c r="AU781" s="52"/>
      <c r="AV781" s="52"/>
      <c r="AW781" s="52"/>
      <c r="AX781" s="52"/>
      <c r="AY781" s="52"/>
      <c r="AZ781" s="52"/>
      <c r="BA781" s="52"/>
      <c r="BB781" s="52"/>
      <c r="BC781" s="52"/>
      <c r="BD781" s="52"/>
    </row>
    <row r="782" spans="1:56" ht="16.5" customHeight="1" x14ac:dyDescent="0.3">
      <c r="A782" s="53"/>
      <c r="B782" s="53"/>
      <c r="C782" s="53"/>
      <c r="D782" s="53"/>
      <c r="E782" s="52"/>
      <c r="F782" s="54"/>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c r="AD782" s="52"/>
      <c r="AE782" s="52"/>
      <c r="AF782" s="52"/>
      <c r="AG782" s="52"/>
      <c r="AH782" s="52"/>
      <c r="AI782" s="52"/>
      <c r="AJ782" s="52"/>
      <c r="AK782" s="52"/>
      <c r="AL782" s="52"/>
      <c r="AM782" s="52"/>
      <c r="AN782" s="52"/>
      <c r="AO782" s="52"/>
      <c r="AP782" s="52"/>
      <c r="AQ782" s="52"/>
      <c r="AR782" s="52"/>
      <c r="AS782" s="52"/>
      <c r="AT782" s="52"/>
      <c r="AU782" s="52"/>
      <c r="AV782" s="52"/>
      <c r="AW782" s="52"/>
      <c r="AX782" s="52"/>
      <c r="AY782" s="52"/>
      <c r="AZ782" s="52"/>
      <c r="BA782" s="52"/>
      <c r="BB782" s="52"/>
      <c r="BC782" s="52"/>
      <c r="BD782" s="52"/>
    </row>
    <row r="783" spans="1:56" ht="16.5" customHeight="1" x14ac:dyDescent="0.3">
      <c r="A783" s="53"/>
      <c r="B783" s="53"/>
      <c r="C783" s="53"/>
      <c r="D783" s="53"/>
      <c r="E783" s="52"/>
      <c r="F783" s="54"/>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c r="AD783" s="52"/>
      <c r="AE783" s="52"/>
      <c r="AF783" s="52"/>
      <c r="AG783" s="52"/>
      <c r="AH783" s="52"/>
      <c r="AI783" s="52"/>
      <c r="AJ783" s="52"/>
      <c r="AK783" s="52"/>
      <c r="AL783" s="52"/>
      <c r="AM783" s="52"/>
      <c r="AN783" s="52"/>
      <c r="AO783" s="52"/>
      <c r="AP783" s="52"/>
      <c r="AQ783" s="52"/>
      <c r="AR783" s="52"/>
      <c r="AS783" s="52"/>
      <c r="AT783" s="52"/>
      <c r="AU783" s="52"/>
      <c r="AV783" s="52"/>
      <c r="AW783" s="52"/>
      <c r="AX783" s="52"/>
      <c r="AY783" s="52"/>
      <c r="AZ783" s="52"/>
      <c r="BA783" s="52"/>
      <c r="BB783" s="52"/>
      <c r="BC783" s="52"/>
      <c r="BD783" s="52"/>
    </row>
    <row r="784" spans="1:56" ht="16.5" customHeight="1" x14ac:dyDescent="0.3">
      <c r="A784" s="53"/>
      <c r="B784" s="53"/>
      <c r="C784" s="53"/>
      <c r="D784" s="53"/>
      <c r="E784" s="52"/>
      <c r="F784" s="54"/>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c r="AD784" s="52"/>
      <c r="AE784" s="52"/>
      <c r="AF784" s="52"/>
      <c r="AG784" s="52"/>
      <c r="AH784" s="52"/>
      <c r="AI784" s="52"/>
      <c r="AJ784" s="52"/>
      <c r="AK784" s="52"/>
      <c r="AL784" s="52"/>
      <c r="AM784" s="52"/>
      <c r="AN784" s="52"/>
      <c r="AO784" s="52"/>
      <c r="AP784" s="52"/>
      <c r="AQ784" s="52"/>
      <c r="AR784" s="52"/>
      <c r="AS784" s="52"/>
      <c r="AT784" s="52"/>
      <c r="AU784" s="52"/>
      <c r="AV784" s="52"/>
      <c r="AW784" s="52"/>
      <c r="AX784" s="52"/>
      <c r="AY784" s="52"/>
      <c r="AZ784" s="52"/>
      <c r="BA784" s="52"/>
      <c r="BB784" s="52"/>
      <c r="BC784" s="52"/>
      <c r="BD784" s="52"/>
    </row>
    <row r="785" spans="1:56" ht="16.5" customHeight="1" x14ac:dyDescent="0.3">
      <c r="A785" s="53"/>
      <c r="B785" s="53"/>
      <c r="C785" s="53"/>
      <c r="D785" s="53"/>
      <c r="E785" s="52"/>
      <c r="F785" s="54"/>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c r="AD785" s="52"/>
      <c r="AE785" s="52"/>
      <c r="AF785" s="52"/>
      <c r="AG785" s="52"/>
      <c r="AH785" s="52"/>
      <c r="AI785" s="52"/>
      <c r="AJ785" s="52"/>
      <c r="AK785" s="52"/>
      <c r="AL785" s="52"/>
      <c r="AM785" s="52"/>
      <c r="AN785" s="52"/>
      <c r="AO785" s="52"/>
      <c r="AP785" s="52"/>
      <c r="AQ785" s="52"/>
      <c r="AR785" s="52"/>
      <c r="AS785" s="52"/>
      <c r="AT785" s="52"/>
      <c r="AU785" s="52"/>
      <c r="AV785" s="52"/>
      <c r="AW785" s="52"/>
      <c r="AX785" s="52"/>
      <c r="AY785" s="52"/>
      <c r="AZ785" s="52"/>
      <c r="BA785" s="52"/>
      <c r="BB785" s="52"/>
      <c r="BC785" s="52"/>
      <c r="BD785" s="52"/>
    </row>
    <row r="786" spans="1:56" ht="16.5" customHeight="1" x14ac:dyDescent="0.3">
      <c r="A786" s="53"/>
      <c r="B786" s="53"/>
      <c r="C786" s="53"/>
      <c r="D786" s="53"/>
      <c r="E786" s="52"/>
      <c r="F786" s="54"/>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c r="AD786" s="52"/>
      <c r="AE786" s="52"/>
      <c r="AF786" s="52"/>
      <c r="AG786" s="52"/>
      <c r="AH786" s="52"/>
      <c r="AI786" s="52"/>
      <c r="AJ786" s="52"/>
      <c r="AK786" s="52"/>
      <c r="AL786" s="52"/>
      <c r="AM786" s="52"/>
      <c r="AN786" s="52"/>
      <c r="AO786" s="52"/>
      <c r="AP786" s="52"/>
      <c r="AQ786" s="52"/>
      <c r="AR786" s="52"/>
      <c r="AS786" s="52"/>
      <c r="AT786" s="52"/>
      <c r="AU786" s="52"/>
      <c r="AV786" s="52"/>
      <c r="AW786" s="52"/>
      <c r="AX786" s="52"/>
      <c r="AY786" s="52"/>
      <c r="AZ786" s="52"/>
      <c r="BA786" s="52"/>
      <c r="BB786" s="52"/>
      <c r="BC786" s="52"/>
      <c r="BD786" s="52"/>
    </row>
    <row r="787" spans="1:56" ht="16.5" customHeight="1" x14ac:dyDescent="0.3">
      <c r="A787" s="53"/>
      <c r="B787" s="53"/>
      <c r="C787" s="53"/>
      <c r="D787" s="53"/>
      <c r="E787" s="52"/>
      <c r="F787" s="54"/>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c r="AD787" s="52"/>
      <c r="AE787" s="52"/>
      <c r="AF787" s="52"/>
      <c r="AG787" s="52"/>
      <c r="AH787" s="52"/>
      <c r="AI787" s="52"/>
      <c r="AJ787" s="52"/>
      <c r="AK787" s="52"/>
      <c r="AL787" s="52"/>
      <c r="AM787" s="52"/>
      <c r="AN787" s="52"/>
      <c r="AO787" s="52"/>
      <c r="AP787" s="52"/>
      <c r="AQ787" s="52"/>
      <c r="AR787" s="52"/>
      <c r="AS787" s="52"/>
      <c r="AT787" s="52"/>
      <c r="AU787" s="52"/>
      <c r="AV787" s="52"/>
      <c r="AW787" s="52"/>
      <c r="AX787" s="52"/>
      <c r="AY787" s="52"/>
      <c r="AZ787" s="52"/>
      <c r="BA787" s="52"/>
      <c r="BB787" s="52"/>
      <c r="BC787" s="52"/>
      <c r="BD787" s="52"/>
    </row>
    <row r="788" spans="1:56" ht="16.5" customHeight="1" x14ac:dyDescent="0.3">
      <c r="A788" s="53"/>
      <c r="B788" s="53"/>
      <c r="C788" s="53"/>
      <c r="D788" s="53"/>
      <c r="E788" s="52"/>
      <c r="F788" s="54"/>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c r="AD788" s="52"/>
      <c r="AE788" s="52"/>
      <c r="AF788" s="52"/>
      <c r="AG788" s="52"/>
      <c r="AH788" s="52"/>
      <c r="AI788" s="52"/>
      <c r="AJ788" s="52"/>
      <c r="AK788" s="52"/>
      <c r="AL788" s="52"/>
      <c r="AM788" s="52"/>
      <c r="AN788" s="52"/>
      <c r="AO788" s="52"/>
      <c r="AP788" s="52"/>
      <c r="AQ788" s="52"/>
      <c r="AR788" s="52"/>
      <c r="AS788" s="52"/>
      <c r="AT788" s="52"/>
      <c r="AU788" s="52"/>
      <c r="AV788" s="52"/>
      <c r="AW788" s="52"/>
      <c r="AX788" s="52"/>
      <c r="AY788" s="52"/>
      <c r="AZ788" s="52"/>
      <c r="BA788" s="52"/>
      <c r="BB788" s="52"/>
      <c r="BC788" s="52"/>
      <c r="BD788" s="52"/>
    </row>
    <row r="789" spans="1:56" ht="16.5" customHeight="1" x14ac:dyDescent="0.3">
      <c r="A789" s="53"/>
      <c r="B789" s="53"/>
      <c r="C789" s="53"/>
      <c r="D789" s="53"/>
      <c r="E789" s="52"/>
      <c r="F789" s="54"/>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c r="AD789" s="52"/>
      <c r="AE789" s="52"/>
      <c r="AF789" s="52"/>
      <c r="AG789" s="52"/>
      <c r="AH789" s="52"/>
      <c r="AI789" s="52"/>
      <c r="AJ789" s="52"/>
      <c r="AK789" s="52"/>
      <c r="AL789" s="52"/>
      <c r="AM789" s="52"/>
      <c r="AN789" s="52"/>
      <c r="AO789" s="52"/>
      <c r="AP789" s="52"/>
      <c r="AQ789" s="52"/>
      <c r="AR789" s="52"/>
      <c r="AS789" s="52"/>
      <c r="AT789" s="52"/>
      <c r="AU789" s="52"/>
      <c r="AV789" s="52"/>
      <c r="AW789" s="52"/>
      <c r="AX789" s="52"/>
      <c r="AY789" s="52"/>
      <c r="AZ789" s="52"/>
      <c r="BA789" s="52"/>
      <c r="BB789" s="52"/>
      <c r="BC789" s="52"/>
      <c r="BD789" s="52"/>
    </row>
    <row r="790" spans="1:56" ht="16.5" customHeight="1" x14ac:dyDescent="0.3">
      <c r="A790" s="53"/>
      <c r="B790" s="53"/>
      <c r="C790" s="53"/>
      <c r="D790" s="53"/>
      <c r="E790" s="52"/>
      <c r="F790" s="54"/>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c r="AD790" s="52"/>
      <c r="AE790" s="52"/>
      <c r="AF790" s="52"/>
      <c r="AG790" s="52"/>
      <c r="AH790" s="52"/>
      <c r="AI790" s="52"/>
      <c r="AJ790" s="52"/>
      <c r="AK790" s="52"/>
      <c r="AL790" s="52"/>
      <c r="AM790" s="52"/>
      <c r="AN790" s="52"/>
      <c r="AO790" s="52"/>
      <c r="AP790" s="52"/>
      <c r="AQ790" s="52"/>
      <c r="AR790" s="52"/>
      <c r="AS790" s="52"/>
      <c r="AT790" s="52"/>
      <c r="AU790" s="52"/>
      <c r="AV790" s="52"/>
      <c r="AW790" s="52"/>
      <c r="AX790" s="52"/>
      <c r="AY790" s="52"/>
      <c r="AZ790" s="52"/>
      <c r="BA790" s="52"/>
      <c r="BB790" s="52"/>
      <c r="BC790" s="52"/>
      <c r="BD790" s="52"/>
    </row>
    <row r="791" spans="1:56" ht="16.5" customHeight="1" x14ac:dyDescent="0.3">
      <c r="A791" s="53"/>
      <c r="B791" s="53"/>
      <c r="C791" s="53"/>
      <c r="D791" s="53"/>
      <c r="E791" s="52"/>
      <c r="F791" s="54"/>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c r="AD791" s="52"/>
      <c r="AE791" s="52"/>
      <c r="AF791" s="52"/>
      <c r="AG791" s="52"/>
      <c r="AH791" s="52"/>
      <c r="AI791" s="52"/>
      <c r="AJ791" s="52"/>
      <c r="AK791" s="52"/>
      <c r="AL791" s="52"/>
      <c r="AM791" s="52"/>
      <c r="AN791" s="52"/>
      <c r="AO791" s="52"/>
      <c r="AP791" s="52"/>
      <c r="AQ791" s="52"/>
      <c r="AR791" s="52"/>
      <c r="AS791" s="52"/>
      <c r="AT791" s="52"/>
      <c r="AU791" s="52"/>
      <c r="AV791" s="52"/>
      <c r="AW791" s="52"/>
      <c r="AX791" s="52"/>
      <c r="AY791" s="52"/>
      <c r="AZ791" s="52"/>
      <c r="BA791" s="52"/>
      <c r="BB791" s="52"/>
      <c r="BC791" s="52"/>
      <c r="BD791" s="52"/>
    </row>
    <row r="792" spans="1:56" ht="16.5" customHeight="1" x14ac:dyDescent="0.3">
      <c r="A792" s="53"/>
      <c r="B792" s="53"/>
      <c r="C792" s="53"/>
      <c r="D792" s="53"/>
      <c r="E792" s="52"/>
      <c r="F792" s="54"/>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c r="AD792" s="52"/>
      <c r="AE792" s="52"/>
      <c r="AF792" s="52"/>
      <c r="AG792" s="52"/>
      <c r="AH792" s="52"/>
      <c r="AI792" s="52"/>
      <c r="AJ792" s="52"/>
      <c r="AK792" s="52"/>
      <c r="AL792" s="52"/>
      <c r="AM792" s="52"/>
      <c r="AN792" s="52"/>
      <c r="AO792" s="52"/>
      <c r="AP792" s="52"/>
      <c r="AQ792" s="52"/>
      <c r="AR792" s="52"/>
      <c r="AS792" s="52"/>
      <c r="AT792" s="52"/>
      <c r="AU792" s="52"/>
      <c r="AV792" s="52"/>
      <c r="AW792" s="52"/>
      <c r="AX792" s="52"/>
      <c r="AY792" s="52"/>
      <c r="AZ792" s="52"/>
      <c r="BA792" s="52"/>
      <c r="BB792" s="52"/>
      <c r="BC792" s="52"/>
      <c r="BD792" s="52"/>
    </row>
    <row r="793" spans="1:56" ht="16.5" customHeight="1" x14ac:dyDescent="0.3">
      <c r="A793" s="53"/>
      <c r="B793" s="53"/>
      <c r="C793" s="53"/>
      <c r="D793" s="53"/>
      <c r="E793" s="52"/>
      <c r="F793" s="54"/>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c r="AD793" s="52"/>
      <c r="AE793" s="52"/>
      <c r="AF793" s="52"/>
      <c r="AG793" s="52"/>
      <c r="AH793" s="52"/>
      <c r="AI793" s="52"/>
      <c r="AJ793" s="52"/>
      <c r="AK793" s="52"/>
      <c r="AL793" s="52"/>
      <c r="AM793" s="52"/>
      <c r="AN793" s="52"/>
      <c r="AO793" s="52"/>
      <c r="AP793" s="52"/>
      <c r="AQ793" s="52"/>
      <c r="AR793" s="52"/>
      <c r="AS793" s="52"/>
      <c r="AT793" s="52"/>
      <c r="AU793" s="52"/>
      <c r="AV793" s="52"/>
      <c r="AW793" s="52"/>
      <c r="AX793" s="52"/>
      <c r="AY793" s="52"/>
      <c r="AZ793" s="52"/>
      <c r="BA793" s="52"/>
      <c r="BB793" s="52"/>
      <c r="BC793" s="52"/>
      <c r="BD793" s="52"/>
    </row>
    <row r="794" spans="1:56" ht="16.5" customHeight="1" x14ac:dyDescent="0.3">
      <c r="A794" s="53"/>
      <c r="B794" s="53"/>
      <c r="C794" s="53"/>
      <c r="D794" s="53"/>
      <c r="E794" s="52"/>
      <c r="F794" s="54"/>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c r="AD794" s="52"/>
      <c r="AE794" s="52"/>
      <c r="AF794" s="52"/>
      <c r="AG794" s="52"/>
      <c r="AH794" s="52"/>
      <c r="AI794" s="52"/>
      <c r="AJ794" s="52"/>
      <c r="AK794" s="52"/>
      <c r="AL794" s="52"/>
      <c r="AM794" s="52"/>
      <c r="AN794" s="52"/>
      <c r="AO794" s="52"/>
      <c r="AP794" s="52"/>
      <c r="AQ794" s="52"/>
      <c r="AR794" s="52"/>
      <c r="AS794" s="52"/>
      <c r="AT794" s="52"/>
      <c r="AU794" s="52"/>
      <c r="AV794" s="52"/>
      <c r="AW794" s="52"/>
      <c r="AX794" s="52"/>
      <c r="AY794" s="52"/>
      <c r="AZ794" s="52"/>
      <c r="BA794" s="52"/>
      <c r="BB794" s="52"/>
      <c r="BC794" s="52"/>
      <c r="BD794" s="52"/>
    </row>
    <row r="795" spans="1:56" ht="16.5" customHeight="1" x14ac:dyDescent="0.3">
      <c r="A795" s="53"/>
      <c r="B795" s="53"/>
      <c r="C795" s="53"/>
      <c r="D795" s="53"/>
      <c r="E795" s="52"/>
      <c r="F795" s="54"/>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c r="AD795" s="52"/>
      <c r="AE795" s="52"/>
      <c r="AF795" s="52"/>
      <c r="AG795" s="52"/>
      <c r="AH795" s="52"/>
      <c r="AI795" s="52"/>
      <c r="AJ795" s="52"/>
      <c r="AK795" s="52"/>
      <c r="AL795" s="52"/>
      <c r="AM795" s="52"/>
      <c r="AN795" s="52"/>
      <c r="AO795" s="52"/>
      <c r="AP795" s="52"/>
      <c r="AQ795" s="52"/>
      <c r="AR795" s="52"/>
      <c r="AS795" s="52"/>
      <c r="AT795" s="52"/>
      <c r="AU795" s="52"/>
      <c r="AV795" s="52"/>
      <c r="AW795" s="52"/>
      <c r="AX795" s="52"/>
      <c r="AY795" s="52"/>
      <c r="AZ795" s="52"/>
      <c r="BA795" s="52"/>
      <c r="BB795" s="52"/>
      <c r="BC795" s="52"/>
      <c r="BD795" s="52"/>
    </row>
    <row r="796" spans="1:56" ht="16.5" customHeight="1" x14ac:dyDescent="0.3">
      <c r="A796" s="53"/>
      <c r="B796" s="53"/>
      <c r="C796" s="53"/>
      <c r="D796" s="53"/>
      <c r="E796" s="52"/>
      <c r="F796" s="54"/>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c r="AD796" s="52"/>
      <c r="AE796" s="52"/>
      <c r="AF796" s="52"/>
      <c r="AG796" s="52"/>
      <c r="AH796" s="52"/>
      <c r="AI796" s="52"/>
      <c r="AJ796" s="52"/>
      <c r="AK796" s="52"/>
      <c r="AL796" s="52"/>
      <c r="AM796" s="52"/>
      <c r="AN796" s="52"/>
      <c r="AO796" s="52"/>
      <c r="AP796" s="52"/>
      <c r="AQ796" s="52"/>
      <c r="AR796" s="52"/>
      <c r="AS796" s="52"/>
      <c r="AT796" s="52"/>
      <c r="AU796" s="52"/>
      <c r="AV796" s="52"/>
      <c r="AW796" s="52"/>
      <c r="AX796" s="52"/>
      <c r="AY796" s="52"/>
      <c r="AZ796" s="52"/>
      <c r="BA796" s="52"/>
      <c r="BB796" s="52"/>
      <c r="BC796" s="52"/>
      <c r="BD796" s="52"/>
    </row>
    <row r="797" spans="1:56" ht="16.5" customHeight="1" x14ac:dyDescent="0.3">
      <c r="A797" s="53"/>
      <c r="B797" s="53"/>
      <c r="C797" s="53"/>
      <c r="D797" s="53"/>
      <c r="E797" s="52"/>
      <c r="F797" s="54"/>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c r="AD797" s="52"/>
      <c r="AE797" s="52"/>
      <c r="AF797" s="52"/>
      <c r="AG797" s="52"/>
      <c r="AH797" s="52"/>
      <c r="AI797" s="52"/>
      <c r="AJ797" s="52"/>
      <c r="AK797" s="52"/>
      <c r="AL797" s="52"/>
      <c r="AM797" s="52"/>
      <c r="AN797" s="52"/>
      <c r="AO797" s="52"/>
      <c r="AP797" s="52"/>
      <c r="AQ797" s="52"/>
      <c r="AR797" s="52"/>
      <c r="AS797" s="52"/>
      <c r="AT797" s="52"/>
      <c r="AU797" s="52"/>
      <c r="AV797" s="52"/>
      <c r="AW797" s="52"/>
      <c r="AX797" s="52"/>
      <c r="AY797" s="52"/>
      <c r="AZ797" s="52"/>
      <c r="BA797" s="52"/>
      <c r="BB797" s="52"/>
      <c r="BC797" s="52"/>
      <c r="BD797" s="52"/>
    </row>
    <row r="798" spans="1:56" ht="16.5" customHeight="1" x14ac:dyDescent="0.3">
      <c r="A798" s="53"/>
      <c r="B798" s="53"/>
      <c r="C798" s="53"/>
      <c r="D798" s="53"/>
      <c r="E798" s="52"/>
      <c r="F798" s="54"/>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c r="AD798" s="52"/>
      <c r="AE798" s="52"/>
      <c r="AF798" s="52"/>
      <c r="AG798" s="52"/>
      <c r="AH798" s="52"/>
      <c r="AI798" s="52"/>
      <c r="AJ798" s="52"/>
      <c r="AK798" s="52"/>
      <c r="AL798" s="52"/>
      <c r="AM798" s="52"/>
      <c r="AN798" s="52"/>
      <c r="AO798" s="52"/>
      <c r="AP798" s="52"/>
      <c r="AQ798" s="52"/>
      <c r="AR798" s="52"/>
      <c r="AS798" s="52"/>
      <c r="AT798" s="52"/>
      <c r="AU798" s="52"/>
      <c r="AV798" s="52"/>
      <c r="AW798" s="52"/>
      <c r="AX798" s="52"/>
      <c r="AY798" s="52"/>
      <c r="AZ798" s="52"/>
      <c r="BA798" s="52"/>
      <c r="BB798" s="52"/>
      <c r="BC798" s="52"/>
      <c r="BD798" s="52"/>
    </row>
    <row r="799" spans="1:56" ht="16.5" customHeight="1" x14ac:dyDescent="0.3">
      <c r="A799" s="53"/>
      <c r="B799" s="53"/>
      <c r="C799" s="53"/>
      <c r="D799" s="53"/>
      <c r="E799" s="52"/>
      <c r="F799" s="54"/>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c r="AD799" s="52"/>
      <c r="AE799" s="52"/>
      <c r="AF799" s="52"/>
      <c r="AG799" s="52"/>
      <c r="AH799" s="52"/>
      <c r="AI799" s="52"/>
      <c r="AJ799" s="52"/>
      <c r="AK799" s="52"/>
      <c r="AL799" s="52"/>
      <c r="AM799" s="52"/>
      <c r="AN799" s="52"/>
      <c r="AO799" s="52"/>
      <c r="AP799" s="52"/>
      <c r="AQ799" s="52"/>
      <c r="AR799" s="52"/>
      <c r="AS799" s="52"/>
      <c r="AT799" s="52"/>
      <c r="AU799" s="52"/>
      <c r="AV799" s="52"/>
      <c r="AW799" s="52"/>
      <c r="AX799" s="52"/>
      <c r="AY799" s="52"/>
      <c r="AZ799" s="52"/>
      <c r="BA799" s="52"/>
      <c r="BB799" s="52"/>
      <c r="BC799" s="52"/>
      <c r="BD799" s="52"/>
    </row>
    <row r="800" spans="1:56" ht="16.5" customHeight="1" x14ac:dyDescent="0.3">
      <c r="A800" s="53"/>
      <c r="B800" s="53"/>
      <c r="C800" s="53"/>
      <c r="D800" s="53"/>
      <c r="E800" s="52"/>
      <c r="F800" s="54"/>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c r="AD800" s="52"/>
      <c r="AE800" s="52"/>
      <c r="AF800" s="52"/>
      <c r="AG800" s="52"/>
      <c r="AH800" s="52"/>
      <c r="AI800" s="52"/>
      <c r="AJ800" s="52"/>
      <c r="AK800" s="52"/>
      <c r="AL800" s="52"/>
      <c r="AM800" s="52"/>
      <c r="AN800" s="52"/>
      <c r="AO800" s="52"/>
      <c r="AP800" s="52"/>
      <c r="AQ800" s="52"/>
      <c r="AR800" s="52"/>
      <c r="AS800" s="52"/>
      <c r="AT800" s="52"/>
      <c r="AU800" s="52"/>
      <c r="AV800" s="52"/>
      <c r="AW800" s="52"/>
      <c r="AX800" s="52"/>
      <c r="AY800" s="52"/>
      <c r="AZ800" s="52"/>
      <c r="BA800" s="52"/>
      <c r="BB800" s="52"/>
      <c r="BC800" s="52"/>
      <c r="BD800" s="52"/>
    </row>
    <row r="801" spans="1:56" ht="16.5" customHeight="1" x14ac:dyDescent="0.3">
      <c r="A801" s="53"/>
      <c r="B801" s="53"/>
      <c r="C801" s="53"/>
      <c r="D801" s="53"/>
      <c r="E801" s="52"/>
      <c r="F801" s="54"/>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c r="AD801" s="52"/>
      <c r="AE801" s="52"/>
      <c r="AF801" s="52"/>
      <c r="AG801" s="52"/>
      <c r="AH801" s="52"/>
      <c r="AI801" s="52"/>
      <c r="AJ801" s="52"/>
      <c r="AK801" s="52"/>
      <c r="AL801" s="52"/>
      <c r="AM801" s="52"/>
      <c r="AN801" s="52"/>
      <c r="AO801" s="52"/>
      <c r="AP801" s="52"/>
      <c r="AQ801" s="52"/>
      <c r="AR801" s="52"/>
      <c r="AS801" s="52"/>
      <c r="AT801" s="52"/>
      <c r="AU801" s="52"/>
      <c r="AV801" s="52"/>
      <c r="AW801" s="52"/>
      <c r="AX801" s="52"/>
      <c r="AY801" s="52"/>
      <c r="AZ801" s="52"/>
      <c r="BA801" s="52"/>
      <c r="BB801" s="52"/>
      <c r="BC801" s="52"/>
      <c r="BD801" s="52"/>
    </row>
    <row r="802" spans="1:56" ht="16.5" customHeight="1" x14ac:dyDescent="0.3">
      <c r="A802" s="53"/>
      <c r="B802" s="53"/>
      <c r="C802" s="53"/>
      <c r="D802" s="53"/>
      <c r="E802" s="52"/>
      <c r="F802" s="54"/>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c r="AD802" s="52"/>
      <c r="AE802" s="52"/>
      <c r="AF802" s="52"/>
      <c r="AG802" s="52"/>
      <c r="AH802" s="52"/>
      <c r="AI802" s="52"/>
      <c r="AJ802" s="52"/>
      <c r="AK802" s="52"/>
      <c r="AL802" s="52"/>
      <c r="AM802" s="52"/>
      <c r="AN802" s="52"/>
      <c r="AO802" s="52"/>
      <c r="AP802" s="52"/>
      <c r="AQ802" s="52"/>
      <c r="AR802" s="52"/>
      <c r="AS802" s="52"/>
      <c r="AT802" s="52"/>
      <c r="AU802" s="52"/>
      <c r="AV802" s="52"/>
      <c r="AW802" s="52"/>
      <c r="AX802" s="52"/>
      <c r="AY802" s="52"/>
      <c r="AZ802" s="52"/>
      <c r="BA802" s="52"/>
      <c r="BB802" s="52"/>
      <c r="BC802" s="52"/>
      <c r="BD802" s="52"/>
    </row>
    <row r="803" spans="1:56" ht="16.5" customHeight="1" x14ac:dyDescent="0.3">
      <c r="A803" s="53"/>
      <c r="B803" s="53"/>
      <c r="C803" s="53"/>
      <c r="D803" s="53"/>
      <c r="E803" s="52"/>
      <c r="F803" s="54"/>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c r="AD803" s="52"/>
      <c r="AE803" s="52"/>
      <c r="AF803" s="52"/>
      <c r="AG803" s="52"/>
      <c r="AH803" s="52"/>
      <c r="AI803" s="52"/>
      <c r="AJ803" s="52"/>
      <c r="AK803" s="52"/>
      <c r="AL803" s="52"/>
      <c r="AM803" s="52"/>
      <c r="AN803" s="52"/>
      <c r="AO803" s="52"/>
      <c r="AP803" s="52"/>
      <c r="AQ803" s="52"/>
      <c r="AR803" s="52"/>
      <c r="AS803" s="52"/>
      <c r="AT803" s="52"/>
      <c r="AU803" s="52"/>
      <c r="AV803" s="52"/>
      <c r="AW803" s="52"/>
      <c r="AX803" s="52"/>
      <c r="AY803" s="52"/>
      <c r="AZ803" s="52"/>
      <c r="BA803" s="52"/>
      <c r="BB803" s="52"/>
      <c r="BC803" s="52"/>
      <c r="BD803" s="52"/>
    </row>
    <row r="804" spans="1:56" ht="16.5" customHeight="1" x14ac:dyDescent="0.3">
      <c r="A804" s="53"/>
      <c r="B804" s="53"/>
      <c r="C804" s="53"/>
      <c r="D804" s="53"/>
      <c r="E804" s="52"/>
      <c r="F804" s="54"/>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c r="AD804" s="52"/>
      <c r="AE804" s="52"/>
      <c r="AF804" s="52"/>
      <c r="AG804" s="52"/>
      <c r="AH804" s="52"/>
      <c r="AI804" s="52"/>
      <c r="AJ804" s="52"/>
      <c r="AK804" s="52"/>
      <c r="AL804" s="52"/>
      <c r="AM804" s="52"/>
      <c r="AN804" s="52"/>
      <c r="AO804" s="52"/>
      <c r="AP804" s="52"/>
      <c r="AQ804" s="52"/>
      <c r="AR804" s="52"/>
      <c r="AS804" s="52"/>
      <c r="AT804" s="52"/>
      <c r="AU804" s="52"/>
      <c r="AV804" s="52"/>
      <c r="AW804" s="52"/>
      <c r="AX804" s="52"/>
      <c r="AY804" s="52"/>
      <c r="AZ804" s="52"/>
      <c r="BA804" s="52"/>
      <c r="BB804" s="52"/>
      <c r="BC804" s="52"/>
      <c r="BD804" s="52"/>
    </row>
    <row r="805" spans="1:56" ht="16.5" customHeight="1" x14ac:dyDescent="0.3">
      <c r="A805" s="53"/>
      <c r="B805" s="53"/>
      <c r="C805" s="53"/>
      <c r="D805" s="53"/>
      <c r="E805" s="52"/>
      <c r="F805" s="54"/>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c r="AD805" s="52"/>
      <c r="AE805" s="52"/>
      <c r="AF805" s="52"/>
      <c r="AG805" s="52"/>
      <c r="AH805" s="52"/>
      <c r="AI805" s="52"/>
      <c r="AJ805" s="52"/>
      <c r="AK805" s="52"/>
      <c r="AL805" s="52"/>
      <c r="AM805" s="52"/>
      <c r="AN805" s="52"/>
      <c r="AO805" s="52"/>
      <c r="AP805" s="52"/>
      <c r="AQ805" s="52"/>
      <c r="AR805" s="52"/>
      <c r="AS805" s="52"/>
      <c r="AT805" s="52"/>
      <c r="AU805" s="52"/>
      <c r="AV805" s="52"/>
      <c r="AW805" s="52"/>
      <c r="AX805" s="52"/>
      <c r="AY805" s="52"/>
      <c r="AZ805" s="52"/>
      <c r="BA805" s="52"/>
      <c r="BB805" s="52"/>
      <c r="BC805" s="52"/>
      <c r="BD805" s="52"/>
    </row>
    <row r="806" spans="1:56" ht="16.5" customHeight="1" x14ac:dyDescent="0.3">
      <c r="A806" s="53"/>
      <c r="B806" s="53"/>
      <c r="C806" s="53"/>
      <c r="D806" s="53"/>
      <c r="E806" s="52"/>
      <c r="F806" s="54"/>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c r="AD806" s="52"/>
      <c r="AE806" s="52"/>
      <c r="AF806" s="52"/>
      <c r="AG806" s="52"/>
      <c r="AH806" s="52"/>
      <c r="AI806" s="52"/>
      <c r="AJ806" s="52"/>
      <c r="AK806" s="52"/>
      <c r="AL806" s="52"/>
      <c r="AM806" s="52"/>
      <c r="AN806" s="52"/>
      <c r="AO806" s="52"/>
      <c r="AP806" s="52"/>
      <c r="AQ806" s="52"/>
      <c r="AR806" s="52"/>
      <c r="AS806" s="52"/>
      <c r="AT806" s="52"/>
      <c r="AU806" s="52"/>
      <c r="AV806" s="52"/>
      <c r="AW806" s="52"/>
      <c r="AX806" s="52"/>
      <c r="AY806" s="52"/>
      <c r="AZ806" s="52"/>
      <c r="BA806" s="52"/>
      <c r="BB806" s="52"/>
      <c r="BC806" s="52"/>
      <c r="BD806" s="52"/>
    </row>
    <row r="807" spans="1:56" ht="16.5" customHeight="1" x14ac:dyDescent="0.3">
      <c r="A807" s="53"/>
      <c r="B807" s="53"/>
      <c r="C807" s="53"/>
      <c r="D807" s="53"/>
      <c r="E807" s="52"/>
      <c r="F807" s="54"/>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c r="AD807" s="52"/>
      <c r="AE807" s="52"/>
      <c r="AF807" s="52"/>
      <c r="AG807" s="52"/>
      <c r="AH807" s="52"/>
      <c r="AI807" s="52"/>
      <c r="AJ807" s="52"/>
      <c r="AK807" s="52"/>
      <c r="AL807" s="52"/>
      <c r="AM807" s="52"/>
      <c r="AN807" s="52"/>
      <c r="AO807" s="52"/>
      <c r="AP807" s="52"/>
      <c r="AQ807" s="52"/>
      <c r="AR807" s="52"/>
      <c r="AS807" s="52"/>
      <c r="AT807" s="52"/>
      <c r="AU807" s="52"/>
      <c r="AV807" s="52"/>
      <c r="AW807" s="52"/>
      <c r="AX807" s="52"/>
      <c r="AY807" s="52"/>
      <c r="AZ807" s="52"/>
      <c r="BA807" s="52"/>
      <c r="BB807" s="52"/>
      <c r="BC807" s="52"/>
      <c r="BD807" s="52"/>
    </row>
    <row r="808" spans="1:56" ht="16.5" customHeight="1" x14ac:dyDescent="0.3">
      <c r="A808" s="53"/>
      <c r="B808" s="53"/>
      <c r="C808" s="53"/>
      <c r="D808" s="53"/>
      <c r="E808" s="52"/>
      <c r="F808" s="54"/>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c r="AD808" s="52"/>
      <c r="AE808" s="52"/>
      <c r="AF808" s="52"/>
      <c r="AG808" s="52"/>
      <c r="AH808" s="52"/>
      <c r="AI808" s="52"/>
      <c r="AJ808" s="52"/>
      <c r="AK808" s="52"/>
      <c r="AL808" s="52"/>
      <c r="AM808" s="52"/>
      <c r="AN808" s="52"/>
      <c r="AO808" s="52"/>
      <c r="AP808" s="52"/>
      <c r="AQ808" s="52"/>
      <c r="AR808" s="52"/>
      <c r="AS808" s="52"/>
      <c r="AT808" s="52"/>
      <c r="AU808" s="52"/>
      <c r="AV808" s="52"/>
      <c r="AW808" s="52"/>
      <c r="AX808" s="52"/>
      <c r="AY808" s="52"/>
      <c r="AZ808" s="52"/>
      <c r="BA808" s="52"/>
      <c r="BB808" s="52"/>
      <c r="BC808" s="52"/>
      <c r="BD808" s="52"/>
    </row>
    <row r="809" spans="1:56" ht="16.5" customHeight="1" x14ac:dyDescent="0.3">
      <c r="A809" s="53"/>
      <c r="B809" s="53"/>
      <c r="C809" s="53"/>
      <c r="D809" s="53"/>
      <c r="E809" s="52"/>
      <c r="F809" s="54"/>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c r="AD809" s="52"/>
      <c r="AE809" s="52"/>
      <c r="AF809" s="52"/>
      <c r="AG809" s="52"/>
      <c r="AH809" s="52"/>
      <c r="AI809" s="52"/>
      <c r="AJ809" s="52"/>
      <c r="AK809" s="52"/>
      <c r="AL809" s="52"/>
      <c r="AM809" s="52"/>
      <c r="AN809" s="52"/>
      <c r="AO809" s="52"/>
      <c r="AP809" s="52"/>
      <c r="AQ809" s="52"/>
      <c r="AR809" s="52"/>
      <c r="AS809" s="52"/>
      <c r="AT809" s="52"/>
      <c r="AU809" s="52"/>
      <c r="AV809" s="52"/>
      <c r="AW809" s="52"/>
      <c r="AX809" s="52"/>
      <c r="AY809" s="52"/>
      <c r="AZ809" s="52"/>
      <c r="BA809" s="52"/>
      <c r="BB809" s="52"/>
      <c r="BC809" s="52"/>
      <c r="BD809" s="52"/>
    </row>
    <row r="810" spans="1:56" ht="16.5" customHeight="1" x14ac:dyDescent="0.3">
      <c r="A810" s="53"/>
      <c r="B810" s="53"/>
      <c r="C810" s="53"/>
      <c r="D810" s="53"/>
      <c r="E810" s="52"/>
      <c r="F810" s="54"/>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c r="AD810" s="52"/>
      <c r="AE810" s="52"/>
      <c r="AF810" s="52"/>
      <c r="AG810" s="52"/>
      <c r="AH810" s="52"/>
      <c r="AI810" s="52"/>
      <c r="AJ810" s="52"/>
      <c r="AK810" s="52"/>
      <c r="AL810" s="52"/>
      <c r="AM810" s="52"/>
      <c r="AN810" s="52"/>
      <c r="AO810" s="52"/>
      <c r="AP810" s="52"/>
      <c r="AQ810" s="52"/>
      <c r="AR810" s="52"/>
      <c r="AS810" s="52"/>
      <c r="AT810" s="52"/>
      <c r="AU810" s="52"/>
      <c r="AV810" s="52"/>
      <c r="AW810" s="52"/>
      <c r="AX810" s="52"/>
      <c r="AY810" s="52"/>
      <c r="AZ810" s="52"/>
      <c r="BA810" s="52"/>
      <c r="BB810" s="52"/>
      <c r="BC810" s="52"/>
      <c r="BD810" s="52"/>
    </row>
    <row r="811" spans="1:56" ht="16.5" customHeight="1" x14ac:dyDescent="0.3">
      <c r="A811" s="53"/>
      <c r="B811" s="53"/>
      <c r="C811" s="53"/>
      <c r="D811" s="53"/>
      <c r="E811" s="52"/>
      <c r="F811" s="54"/>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c r="AD811" s="52"/>
      <c r="AE811" s="52"/>
      <c r="AF811" s="52"/>
      <c r="AG811" s="52"/>
      <c r="AH811" s="52"/>
      <c r="AI811" s="52"/>
      <c r="AJ811" s="52"/>
      <c r="AK811" s="52"/>
      <c r="AL811" s="52"/>
      <c r="AM811" s="52"/>
      <c r="AN811" s="52"/>
      <c r="AO811" s="52"/>
      <c r="AP811" s="52"/>
      <c r="AQ811" s="52"/>
      <c r="AR811" s="52"/>
      <c r="AS811" s="52"/>
      <c r="AT811" s="52"/>
      <c r="AU811" s="52"/>
      <c r="AV811" s="52"/>
      <c r="AW811" s="52"/>
      <c r="AX811" s="52"/>
      <c r="AY811" s="52"/>
      <c r="AZ811" s="52"/>
      <c r="BA811" s="52"/>
      <c r="BB811" s="52"/>
      <c r="BC811" s="52"/>
      <c r="BD811" s="52"/>
    </row>
    <row r="812" spans="1:56" ht="16.5" customHeight="1" x14ac:dyDescent="0.3">
      <c r="A812" s="53"/>
      <c r="B812" s="53"/>
      <c r="C812" s="53"/>
      <c r="D812" s="53"/>
      <c r="E812" s="52"/>
      <c r="F812" s="54"/>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c r="AD812" s="52"/>
      <c r="AE812" s="52"/>
      <c r="AF812" s="52"/>
      <c r="AG812" s="52"/>
      <c r="AH812" s="52"/>
      <c r="AI812" s="52"/>
      <c r="AJ812" s="52"/>
      <c r="AK812" s="52"/>
      <c r="AL812" s="52"/>
      <c r="AM812" s="52"/>
      <c r="AN812" s="52"/>
      <c r="AO812" s="52"/>
      <c r="AP812" s="52"/>
      <c r="AQ812" s="52"/>
      <c r="AR812" s="52"/>
      <c r="AS812" s="52"/>
      <c r="AT812" s="52"/>
      <c r="AU812" s="52"/>
      <c r="AV812" s="52"/>
      <c r="AW812" s="52"/>
      <c r="AX812" s="52"/>
      <c r="AY812" s="52"/>
      <c r="AZ812" s="52"/>
      <c r="BA812" s="52"/>
      <c r="BB812" s="52"/>
      <c r="BC812" s="52"/>
      <c r="BD812" s="52"/>
    </row>
    <row r="813" spans="1:56" ht="16.5" customHeight="1" x14ac:dyDescent="0.3">
      <c r="A813" s="53"/>
      <c r="B813" s="53"/>
      <c r="C813" s="53"/>
      <c r="D813" s="53"/>
      <c r="E813" s="52"/>
      <c r="F813" s="54"/>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c r="AD813" s="52"/>
      <c r="AE813" s="52"/>
      <c r="AF813" s="52"/>
      <c r="AG813" s="52"/>
      <c r="AH813" s="52"/>
      <c r="AI813" s="52"/>
      <c r="AJ813" s="52"/>
      <c r="AK813" s="52"/>
      <c r="AL813" s="52"/>
      <c r="AM813" s="52"/>
      <c r="AN813" s="52"/>
      <c r="AO813" s="52"/>
      <c r="AP813" s="52"/>
      <c r="AQ813" s="52"/>
      <c r="AR813" s="52"/>
      <c r="AS813" s="52"/>
      <c r="AT813" s="52"/>
      <c r="AU813" s="52"/>
      <c r="AV813" s="52"/>
      <c r="AW813" s="52"/>
      <c r="AX813" s="52"/>
      <c r="AY813" s="52"/>
      <c r="AZ813" s="52"/>
      <c r="BA813" s="52"/>
      <c r="BB813" s="52"/>
      <c r="BC813" s="52"/>
      <c r="BD813" s="52"/>
    </row>
    <row r="814" spans="1:56" ht="16.5" customHeight="1" x14ac:dyDescent="0.3">
      <c r="A814" s="53"/>
      <c r="B814" s="53"/>
      <c r="C814" s="53"/>
      <c r="D814" s="53"/>
      <c r="E814" s="52"/>
      <c r="F814" s="54"/>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c r="AD814" s="52"/>
      <c r="AE814" s="52"/>
      <c r="AF814" s="52"/>
      <c r="AG814" s="52"/>
      <c r="AH814" s="52"/>
      <c r="AI814" s="52"/>
      <c r="AJ814" s="52"/>
      <c r="AK814" s="52"/>
      <c r="AL814" s="52"/>
      <c r="AM814" s="52"/>
      <c r="AN814" s="52"/>
      <c r="AO814" s="52"/>
      <c r="AP814" s="52"/>
      <c r="AQ814" s="52"/>
      <c r="AR814" s="52"/>
      <c r="AS814" s="52"/>
      <c r="AT814" s="52"/>
      <c r="AU814" s="52"/>
      <c r="AV814" s="52"/>
      <c r="AW814" s="52"/>
      <c r="AX814" s="52"/>
      <c r="AY814" s="52"/>
      <c r="AZ814" s="52"/>
      <c r="BA814" s="52"/>
      <c r="BB814" s="52"/>
      <c r="BC814" s="52"/>
      <c r="BD814" s="52"/>
    </row>
    <row r="815" spans="1:56" ht="16.5" customHeight="1" x14ac:dyDescent="0.3">
      <c r="A815" s="53"/>
      <c r="B815" s="53"/>
      <c r="C815" s="53"/>
      <c r="D815" s="53"/>
      <c r="E815" s="52"/>
      <c r="F815" s="54"/>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c r="AD815" s="52"/>
      <c r="AE815" s="52"/>
      <c r="AF815" s="52"/>
      <c r="AG815" s="52"/>
      <c r="AH815" s="52"/>
      <c r="AI815" s="52"/>
      <c r="AJ815" s="52"/>
      <c r="AK815" s="52"/>
      <c r="AL815" s="52"/>
      <c r="AM815" s="52"/>
      <c r="AN815" s="52"/>
      <c r="AO815" s="52"/>
      <c r="AP815" s="52"/>
      <c r="AQ815" s="52"/>
      <c r="AR815" s="52"/>
      <c r="AS815" s="52"/>
      <c r="AT815" s="52"/>
      <c r="AU815" s="52"/>
      <c r="AV815" s="52"/>
      <c r="AW815" s="52"/>
      <c r="AX815" s="52"/>
      <c r="AY815" s="52"/>
      <c r="AZ815" s="52"/>
      <c r="BA815" s="52"/>
      <c r="BB815" s="52"/>
      <c r="BC815" s="52"/>
      <c r="BD815" s="52"/>
    </row>
    <row r="816" spans="1:56" ht="16.5" customHeight="1" x14ac:dyDescent="0.3">
      <c r="A816" s="53"/>
      <c r="B816" s="53"/>
      <c r="C816" s="53"/>
      <c r="D816" s="53"/>
      <c r="E816" s="52"/>
      <c r="F816" s="54"/>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c r="AD816" s="52"/>
      <c r="AE816" s="52"/>
      <c r="AF816" s="52"/>
      <c r="AG816" s="52"/>
      <c r="AH816" s="52"/>
      <c r="AI816" s="52"/>
      <c r="AJ816" s="52"/>
      <c r="AK816" s="52"/>
      <c r="AL816" s="52"/>
      <c r="AM816" s="52"/>
      <c r="AN816" s="52"/>
      <c r="AO816" s="52"/>
      <c r="AP816" s="52"/>
      <c r="AQ816" s="52"/>
      <c r="AR816" s="52"/>
      <c r="AS816" s="52"/>
      <c r="AT816" s="52"/>
      <c r="AU816" s="52"/>
      <c r="AV816" s="52"/>
      <c r="AW816" s="52"/>
      <c r="AX816" s="52"/>
      <c r="AY816" s="52"/>
      <c r="AZ816" s="52"/>
      <c r="BA816" s="52"/>
      <c r="BB816" s="52"/>
      <c r="BC816" s="52"/>
      <c r="BD816" s="52"/>
    </row>
    <row r="817" spans="1:56" ht="16.5" customHeight="1" x14ac:dyDescent="0.3">
      <c r="A817" s="53"/>
      <c r="B817" s="53"/>
      <c r="C817" s="53"/>
      <c r="D817" s="53"/>
      <c r="E817" s="52"/>
      <c r="F817" s="54"/>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c r="AD817" s="52"/>
      <c r="AE817" s="52"/>
      <c r="AF817" s="52"/>
      <c r="AG817" s="52"/>
      <c r="AH817" s="52"/>
      <c r="AI817" s="52"/>
      <c r="AJ817" s="52"/>
      <c r="AK817" s="52"/>
      <c r="AL817" s="52"/>
      <c r="AM817" s="52"/>
      <c r="AN817" s="52"/>
      <c r="AO817" s="52"/>
      <c r="AP817" s="52"/>
      <c r="AQ817" s="52"/>
      <c r="AR817" s="52"/>
      <c r="AS817" s="52"/>
      <c r="AT817" s="52"/>
      <c r="AU817" s="52"/>
      <c r="AV817" s="52"/>
      <c r="AW817" s="52"/>
      <c r="AX817" s="52"/>
      <c r="AY817" s="52"/>
      <c r="AZ817" s="52"/>
      <c r="BA817" s="52"/>
      <c r="BB817" s="52"/>
      <c r="BC817" s="52"/>
      <c r="BD817" s="52"/>
    </row>
    <row r="818" spans="1:56" ht="16.5" customHeight="1" x14ac:dyDescent="0.3">
      <c r="A818" s="53"/>
      <c r="B818" s="53"/>
      <c r="C818" s="53"/>
      <c r="D818" s="53"/>
      <c r="E818" s="52"/>
      <c r="F818" s="54"/>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c r="AD818" s="52"/>
      <c r="AE818" s="52"/>
      <c r="AF818" s="52"/>
      <c r="AG818" s="52"/>
      <c r="AH818" s="52"/>
      <c r="AI818" s="52"/>
      <c r="AJ818" s="52"/>
      <c r="AK818" s="52"/>
      <c r="AL818" s="52"/>
      <c r="AM818" s="52"/>
      <c r="AN818" s="52"/>
      <c r="AO818" s="52"/>
      <c r="AP818" s="52"/>
      <c r="AQ818" s="52"/>
      <c r="AR818" s="52"/>
      <c r="AS818" s="52"/>
      <c r="AT818" s="52"/>
      <c r="AU818" s="52"/>
      <c r="AV818" s="52"/>
      <c r="AW818" s="52"/>
      <c r="AX818" s="52"/>
      <c r="AY818" s="52"/>
      <c r="AZ818" s="52"/>
      <c r="BA818" s="52"/>
      <c r="BB818" s="52"/>
      <c r="BC818" s="52"/>
      <c r="BD818" s="52"/>
    </row>
    <row r="819" spans="1:56" ht="16.5" customHeight="1" x14ac:dyDescent="0.3">
      <c r="A819" s="53"/>
      <c r="B819" s="53"/>
      <c r="C819" s="53"/>
      <c r="D819" s="53"/>
      <c r="E819" s="52"/>
      <c r="F819" s="54"/>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c r="AD819" s="52"/>
      <c r="AE819" s="52"/>
      <c r="AF819" s="52"/>
      <c r="AG819" s="52"/>
      <c r="AH819" s="52"/>
      <c r="AI819" s="52"/>
      <c r="AJ819" s="52"/>
      <c r="AK819" s="52"/>
      <c r="AL819" s="52"/>
      <c r="AM819" s="52"/>
      <c r="AN819" s="52"/>
      <c r="AO819" s="52"/>
      <c r="AP819" s="52"/>
      <c r="AQ819" s="52"/>
      <c r="AR819" s="52"/>
      <c r="AS819" s="52"/>
      <c r="AT819" s="52"/>
      <c r="AU819" s="52"/>
      <c r="AV819" s="52"/>
      <c r="AW819" s="52"/>
      <c r="AX819" s="52"/>
      <c r="AY819" s="52"/>
      <c r="AZ819" s="52"/>
      <c r="BA819" s="52"/>
      <c r="BB819" s="52"/>
      <c r="BC819" s="52"/>
      <c r="BD819" s="52"/>
    </row>
    <row r="820" spans="1:56" ht="16.5" customHeight="1" x14ac:dyDescent="0.3">
      <c r="A820" s="53"/>
      <c r="B820" s="53"/>
      <c r="C820" s="53"/>
      <c r="D820" s="53"/>
      <c r="E820" s="52"/>
      <c r="F820" s="54"/>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c r="AD820" s="52"/>
      <c r="AE820" s="52"/>
      <c r="AF820" s="52"/>
      <c r="AG820" s="52"/>
      <c r="AH820" s="52"/>
      <c r="AI820" s="52"/>
      <c r="AJ820" s="52"/>
      <c r="AK820" s="52"/>
      <c r="AL820" s="52"/>
      <c r="AM820" s="52"/>
      <c r="AN820" s="52"/>
      <c r="AO820" s="52"/>
      <c r="AP820" s="52"/>
      <c r="AQ820" s="52"/>
      <c r="AR820" s="52"/>
      <c r="AS820" s="52"/>
      <c r="AT820" s="52"/>
      <c r="AU820" s="52"/>
      <c r="AV820" s="52"/>
      <c r="AW820" s="52"/>
      <c r="AX820" s="52"/>
      <c r="AY820" s="52"/>
      <c r="AZ820" s="52"/>
      <c r="BA820" s="52"/>
      <c r="BB820" s="52"/>
      <c r="BC820" s="52"/>
      <c r="BD820" s="52"/>
    </row>
    <row r="821" spans="1:56" ht="16.5" customHeight="1" x14ac:dyDescent="0.3">
      <c r="A821" s="53"/>
      <c r="B821" s="53"/>
      <c r="C821" s="53"/>
      <c r="D821" s="53"/>
      <c r="E821" s="52"/>
      <c r="F821" s="54"/>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c r="AD821" s="52"/>
      <c r="AE821" s="52"/>
      <c r="AF821" s="52"/>
      <c r="AG821" s="52"/>
      <c r="AH821" s="52"/>
      <c r="AI821" s="52"/>
      <c r="AJ821" s="52"/>
      <c r="AK821" s="52"/>
      <c r="AL821" s="52"/>
      <c r="AM821" s="52"/>
      <c r="AN821" s="52"/>
      <c r="AO821" s="52"/>
      <c r="AP821" s="52"/>
      <c r="AQ821" s="52"/>
      <c r="AR821" s="52"/>
      <c r="AS821" s="52"/>
      <c r="AT821" s="52"/>
      <c r="AU821" s="52"/>
      <c r="AV821" s="52"/>
      <c r="AW821" s="52"/>
      <c r="AX821" s="52"/>
      <c r="AY821" s="52"/>
      <c r="AZ821" s="52"/>
      <c r="BA821" s="52"/>
      <c r="BB821" s="52"/>
      <c r="BC821" s="52"/>
      <c r="BD821" s="52"/>
    </row>
    <row r="822" spans="1:56" ht="16.5" customHeight="1" x14ac:dyDescent="0.3">
      <c r="A822" s="53"/>
      <c r="B822" s="53"/>
      <c r="C822" s="53"/>
      <c r="D822" s="53"/>
      <c r="E822" s="52"/>
      <c r="F822" s="54"/>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c r="AD822" s="52"/>
      <c r="AE822" s="52"/>
      <c r="AF822" s="52"/>
      <c r="AG822" s="52"/>
      <c r="AH822" s="52"/>
      <c r="AI822" s="52"/>
      <c r="AJ822" s="52"/>
      <c r="AK822" s="52"/>
      <c r="AL822" s="52"/>
      <c r="AM822" s="52"/>
      <c r="AN822" s="52"/>
      <c r="AO822" s="52"/>
      <c r="AP822" s="52"/>
      <c r="AQ822" s="52"/>
      <c r="AR822" s="52"/>
      <c r="AS822" s="52"/>
      <c r="AT822" s="52"/>
      <c r="AU822" s="52"/>
      <c r="AV822" s="52"/>
      <c r="AW822" s="52"/>
      <c r="AX822" s="52"/>
      <c r="AY822" s="52"/>
      <c r="AZ822" s="52"/>
      <c r="BA822" s="52"/>
      <c r="BB822" s="52"/>
      <c r="BC822" s="52"/>
      <c r="BD822" s="52"/>
    </row>
    <row r="823" spans="1:56" ht="16.5" customHeight="1" x14ac:dyDescent="0.3">
      <c r="A823" s="53"/>
      <c r="B823" s="53"/>
      <c r="C823" s="53"/>
      <c r="D823" s="53"/>
      <c r="E823" s="52"/>
      <c r="F823" s="54"/>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c r="AD823" s="52"/>
      <c r="AE823" s="52"/>
      <c r="AF823" s="52"/>
      <c r="AG823" s="52"/>
      <c r="AH823" s="52"/>
      <c r="AI823" s="52"/>
      <c r="AJ823" s="52"/>
      <c r="AK823" s="52"/>
      <c r="AL823" s="52"/>
      <c r="AM823" s="52"/>
      <c r="AN823" s="52"/>
      <c r="AO823" s="52"/>
      <c r="AP823" s="52"/>
      <c r="AQ823" s="52"/>
      <c r="AR823" s="52"/>
      <c r="AS823" s="52"/>
      <c r="AT823" s="52"/>
      <c r="AU823" s="52"/>
      <c r="AV823" s="52"/>
      <c r="AW823" s="52"/>
      <c r="AX823" s="52"/>
      <c r="AY823" s="52"/>
      <c r="AZ823" s="52"/>
      <c r="BA823" s="52"/>
      <c r="BB823" s="52"/>
      <c r="BC823" s="52"/>
      <c r="BD823" s="52"/>
    </row>
    <row r="824" spans="1:56" ht="16.5" customHeight="1" x14ac:dyDescent="0.3">
      <c r="A824" s="53"/>
      <c r="B824" s="53"/>
      <c r="C824" s="53"/>
      <c r="D824" s="53"/>
      <c r="E824" s="52"/>
      <c r="F824" s="54"/>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c r="AD824" s="52"/>
      <c r="AE824" s="52"/>
      <c r="AF824" s="52"/>
      <c r="AG824" s="52"/>
      <c r="AH824" s="52"/>
      <c r="AI824" s="52"/>
      <c r="AJ824" s="52"/>
      <c r="AK824" s="52"/>
      <c r="AL824" s="52"/>
      <c r="AM824" s="52"/>
      <c r="AN824" s="52"/>
      <c r="AO824" s="52"/>
      <c r="AP824" s="52"/>
      <c r="AQ824" s="52"/>
      <c r="AR824" s="52"/>
      <c r="AS824" s="52"/>
      <c r="AT824" s="52"/>
      <c r="AU824" s="52"/>
      <c r="AV824" s="52"/>
      <c r="AW824" s="52"/>
      <c r="AX824" s="52"/>
      <c r="AY824" s="52"/>
      <c r="AZ824" s="52"/>
      <c r="BA824" s="52"/>
      <c r="BB824" s="52"/>
      <c r="BC824" s="52"/>
      <c r="BD824" s="52"/>
    </row>
    <row r="825" spans="1:56" ht="16.5" customHeight="1" x14ac:dyDescent="0.3">
      <c r="A825" s="53"/>
      <c r="B825" s="53"/>
      <c r="C825" s="53"/>
      <c r="D825" s="53"/>
      <c r="E825" s="52"/>
      <c r="F825" s="54"/>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c r="AD825" s="52"/>
      <c r="AE825" s="52"/>
      <c r="AF825" s="52"/>
      <c r="AG825" s="52"/>
      <c r="AH825" s="52"/>
      <c r="AI825" s="52"/>
      <c r="AJ825" s="52"/>
      <c r="AK825" s="52"/>
      <c r="AL825" s="52"/>
      <c r="AM825" s="52"/>
      <c r="AN825" s="52"/>
      <c r="AO825" s="52"/>
      <c r="AP825" s="52"/>
      <c r="AQ825" s="52"/>
      <c r="AR825" s="52"/>
      <c r="AS825" s="52"/>
      <c r="AT825" s="52"/>
      <c r="AU825" s="52"/>
      <c r="AV825" s="52"/>
      <c r="AW825" s="52"/>
      <c r="AX825" s="52"/>
      <c r="AY825" s="52"/>
      <c r="AZ825" s="52"/>
      <c r="BA825" s="52"/>
      <c r="BB825" s="52"/>
      <c r="BC825" s="52"/>
      <c r="BD825" s="52"/>
    </row>
    <row r="826" spans="1:56" ht="16.5" customHeight="1" x14ac:dyDescent="0.3">
      <c r="A826" s="53"/>
      <c r="B826" s="53"/>
      <c r="C826" s="53"/>
      <c r="D826" s="53"/>
      <c r="E826" s="52"/>
      <c r="F826" s="54"/>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c r="AD826" s="52"/>
      <c r="AE826" s="52"/>
      <c r="AF826" s="52"/>
      <c r="AG826" s="52"/>
      <c r="AH826" s="52"/>
      <c r="AI826" s="52"/>
      <c r="AJ826" s="52"/>
      <c r="AK826" s="52"/>
      <c r="AL826" s="52"/>
      <c r="AM826" s="52"/>
      <c r="AN826" s="52"/>
      <c r="AO826" s="52"/>
      <c r="AP826" s="52"/>
      <c r="AQ826" s="52"/>
      <c r="AR826" s="52"/>
      <c r="AS826" s="52"/>
      <c r="AT826" s="52"/>
      <c r="AU826" s="52"/>
      <c r="AV826" s="52"/>
      <c r="AW826" s="52"/>
      <c r="AX826" s="52"/>
      <c r="AY826" s="52"/>
      <c r="AZ826" s="52"/>
      <c r="BA826" s="52"/>
      <c r="BB826" s="52"/>
      <c r="BC826" s="52"/>
      <c r="BD826" s="52"/>
    </row>
    <row r="827" spans="1:56" ht="16.5" customHeight="1" x14ac:dyDescent="0.3">
      <c r="A827" s="53"/>
      <c r="B827" s="53"/>
      <c r="C827" s="53"/>
      <c r="D827" s="53"/>
      <c r="E827" s="52"/>
      <c r="F827" s="54"/>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c r="AD827" s="52"/>
      <c r="AE827" s="52"/>
      <c r="AF827" s="52"/>
      <c r="AG827" s="52"/>
      <c r="AH827" s="52"/>
      <c r="AI827" s="52"/>
      <c r="AJ827" s="52"/>
      <c r="AK827" s="52"/>
      <c r="AL827" s="52"/>
      <c r="AM827" s="52"/>
      <c r="AN827" s="52"/>
      <c r="AO827" s="52"/>
      <c r="AP827" s="52"/>
      <c r="AQ827" s="52"/>
      <c r="AR827" s="52"/>
      <c r="AS827" s="52"/>
      <c r="AT827" s="52"/>
      <c r="AU827" s="52"/>
      <c r="AV827" s="52"/>
      <c r="AW827" s="52"/>
      <c r="AX827" s="52"/>
      <c r="AY827" s="52"/>
      <c r="AZ827" s="52"/>
      <c r="BA827" s="52"/>
      <c r="BB827" s="52"/>
      <c r="BC827" s="52"/>
      <c r="BD827" s="52"/>
    </row>
    <row r="828" spans="1:56" ht="16.5" customHeight="1" x14ac:dyDescent="0.3">
      <c r="A828" s="53"/>
      <c r="B828" s="53"/>
      <c r="C828" s="53"/>
      <c r="D828" s="53"/>
      <c r="E828" s="52"/>
      <c r="F828" s="54"/>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c r="AD828" s="52"/>
      <c r="AE828" s="52"/>
      <c r="AF828" s="52"/>
      <c r="AG828" s="52"/>
      <c r="AH828" s="52"/>
      <c r="AI828" s="52"/>
      <c r="AJ828" s="52"/>
      <c r="AK828" s="52"/>
      <c r="AL828" s="52"/>
      <c r="AM828" s="52"/>
      <c r="AN828" s="52"/>
      <c r="AO828" s="52"/>
      <c r="AP828" s="52"/>
      <c r="AQ828" s="52"/>
      <c r="AR828" s="52"/>
      <c r="AS828" s="52"/>
      <c r="AT828" s="52"/>
      <c r="AU828" s="52"/>
      <c r="AV828" s="52"/>
      <c r="AW828" s="52"/>
      <c r="AX828" s="52"/>
      <c r="AY828" s="52"/>
      <c r="AZ828" s="52"/>
      <c r="BA828" s="52"/>
      <c r="BB828" s="52"/>
      <c r="BC828" s="52"/>
      <c r="BD828" s="52"/>
    </row>
    <row r="829" spans="1:56" ht="16.5" customHeight="1" x14ac:dyDescent="0.3">
      <c r="A829" s="53"/>
      <c r="B829" s="53"/>
      <c r="C829" s="53"/>
      <c r="D829" s="53"/>
      <c r="E829" s="52"/>
      <c r="F829" s="54"/>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c r="AD829" s="52"/>
      <c r="AE829" s="52"/>
      <c r="AF829" s="52"/>
      <c r="AG829" s="52"/>
      <c r="AH829" s="52"/>
      <c r="AI829" s="52"/>
      <c r="AJ829" s="52"/>
      <c r="AK829" s="52"/>
      <c r="AL829" s="52"/>
      <c r="AM829" s="52"/>
      <c r="AN829" s="52"/>
      <c r="AO829" s="52"/>
      <c r="AP829" s="52"/>
      <c r="AQ829" s="52"/>
      <c r="AR829" s="52"/>
      <c r="AS829" s="52"/>
      <c r="AT829" s="52"/>
      <c r="AU829" s="52"/>
      <c r="AV829" s="52"/>
      <c r="AW829" s="52"/>
      <c r="AX829" s="52"/>
      <c r="AY829" s="52"/>
      <c r="AZ829" s="52"/>
      <c r="BA829" s="52"/>
      <c r="BB829" s="52"/>
      <c r="BC829" s="52"/>
      <c r="BD829" s="52"/>
    </row>
    <row r="830" spans="1:56" ht="16.5" customHeight="1" x14ac:dyDescent="0.3">
      <c r="A830" s="53"/>
      <c r="B830" s="53"/>
      <c r="C830" s="53"/>
      <c r="D830" s="53"/>
      <c r="E830" s="52"/>
      <c r="F830" s="54"/>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c r="AD830" s="52"/>
      <c r="AE830" s="52"/>
      <c r="AF830" s="52"/>
      <c r="AG830" s="52"/>
      <c r="AH830" s="52"/>
      <c r="AI830" s="52"/>
      <c r="AJ830" s="52"/>
      <c r="AK830" s="52"/>
      <c r="AL830" s="52"/>
      <c r="AM830" s="52"/>
      <c r="AN830" s="52"/>
      <c r="AO830" s="52"/>
      <c r="AP830" s="52"/>
      <c r="AQ830" s="52"/>
      <c r="AR830" s="52"/>
      <c r="AS830" s="52"/>
      <c r="AT830" s="52"/>
      <c r="AU830" s="52"/>
      <c r="AV830" s="52"/>
      <c r="AW830" s="52"/>
      <c r="AX830" s="52"/>
      <c r="AY830" s="52"/>
      <c r="AZ830" s="52"/>
      <c r="BA830" s="52"/>
      <c r="BB830" s="52"/>
      <c r="BC830" s="52"/>
      <c r="BD830" s="52"/>
    </row>
    <row r="831" spans="1:56" ht="16.5" customHeight="1" x14ac:dyDescent="0.3">
      <c r="A831" s="53"/>
      <c r="B831" s="53"/>
      <c r="C831" s="53"/>
      <c r="D831" s="53"/>
      <c r="E831" s="52"/>
      <c r="F831" s="54"/>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c r="AD831" s="52"/>
      <c r="AE831" s="52"/>
      <c r="AF831" s="52"/>
      <c r="AG831" s="52"/>
      <c r="AH831" s="52"/>
      <c r="AI831" s="52"/>
      <c r="AJ831" s="52"/>
      <c r="AK831" s="52"/>
      <c r="AL831" s="52"/>
      <c r="AM831" s="52"/>
      <c r="AN831" s="52"/>
      <c r="AO831" s="52"/>
      <c r="AP831" s="52"/>
      <c r="AQ831" s="52"/>
      <c r="AR831" s="52"/>
      <c r="AS831" s="52"/>
      <c r="AT831" s="52"/>
      <c r="AU831" s="52"/>
      <c r="AV831" s="52"/>
      <c r="AW831" s="52"/>
      <c r="AX831" s="52"/>
      <c r="AY831" s="52"/>
      <c r="AZ831" s="52"/>
      <c r="BA831" s="52"/>
      <c r="BB831" s="52"/>
      <c r="BC831" s="52"/>
      <c r="BD831" s="52"/>
    </row>
    <row r="832" spans="1:56" ht="16.5" customHeight="1" x14ac:dyDescent="0.3">
      <c r="A832" s="53"/>
      <c r="B832" s="53"/>
      <c r="C832" s="53"/>
      <c r="D832" s="53"/>
      <c r="E832" s="52"/>
      <c r="F832" s="54"/>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c r="AD832" s="52"/>
      <c r="AE832" s="52"/>
      <c r="AF832" s="52"/>
      <c r="AG832" s="52"/>
      <c r="AH832" s="52"/>
      <c r="AI832" s="52"/>
      <c r="AJ832" s="52"/>
      <c r="AK832" s="52"/>
      <c r="AL832" s="52"/>
      <c r="AM832" s="52"/>
      <c r="AN832" s="52"/>
      <c r="AO832" s="52"/>
      <c r="AP832" s="52"/>
      <c r="AQ832" s="52"/>
      <c r="AR832" s="52"/>
      <c r="AS832" s="52"/>
      <c r="AT832" s="52"/>
      <c r="AU832" s="52"/>
      <c r="AV832" s="52"/>
      <c r="AW832" s="52"/>
      <c r="AX832" s="52"/>
      <c r="AY832" s="52"/>
      <c r="AZ832" s="52"/>
      <c r="BA832" s="52"/>
      <c r="BB832" s="52"/>
      <c r="BC832" s="52"/>
      <c r="BD832" s="52"/>
    </row>
    <row r="833" spans="1:56" ht="16.5" customHeight="1" x14ac:dyDescent="0.3">
      <c r="A833" s="53"/>
      <c r="B833" s="53"/>
      <c r="C833" s="53"/>
      <c r="D833" s="53"/>
      <c r="E833" s="52"/>
      <c r="F833" s="54"/>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c r="AD833" s="52"/>
      <c r="AE833" s="52"/>
      <c r="AF833" s="52"/>
      <c r="AG833" s="52"/>
      <c r="AH833" s="52"/>
      <c r="AI833" s="52"/>
      <c r="AJ833" s="52"/>
      <c r="AK833" s="52"/>
      <c r="AL833" s="52"/>
      <c r="AM833" s="52"/>
      <c r="AN833" s="52"/>
      <c r="AO833" s="52"/>
      <c r="AP833" s="52"/>
      <c r="AQ833" s="52"/>
      <c r="AR833" s="52"/>
      <c r="AS833" s="52"/>
      <c r="AT833" s="52"/>
      <c r="AU833" s="52"/>
      <c r="AV833" s="52"/>
      <c r="AW833" s="52"/>
      <c r="AX833" s="52"/>
      <c r="AY833" s="52"/>
      <c r="AZ833" s="52"/>
      <c r="BA833" s="52"/>
      <c r="BB833" s="52"/>
      <c r="BC833" s="52"/>
      <c r="BD833" s="52"/>
    </row>
    <row r="834" spans="1:56" ht="16.5" customHeight="1" x14ac:dyDescent="0.3">
      <c r="A834" s="53"/>
      <c r="B834" s="53"/>
      <c r="C834" s="53"/>
      <c r="D834" s="53"/>
      <c r="E834" s="52"/>
      <c r="F834" s="54"/>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c r="AD834" s="52"/>
      <c r="AE834" s="52"/>
      <c r="AF834" s="52"/>
      <c r="AG834" s="52"/>
      <c r="AH834" s="52"/>
      <c r="AI834" s="52"/>
      <c r="AJ834" s="52"/>
      <c r="AK834" s="52"/>
      <c r="AL834" s="52"/>
      <c r="AM834" s="52"/>
      <c r="AN834" s="52"/>
      <c r="AO834" s="52"/>
      <c r="AP834" s="52"/>
      <c r="AQ834" s="52"/>
      <c r="AR834" s="52"/>
      <c r="AS834" s="52"/>
      <c r="AT834" s="52"/>
      <c r="AU834" s="52"/>
      <c r="AV834" s="52"/>
      <c r="AW834" s="52"/>
      <c r="AX834" s="52"/>
      <c r="AY834" s="52"/>
      <c r="AZ834" s="52"/>
      <c r="BA834" s="52"/>
      <c r="BB834" s="52"/>
      <c r="BC834" s="52"/>
      <c r="BD834" s="52"/>
    </row>
    <row r="835" spans="1:56" ht="16.5" customHeight="1" x14ac:dyDescent="0.3">
      <c r="A835" s="53"/>
      <c r="B835" s="53"/>
      <c r="C835" s="53"/>
      <c r="D835" s="53"/>
      <c r="E835" s="52"/>
      <c r="F835" s="54"/>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c r="AD835" s="52"/>
      <c r="AE835" s="52"/>
      <c r="AF835" s="52"/>
      <c r="AG835" s="52"/>
      <c r="AH835" s="52"/>
      <c r="AI835" s="52"/>
      <c r="AJ835" s="52"/>
      <c r="AK835" s="52"/>
      <c r="AL835" s="52"/>
      <c r="AM835" s="52"/>
      <c r="AN835" s="52"/>
      <c r="AO835" s="52"/>
      <c r="AP835" s="52"/>
      <c r="AQ835" s="52"/>
      <c r="AR835" s="52"/>
      <c r="AS835" s="52"/>
      <c r="AT835" s="52"/>
      <c r="AU835" s="52"/>
      <c r="AV835" s="52"/>
      <c r="AW835" s="52"/>
      <c r="AX835" s="52"/>
      <c r="AY835" s="52"/>
      <c r="AZ835" s="52"/>
      <c r="BA835" s="52"/>
      <c r="BB835" s="52"/>
      <c r="BC835" s="52"/>
      <c r="BD835" s="52"/>
    </row>
    <row r="836" spans="1:56" ht="16.5" customHeight="1" x14ac:dyDescent="0.3">
      <c r="A836" s="53"/>
      <c r="B836" s="53"/>
      <c r="C836" s="53"/>
      <c r="D836" s="53"/>
      <c r="E836" s="52"/>
      <c r="F836" s="54"/>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c r="AD836" s="52"/>
      <c r="AE836" s="52"/>
      <c r="AF836" s="52"/>
      <c r="AG836" s="52"/>
      <c r="AH836" s="52"/>
      <c r="AI836" s="52"/>
      <c r="AJ836" s="52"/>
      <c r="AK836" s="52"/>
      <c r="AL836" s="52"/>
      <c r="AM836" s="52"/>
      <c r="AN836" s="52"/>
      <c r="AO836" s="52"/>
      <c r="AP836" s="52"/>
      <c r="AQ836" s="52"/>
      <c r="AR836" s="52"/>
      <c r="AS836" s="52"/>
      <c r="AT836" s="52"/>
      <c r="AU836" s="52"/>
      <c r="AV836" s="52"/>
      <c r="AW836" s="52"/>
      <c r="AX836" s="52"/>
      <c r="AY836" s="52"/>
      <c r="AZ836" s="52"/>
      <c r="BA836" s="52"/>
      <c r="BB836" s="52"/>
      <c r="BC836" s="52"/>
      <c r="BD836" s="52"/>
    </row>
    <row r="837" spans="1:56" ht="16.5" customHeight="1" x14ac:dyDescent="0.3">
      <c r="A837" s="53"/>
      <c r="B837" s="53"/>
      <c r="C837" s="53"/>
      <c r="D837" s="53"/>
      <c r="E837" s="52"/>
      <c r="F837" s="54"/>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2"/>
      <c r="AF837" s="52"/>
      <c r="AG837" s="52"/>
      <c r="AH837" s="52"/>
      <c r="AI837" s="52"/>
      <c r="AJ837" s="52"/>
      <c r="AK837" s="52"/>
      <c r="AL837" s="52"/>
      <c r="AM837" s="52"/>
      <c r="AN837" s="52"/>
      <c r="AO837" s="52"/>
      <c r="AP837" s="52"/>
      <c r="AQ837" s="52"/>
      <c r="AR837" s="52"/>
      <c r="AS837" s="52"/>
      <c r="AT837" s="52"/>
      <c r="AU837" s="52"/>
      <c r="AV837" s="52"/>
      <c r="AW837" s="52"/>
      <c r="AX837" s="52"/>
      <c r="AY837" s="52"/>
      <c r="AZ837" s="52"/>
      <c r="BA837" s="52"/>
      <c r="BB837" s="52"/>
      <c r="BC837" s="52"/>
      <c r="BD837" s="52"/>
    </row>
    <row r="838" spans="1:56" ht="16.5" customHeight="1" x14ac:dyDescent="0.3">
      <c r="A838" s="53"/>
      <c r="B838" s="53"/>
      <c r="C838" s="53"/>
      <c r="D838" s="53"/>
      <c r="E838" s="52"/>
      <c r="F838" s="54"/>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c r="AD838" s="52"/>
      <c r="AE838" s="52"/>
      <c r="AF838" s="52"/>
      <c r="AG838" s="52"/>
      <c r="AH838" s="52"/>
      <c r="AI838" s="52"/>
      <c r="AJ838" s="52"/>
      <c r="AK838" s="52"/>
      <c r="AL838" s="52"/>
      <c r="AM838" s="52"/>
      <c r="AN838" s="52"/>
      <c r="AO838" s="52"/>
      <c r="AP838" s="52"/>
      <c r="AQ838" s="52"/>
      <c r="AR838" s="52"/>
      <c r="AS838" s="52"/>
      <c r="AT838" s="52"/>
      <c r="AU838" s="52"/>
      <c r="AV838" s="52"/>
      <c r="AW838" s="52"/>
      <c r="AX838" s="52"/>
      <c r="AY838" s="52"/>
      <c r="AZ838" s="52"/>
      <c r="BA838" s="52"/>
      <c r="BB838" s="52"/>
      <c r="BC838" s="52"/>
      <c r="BD838" s="52"/>
    </row>
    <row r="839" spans="1:56" ht="16.5" customHeight="1" x14ac:dyDescent="0.3">
      <c r="A839" s="53"/>
      <c r="B839" s="53"/>
      <c r="C839" s="53"/>
      <c r="D839" s="53"/>
      <c r="E839" s="52"/>
      <c r="F839" s="54"/>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2"/>
      <c r="AF839" s="52"/>
      <c r="AG839" s="52"/>
      <c r="AH839" s="52"/>
      <c r="AI839" s="52"/>
      <c r="AJ839" s="52"/>
      <c r="AK839" s="52"/>
      <c r="AL839" s="52"/>
      <c r="AM839" s="52"/>
      <c r="AN839" s="52"/>
      <c r="AO839" s="52"/>
      <c r="AP839" s="52"/>
      <c r="AQ839" s="52"/>
      <c r="AR839" s="52"/>
      <c r="AS839" s="52"/>
      <c r="AT839" s="52"/>
      <c r="AU839" s="52"/>
      <c r="AV839" s="52"/>
      <c r="AW839" s="52"/>
      <c r="AX839" s="52"/>
      <c r="AY839" s="52"/>
      <c r="AZ839" s="52"/>
      <c r="BA839" s="52"/>
      <c r="BB839" s="52"/>
      <c r="BC839" s="52"/>
      <c r="BD839" s="52"/>
    </row>
    <row r="840" spans="1:56" ht="16.5" customHeight="1" x14ac:dyDescent="0.3">
      <c r="A840" s="53"/>
      <c r="B840" s="53"/>
      <c r="C840" s="53"/>
      <c r="D840" s="53"/>
      <c r="E840" s="52"/>
      <c r="F840" s="54"/>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2"/>
      <c r="AF840" s="52"/>
      <c r="AG840" s="52"/>
      <c r="AH840" s="52"/>
      <c r="AI840" s="52"/>
      <c r="AJ840" s="52"/>
      <c r="AK840" s="52"/>
      <c r="AL840" s="52"/>
      <c r="AM840" s="52"/>
      <c r="AN840" s="52"/>
      <c r="AO840" s="52"/>
      <c r="AP840" s="52"/>
      <c r="AQ840" s="52"/>
      <c r="AR840" s="52"/>
      <c r="AS840" s="52"/>
      <c r="AT840" s="52"/>
      <c r="AU840" s="52"/>
      <c r="AV840" s="52"/>
      <c r="AW840" s="52"/>
      <c r="AX840" s="52"/>
      <c r="AY840" s="52"/>
      <c r="AZ840" s="52"/>
      <c r="BA840" s="52"/>
      <c r="BB840" s="52"/>
      <c r="BC840" s="52"/>
      <c r="BD840" s="52"/>
    </row>
    <row r="841" spans="1:56" ht="16.5" customHeight="1" x14ac:dyDescent="0.3">
      <c r="A841" s="53"/>
      <c r="B841" s="53"/>
      <c r="C841" s="53"/>
      <c r="D841" s="53"/>
      <c r="E841" s="52"/>
      <c r="F841" s="54"/>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2"/>
      <c r="AF841" s="52"/>
      <c r="AG841" s="52"/>
      <c r="AH841" s="52"/>
      <c r="AI841" s="52"/>
      <c r="AJ841" s="52"/>
      <c r="AK841" s="52"/>
      <c r="AL841" s="52"/>
      <c r="AM841" s="52"/>
      <c r="AN841" s="52"/>
      <c r="AO841" s="52"/>
      <c r="AP841" s="52"/>
      <c r="AQ841" s="52"/>
      <c r="AR841" s="52"/>
      <c r="AS841" s="52"/>
      <c r="AT841" s="52"/>
      <c r="AU841" s="52"/>
      <c r="AV841" s="52"/>
      <c r="AW841" s="52"/>
      <c r="AX841" s="52"/>
      <c r="AY841" s="52"/>
      <c r="AZ841" s="52"/>
      <c r="BA841" s="52"/>
      <c r="BB841" s="52"/>
      <c r="BC841" s="52"/>
      <c r="BD841" s="52"/>
    </row>
    <row r="842" spans="1:56" ht="16.5" customHeight="1" x14ac:dyDescent="0.3">
      <c r="A842" s="53"/>
      <c r="B842" s="53"/>
      <c r="C842" s="53"/>
      <c r="D842" s="53"/>
      <c r="E842" s="52"/>
      <c r="F842" s="54"/>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2"/>
      <c r="AF842" s="52"/>
      <c r="AG842" s="52"/>
      <c r="AH842" s="52"/>
      <c r="AI842" s="52"/>
      <c r="AJ842" s="52"/>
      <c r="AK842" s="52"/>
      <c r="AL842" s="52"/>
      <c r="AM842" s="52"/>
      <c r="AN842" s="52"/>
      <c r="AO842" s="52"/>
      <c r="AP842" s="52"/>
      <c r="AQ842" s="52"/>
      <c r="AR842" s="52"/>
      <c r="AS842" s="52"/>
      <c r="AT842" s="52"/>
      <c r="AU842" s="52"/>
      <c r="AV842" s="52"/>
      <c r="AW842" s="52"/>
      <c r="AX842" s="52"/>
      <c r="AY842" s="52"/>
      <c r="AZ842" s="52"/>
      <c r="BA842" s="52"/>
      <c r="BB842" s="52"/>
      <c r="BC842" s="52"/>
      <c r="BD842" s="52"/>
    </row>
    <row r="843" spans="1:56" ht="16.5" customHeight="1" x14ac:dyDescent="0.3">
      <c r="A843" s="53"/>
      <c r="B843" s="53"/>
      <c r="C843" s="53"/>
      <c r="D843" s="53"/>
      <c r="E843" s="52"/>
      <c r="F843" s="54"/>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2"/>
      <c r="AF843" s="52"/>
      <c r="AG843" s="52"/>
      <c r="AH843" s="52"/>
      <c r="AI843" s="52"/>
      <c r="AJ843" s="52"/>
      <c r="AK843" s="52"/>
      <c r="AL843" s="52"/>
      <c r="AM843" s="52"/>
      <c r="AN843" s="52"/>
      <c r="AO843" s="52"/>
      <c r="AP843" s="52"/>
      <c r="AQ843" s="52"/>
      <c r="AR843" s="52"/>
      <c r="AS843" s="52"/>
      <c r="AT843" s="52"/>
      <c r="AU843" s="52"/>
      <c r="AV843" s="52"/>
      <c r="AW843" s="52"/>
      <c r="AX843" s="52"/>
      <c r="AY843" s="52"/>
      <c r="AZ843" s="52"/>
      <c r="BA843" s="52"/>
      <c r="BB843" s="52"/>
      <c r="BC843" s="52"/>
      <c r="BD843" s="52"/>
    </row>
    <row r="844" spans="1:56" ht="16.5" customHeight="1" x14ac:dyDescent="0.3">
      <c r="A844" s="53"/>
      <c r="B844" s="53"/>
      <c r="C844" s="53"/>
      <c r="D844" s="53"/>
      <c r="E844" s="52"/>
      <c r="F844" s="54"/>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2"/>
      <c r="AF844" s="52"/>
      <c r="AG844" s="52"/>
      <c r="AH844" s="52"/>
      <c r="AI844" s="52"/>
      <c r="AJ844" s="52"/>
      <c r="AK844" s="52"/>
      <c r="AL844" s="52"/>
      <c r="AM844" s="52"/>
      <c r="AN844" s="52"/>
      <c r="AO844" s="52"/>
      <c r="AP844" s="52"/>
      <c r="AQ844" s="52"/>
      <c r="AR844" s="52"/>
      <c r="AS844" s="52"/>
      <c r="AT844" s="52"/>
      <c r="AU844" s="52"/>
      <c r="AV844" s="52"/>
      <c r="AW844" s="52"/>
      <c r="AX844" s="52"/>
      <c r="AY844" s="52"/>
      <c r="AZ844" s="52"/>
      <c r="BA844" s="52"/>
      <c r="BB844" s="52"/>
      <c r="BC844" s="52"/>
      <c r="BD844" s="52"/>
    </row>
    <row r="845" spans="1:56" ht="16.5" customHeight="1" x14ac:dyDescent="0.3">
      <c r="A845" s="53"/>
      <c r="B845" s="53"/>
      <c r="C845" s="53"/>
      <c r="D845" s="53"/>
      <c r="E845" s="52"/>
      <c r="F845" s="54"/>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2"/>
      <c r="AF845" s="52"/>
      <c r="AG845" s="52"/>
      <c r="AH845" s="52"/>
      <c r="AI845" s="52"/>
      <c r="AJ845" s="52"/>
      <c r="AK845" s="52"/>
      <c r="AL845" s="52"/>
      <c r="AM845" s="52"/>
      <c r="AN845" s="52"/>
      <c r="AO845" s="52"/>
      <c r="AP845" s="52"/>
      <c r="AQ845" s="52"/>
      <c r="AR845" s="52"/>
      <c r="AS845" s="52"/>
      <c r="AT845" s="52"/>
      <c r="AU845" s="52"/>
      <c r="AV845" s="52"/>
      <c r="AW845" s="52"/>
      <c r="AX845" s="52"/>
      <c r="AY845" s="52"/>
      <c r="AZ845" s="52"/>
      <c r="BA845" s="52"/>
      <c r="BB845" s="52"/>
      <c r="BC845" s="52"/>
      <c r="BD845" s="52"/>
    </row>
    <row r="846" spans="1:56" ht="16.5" customHeight="1" x14ac:dyDescent="0.3">
      <c r="A846" s="53"/>
      <c r="B846" s="53"/>
      <c r="C846" s="53"/>
      <c r="D846" s="53"/>
      <c r="E846" s="52"/>
      <c r="F846" s="54"/>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c r="AJ846" s="52"/>
      <c r="AK846" s="52"/>
      <c r="AL846" s="52"/>
      <c r="AM846" s="52"/>
      <c r="AN846" s="52"/>
      <c r="AO846" s="52"/>
      <c r="AP846" s="52"/>
      <c r="AQ846" s="52"/>
      <c r="AR846" s="52"/>
      <c r="AS846" s="52"/>
      <c r="AT846" s="52"/>
      <c r="AU846" s="52"/>
      <c r="AV846" s="52"/>
      <c r="AW846" s="52"/>
      <c r="AX846" s="52"/>
      <c r="AY846" s="52"/>
      <c r="AZ846" s="52"/>
      <c r="BA846" s="52"/>
      <c r="BB846" s="52"/>
      <c r="BC846" s="52"/>
      <c r="BD846" s="52"/>
    </row>
    <row r="847" spans="1:56" ht="16.5" customHeight="1" x14ac:dyDescent="0.3">
      <c r="A847" s="53"/>
      <c r="B847" s="53"/>
      <c r="C847" s="53"/>
      <c r="D847" s="53"/>
      <c r="E847" s="52"/>
      <c r="F847" s="54"/>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row>
    <row r="848" spans="1:56" ht="16.5" customHeight="1" x14ac:dyDescent="0.3">
      <c r="A848" s="53"/>
      <c r="B848" s="53"/>
      <c r="C848" s="53"/>
      <c r="D848" s="53"/>
      <c r="E848" s="52"/>
      <c r="F848" s="54"/>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2"/>
      <c r="AF848" s="52"/>
      <c r="AG848" s="52"/>
      <c r="AH848" s="52"/>
      <c r="AI848" s="52"/>
      <c r="AJ848" s="52"/>
      <c r="AK848" s="52"/>
      <c r="AL848" s="52"/>
      <c r="AM848" s="52"/>
      <c r="AN848" s="52"/>
      <c r="AO848" s="52"/>
      <c r="AP848" s="52"/>
      <c r="AQ848" s="52"/>
      <c r="AR848" s="52"/>
      <c r="AS848" s="52"/>
      <c r="AT848" s="52"/>
      <c r="AU848" s="52"/>
      <c r="AV848" s="52"/>
      <c r="AW848" s="52"/>
      <c r="AX848" s="52"/>
      <c r="AY848" s="52"/>
      <c r="AZ848" s="52"/>
      <c r="BA848" s="52"/>
      <c r="BB848" s="52"/>
      <c r="BC848" s="52"/>
      <c r="BD848" s="52"/>
    </row>
    <row r="849" spans="1:56" ht="16.5" customHeight="1" x14ac:dyDescent="0.3">
      <c r="A849" s="53"/>
      <c r="B849" s="53"/>
      <c r="C849" s="53"/>
      <c r="D849" s="53"/>
      <c r="E849" s="52"/>
      <c r="F849" s="54"/>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row>
    <row r="850" spans="1:56" ht="16.5" customHeight="1" x14ac:dyDescent="0.3">
      <c r="A850" s="53"/>
      <c r="B850" s="53"/>
      <c r="C850" s="53"/>
      <c r="D850" s="53"/>
      <c r="E850" s="52"/>
      <c r="F850" s="54"/>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c r="AJ850" s="52"/>
      <c r="AK850" s="52"/>
      <c r="AL850" s="52"/>
      <c r="AM850" s="52"/>
      <c r="AN850" s="52"/>
      <c r="AO850" s="52"/>
      <c r="AP850" s="52"/>
      <c r="AQ850" s="52"/>
      <c r="AR850" s="52"/>
      <c r="AS850" s="52"/>
      <c r="AT850" s="52"/>
      <c r="AU850" s="52"/>
      <c r="AV850" s="52"/>
      <c r="AW850" s="52"/>
      <c r="AX850" s="52"/>
      <c r="AY850" s="52"/>
      <c r="AZ850" s="52"/>
      <c r="BA850" s="52"/>
      <c r="BB850" s="52"/>
      <c r="BC850" s="52"/>
      <c r="BD850" s="52"/>
    </row>
    <row r="851" spans="1:56" ht="16.5" customHeight="1" x14ac:dyDescent="0.3">
      <c r="A851" s="53"/>
      <c r="B851" s="53"/>
      <c r="C851" s="53"/>
      <c r="D851" s="53"/>
      <c r="E851" s="52"/>
      <c r="F851" s="54"/>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c r="AJ851" s="52"/>
      <c r="AK851" s="52"/>
      <c r="AL851" s="52"/>
      <c r="AM851" s="52"/>
      <c r="AN851" s="52"/>
      <c r="AO851" s="52"/>
      <c r="AP851" s="52"/>
      <c r="AQ851" s="52"/>
      <c r="AR851" s="52"/>
      <c r="AS851" s="52"/>
      <c r="AT851" s="52"/>
      <c r="AU851" s="52"/>
      <c r="AV851" s="52"/>
      <c r="AW851" s="52"/>
      <c r="AX851" s="52"/>
      <c r="AY851" s="52"/>
      <c r="AZ851" s="52"/>
      <c r="BA851" s="52"/>
      <c r="BB851" s="52"/>
      <c r="BC851" s="52"/>
      <c r="BD851" s="52"/>
    </row>
    <row r="852" spans="1:56" ht="16.5" customHeight="1" x14ac:dyDescent="0.3">
      <c r="A852" s="53"/>
      <c r="B852" s="53"/>
      <c r="C852" s="53"/>
      <c r="D852" s="53"/>
      <c r="E852" s="52"/>
      <c r="F852" s="54"/>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c r="AJ852" s="52"/>
      <c r="AK852" s="52"/>
      <c r="AL852" s="52"/>
      <c r="AM852" s="52"/>
      <c r="AN852" s="52"/>
      <c r="AO852" s="52"/>
      <c r="AP852" s="52"/>
      <c r="AQ852" s="52"/>
      <c r="AR852" s="52"/>
      <c r="AS852" s="52"/>
      <c r="AT852" s="52"/>
      <c r="AU852" s="52"/>
      <c r="AV852" s="52"/>
      <c r="AW852" s="52"/>
      <c r="AX852" s="52"/>
      <c r="AY852" s="52"/>
      <c r="AZ852" s="52"/>
      <c r="BA852" s="52"/>
      <c r="BB852" s="52"/>
      <c r="BC852" s="52"/>
      <c r="BD852" s="52"/>
    </row>
    <row r="853" spans="1:56" ht="16.5" customHeight="1" x14ac:dyDescent="0.3">
      <c r="A853" s="53"/>
      <c r="B853" s="53"/>
      <c r="C853" s="53"/>
      <c r="D853" s="53"/>
      <c r="E853" s="52"/>
      <c r="F853" s="54"/>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c r="AJ853" s="52"/>
      <c r="AK853" s="52"/>
      <c r="AL853" s="52"/>
      <c r="AM853" s="52"/>
      <c r="AN853" s="52"/>
      <c r="AO853" s="52"/>
      <c r="AP853" s="52"/>
      <c r="AQ853" s="52"/>
      <c r="AR853" s="52"/>
      <c r="AS853" s="52"/>
      <c r="AT853" s="52"/>
      <c r="AU853" s="52"/>
      <c r="AV853" s="52"/>
      <c r="AW853" s="52"/>
      <c r="AX853" s="52"/>
      <c r="AY853" s="52"/>
      <c r="AZ853" s="52"/>
      <c r="BA853" s="52"/>
      <c r="BB853" s="52"/>
      <c r="BC853" s="52"/>
      <c r="BD853" s="52"/>
    </row>
    <row r="854" spans="1:56" ht="16.5" customHeight="1" x14ac:dyDescent="0.3">
      <c r="A854" s="53"/>
      <c r="B854" s="53"/>
      <c r="C854" s="53"/>
      <c r="D854" s="53"/>
      <c r="E854" s="52"/>
      <c r="F854" s="54"/>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c r="AJ854" s="52"/>
      <c r="AK854" s="52"/>
      <c r="AL854" s="52"/>
      <c r="AM854" s="52"/>
      <c r="AN854" s="52"/>
      <c r="AO854" s="52"/>
      <c r="AP854" s="52"/>
      <c r="AQ854" s="52"/>
      <c r="AR854" s="52"/>
      <c r="AS854" s="52"/>
      <c r="AT854" s="52"/>
      <c r="AU854" s="52"/>
      <c r="AV854" s="52"/>
      <c r="AW854" s="52"/>
      <c r="AX854" s="52"/>
      <c r="AY854" s="52"/>
      <c r="AZ854" s="52"/>
      <c r="BA854" s="52"/>
      <c r="BB854" s="52"/>
      <c r="BC854" s="52"/>
      <c r="BD854" s="52"/>
    </row>
    <row r="855" spans="1:56" ht="16.5" customHeight="1" x14ac:dyDescent="0.3">
      <c r="A855" s="53"/>
      <c r="B855" s="53"/>
      <c r="C855" s="53"/>
      <c r="D855" s="53"/>
      <c r="E855" s="52"/>
      <c r="F855" s="54"/>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c r="AJ855" s="52"/>
      <c r="AK855" s="52"/>
      <c r="AL855" s="52"/>
      <c r="AM855" s="52"/>
      <c r="AN855" s="52"/>
      <c r="AO855" s="52"/>
      <c r="AP855" s="52"/>
      <c r="AQ855" s="52"/>
      <c r="AR855" s="52"/>
      <c r="AS855" s="52"/>
      <c r="AT855" s="52"/>
      <c r="AU855" s="52"/>
      <c r="AV855" s="52"/>
      <c r="AW855" s="52"/>
      <c r="AX855" s="52"/>
      <c r="AY855" s="52"/>
      <c r="AZ855" s="52"/>
      <c r="BA855" s="52"/>
      <c r="BB855" s="52"/>
      <c r="BC855" s="52"/>
      <c r="BD855" s="52"/>
    </row>
    <row r="856" spans="1:56" ht="16.5" customHeight="1" x14ac:dyDescent="0.3">
      <c r="A856" s="53"/>
      <c r="B856" s="53"/>
      <c r="C856" s="53"/>
      <c r="D856" s="53"/>
      <c r="E856" s="52"/>
      <c r="F856" s="54"/>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c r="AJ856" s="52"/>
      <c r="AK856" s="52"/>
      <c r="AL856" s="52"/>
      <c r="AM856" s="52"/>
      <c r="AN856" s="52"/>
      <c r="AO856" s="52"/>
      <c r="AP856" s="52"/>
      <c r="AQ856" s="52"/>
      <c r="AR856" s="52"/>
      <c r="AS856" s="52"/>
      <c r="AT856" s="52"/>
      <c r="AU856" s="52"/>
      <c r="AV856" s="52"/>
      <c r="AW856" s="52"/>
      <c r="AX856" s="52"/>
      <c r="AY856" s="52"/>
      <c r="AZ856" s="52"/>
      <c r="BA856" s="52"/>
      <c r="BB856" s="52"/>
      <c r="BC856" s="52"/>
      <c r="BD856" s="52"/>
    </row>
    <row r="857" spans="1:56" ht="16.5" customHeight="1" x14ac:dyDescent="0.3">
      <c r="A857" s="53"/>
      <c r="B857" s="53"/>
      <c r="C857" s="53"/>
      <c r="D857" s="53"/>
      <c r="E857" s="52"/>
      <c r="F857" s="54"/>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c r="AJ857" s="52"/>
      <c r="AK857" s="52"/>
      <c r="AL857" s="52"/>
      <c r="AM857" s="52"/>
      <c r="AN857" s="52"/>
      <c r="AO857" s="52"/>
      <c r="AP857" s="52"/>
      <c r="AQ857" s="52"/>
      <c r="AR857" s="52"/>
      <c r="AS857" s="52"/>
      <c r="AT857" s="52"/>
      <c r="AU857" s="52"/>
      <c r="AV857" s="52"/>
      <c r="AW857" s="52"/>
      <c r="AX857" s="52"/>
      <c r="AY857" s="52"/>
      <c r="AZ857" s="52"/>
      <c r="BA857" s="52"/>
      <c r="BB857" s="52"/>
      <c r="BC857" s="52"/>
      <c r="BD857" s="52"/>
    </row>
    <row r="858" spans="1:56" ht="16.5" customHeight="1" x14ac:dyDescent="0.3">
      <c r="A858" s="53"/>
      <c r="B858" s="53"/>
      <c r="C858" s="53"/>
      <c r="D858" s="53"/>
      <c r="E858" s="52"/>
      <c r="F858" s="54"/>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52"/>
      <c r="AL858" s="52"/>
      <c r="AM858" s="52"/>
      <c r="AN858" s="52"/>
      <c r="AO858" s="52"/>
      <c r="AP858" s="52"/>
      <c r="AQ858" s="52"/>
      <c r="AR858" s="52"/>
      <c r="AS858" s="52"/>
      <c r="AT858" s="52"/>
      <c r="AU858" s="52"/>
      <c r="AV858" s="52"/>
      <c r="AW858" s="52"/>
      <c r="AX858" s="52"/>
      <c r="AY858" s="52"/>
      <c r="AZ858" s="52"/>
      <c r="BA858" s="52"/>
      <c r="BB858" s="52"/>
      <c r="BC858" s="52"/>
      <c r="BD858" s="52"/>
    </row>
    <row r="859" spans="1:56" ht="16.5" customHeight="1" x14ac:dyDescent="0.3">
      <c r="A859" s="53"/>
      <c r="B859" s="53"/>
      <c r="C859" s="53"/>
      <c r="D859" s="53"/>
      <c r="E859" s="52"/>
      <c r="F859" s="54"/>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c r="AJ859" s="52"/>
      <c r="AK859" s="52"/>
      <c r="AL859" s="52"/>
      <c r="AM859" s="52"/>
      <c r="AN859" s="52"/>
      <c r="AO859" s="52"/>
      <c r="AP859" s="52"/>
      <c r="AQ859" s="52"/>
      <c r="AR859" s="52"/>
      <c r="AS859" s="52"/>
      <c r="AT859" s="52"/>
      <c r="AU859" s="52"/>
      <c r="AV859" s="52"/>
      <c r="AW859" s="52"/>
      <c r="AX859" s="52"/>
      <c r="AY859" s="52"/>
      <c r="AZ859" s="52"/>
      <c r="BA859" s="52"/>
      <c r="BB859" s="52"/>
      <c r="BC859" s="52"/>
      <c r="BD859" s="52"/>
    </row>
    <row r="860" spans="1:56" ht="16.5" customHeight="1" x14ac:dyDescent="0.3">
      <c r="A860" s="53"/>
      <c r="B860" s="53"/>
      <c r="C860" s="53"/>
      <c r="D860" s="53"/>
      <c r="E860" s="52"/>
      <c r="F860" s="54"/>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c r="AJ860" s="52"/>
      <c r="AK860" s="52"/>
      <c r="AL860" s="52"/>
      <c r="AM860" s="52"/>
      <c r="AN860" s="52"/>
      <c r="AO860" s="52"/>
      <c r="AP860" s="52"/>
      <c r="AQ860" s="52"/>
      <c r="AR860" s="52"/>
      <c r="AS860" s="52"/>
      <c r="AT860" s="52"/>
      <c r="AU860" s="52"/>
      <c r="AV860" s="52"/>
      <c r="AW860" s="52"/>
      <c r="AX860" s="52"/>
      <c r="AY860" s="52"/>
      <c r="AZ860" s="52"/>
      <c r="BA860" s="52"/>
      <c r="BB860" s="52"/>
      <c r="BC860" s="52"/>
      <c r="BD860" s="52"/>
    </row>
    <row r="861" spans="1:56" ht="16.5" customHeight="1" x14ac:dyDescent="0.3">
      <c r="A861" s="53"/>
      <c r="B861" s="53"/>
      <c r="C861" s="53"/>
      <c r="D861" s="53"/>
      <c r="E861" s="52"/>
      <c r="F861" s="54"/>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2"/>
      <c r="AF861" s="52"/>
      <c r="AG861" s="52"/>
      <c r="AH861" s="52"/>
      <c r="AI861" s="52"/>
      <c r="AJ861" s="52"/>
      <c r="AK861" s="52"/>
      <c r="AL861" s="52"/>
      <c r="AM861" s="52"/>
      <c r="AN861" s="52"/>
      <c r="AO861" s="52"/>
      <c r="AP861" s="52"/>
      <c r="AQ861" s="52"/>
      <c r="AR861" s="52"/>
      <c r="AS861" s="52"/>
      <c r="AT861" s="52"/>
      <c r="AU861" s="52"/>
      <c r="AV861" s="52"/>
      <c r="AW861" s="52"/>
      <c r="AX861" s="52"/>
      <c r="AY861" s="52"/>
      <c r="AZ861" s="52"/>
      <c r="BA861" s="52"/>
      <c r="BB861" s="52"/>
      <c r="BC861" s="52"/>
      <c r="BD861" s="52"/>
    </row>
    <row r="862" spans="1:56" ht="16.5" customHeight="1" x14ac:dyDescent="0.3">
      <c r="A862" s="53"/>
      <c r="B862" s="53"/>
      <c r="C862" s="53"/>
      <c r="D862" s="53"/>
      <c r="E862" s="52"/>
      <c r="F862" s="54"/>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2"/>
      <c r="AF862" s="52"/>
      <c r="AG862" s="52"/>
      <c r="AH862" s="52"/>
      <c r="AI862" s="52"/>
      <c r="AJ862" s="52"/>
      <c r="AK862" s="52"/>
      <c r="AL862" s="52"/>
      <c r="AM862" s="52"/>
      <c r="AN862" s="52"/>
      <c r="AO862" s="52"/>
      <c r="AP862" s="52"/>
      <c r="AQ862" s="52"/>
      <c r="AR862" s="52"/>
      <c r="AS862" s="52"/>
      <c r="AT862" s="52"/>
      <c r="AU862" s="52"/>
      <c r="AV862" s="52"/>
      <c r="AW862" s="52"/>
      <c r="AX862" s="52"/>
      <c r="AY862" s="52"/>
      <c r="AZ862" s="52"/>
      <c r="BA862" s="52"/>
      <c r="BB862" s="52"/>
      <c r="BC862" s="52"/>
      <c r="BD862" s="52"/>
    </row>
    <row r="863" spans="1:56" ht="16.5" customHeight="1" x14ac:dyDescent="0.3">
      <c r="A863" s="53"/>
      <c r="B863" s="53"/>
      <c r="C863" s="53"/>
      <c r="D863" s="53"/>
      <c r="E863" s="52"/>
      <c r="F863" s="54"/>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2"/>
      <c r="AF863" s="52"/>
      <c r="AG863" s="52"/>
      <c r="AH863" s="52"/>
      <c r="AI863" s="52"/>
      <c r="AJ863" s="52"/>
      <c r="AK863" s="52"/>
      <c r="AL863" s="52"/>
      <c r="AM863" s="52"/>
      <c r="AN863" s="52"/>
      <c r="AO863" s="52"/>
      <c r="AP863" s="52"/>
      <c r="AQ863" s="52"/>
      <c r="AR863" s="52"/>
      <c r="AS863" s="52"/>
      <c r="AT863" s="52"/>
      <c r="AU863" s="52"/>
      <c r="AV863" s="52"/>
      <c r="AW863" s="52"/>
      <c r="AX863" s="52"/>
      <c r="AY863" s="52"/>
      <c r="AZ863" s="52"/>
      <c r="BA863" s="52"/>
      <c r="BB863" s="52"/>
      <c r="BC863" s="52"/>
      <c r="BD863" s="52"/>
    </row>
    <row r="864" spans="1:56" ht="16.5" customHeight="1" x14ac:dyDescent="0.3">
      <c r="A864" s="53"/>
      <c r="B864" s="53"/>
      <c r="C864" s="53"/>
      <c r="D864" s="53"/>
      <c r="E864" s="52"/>
      <c r="F864" s="54"/>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2"/>
      <c r="AF864" s="52"/>
      <c r="AG864" s="52"/>
      <c r="AH864" s="52"/>
      <c r="AI864" s="52"/>
      <c r="AJ864" s="52"/>
      <c r="AK864" s="52"/>
      <c r="AL864" s="52"/>
      <c r="AM864" s="52"/>
      <c r="AN864" s="52"/>
      <c r="AO864" s="52"/>
      <c r="AP864" s="52"/>
      <c r="AQ864" s="52"/>
      <c r="AR864" s="52"/>
      <c r="AS864" s="52"/>
      <c r="AT864" s="52"/>
      <c r="AU864" s="52"/>
      <c r="AV864" s="52"/>
      <c r="AW864" s="52"/>
      <c r="AX864" s="52"/>
      <c r="AY864" s="52"/>
      <c r="AZ864" s="52"/>
      <c r="BA864" s="52"/>
      <c r="BB864" s="52"/>
      <c r="BC864" s="52"/>
      <c r="BD864" s="52"/>
    </row>
    <row r="865" spans="1:56" ht="16.5" customHeight="1" x14ac:dyDescent="0.3">
      <c r="A865" s="53"/>
      <c r="B865" s="53"/>
      <c r="C865" s="53"/>
      <c r="D865" s="53"/>
      <c r="E865" s="52"/>
      <c r="F865" s="54"/>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2"/>
      <c r="AF865" s="52"/>
      <c r="AG865" s="52"/>
      <c r="AH865" s="52"/>
      <c r="AI865" s="52"/>
      <c r="AJ865" s="52"/>
      <c r="AK865" s="52"/>
      <c r="AL865" s="52"/>
      <c r="AM865" s="52"/>
      <c r="AN865" s="52"/>
      <c r="AO865" s="52"/>
      <c r="AP865" s="52"/>
      <c r="AQ865" s="52"/>
      <c r="AR865" s="52"/>
      <c r="AS865" s="52"/>
      <c r="AT865" s="52"/>
      <c r="AU865" s="52"/>
      <c r="AV865" s="52"/>
      <c r="AW865" s="52"/>
      <c r="AX865" s="52"/>
      <c r="AY865" s="52"/>
      <c r="AZ865" s="52"/>
      <c r="BA865" s="52"/>
      <c r="BB865" s="52"/>
      <c r="BC865" s="52"/>
      <c r="BD865" s="52"/>
    </row>
    <row r="866" spans="1:56" ht="16.5" customHeight="1" x14ac:dyDescent="0.3">
      <c r="A866" s="53"/>
      <c r="B866" s="53"/>
      <c r="C866" s="53"/>
      <c r="D866" s="53"/>
      <c r="E866" s="52"/>
      <c r="F866" s="54"/>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2"/>
      <c r="AF866" s="52"/>
      <c r="AG866" s="52"/>
      <c r="AH866" s="52"/>
      <c r="AI866" s="52"/>
      <c r="AJ866" s="52"/>
      <c r="AK866" s="52"/>
      <c r="AL866" s="52"/>
      <c r="AM866" s="52"/>
      <c r="AN866" s="52"/>
      <c r="AO866" s="52"/>
      <c r="AP866" s="52"/>
      <c r="AQ866" s="52"/>
      <c r="AR866" s="52"/>
      <c r="AS866" s="52"/>
      <c r="AT866" s="52"/>
      <c r="AU866" s="52"/>
      <c r="AV866" s="52"/>
      <c r="AW866" s="52"/>
      <c r="AX866" s="52"/>
      <c r="AY866" s="52"/>
      <c r="AZ866" s="52"/>
      <c r="BA866" s="52"/>
      <c r="BB866" s="52"/>
      <c r="BC866" s="52"/>
      <c r="BD866" s="52"/>
    </row>
    <row r="867" spans="1:56" ht="16.5" customHeight="1" x14ac:dyDescent="0.3">
      <c r="A867" s="53"/>
      <c r="B867" s="53"/>
      <c r="C867" s="53"/>
      <c r="D867" s="53"/>
      <c r="E867" s="52"/>
      <c r="F867" s="54"/>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2"/>
      <c r="AF867" s="52"/>
      <c r="AG867" s="52"/>
      <c r="AH867" s="52"/>
      <c r="AI867" s="52"/>
      <c r="AJ867" s="52"/>
      <c r="AK867" s="52"/>
      <c r="AL867" s="52"/>
      <c r="AM867" s="52"/>
      <c r="AN867" s="52"/>
      <c r="AO867" s="52"/>
      <c r="AP867" s="52"/>
      <c r="AQ867" s="52"/>
      <c r="AR867" s="52"/>
      <c r="AS867" s="52"/>
      <c r="AT867" s="52"/>
      <c r="AU867" s="52"/>
      <c r="AV867" s="52"/>
      <c r="AW867" s="52"/>
      <c r="AX867" s="52"/>
      <c r="AY867" s="52"/>
      <c r="AZ867" s="52"/>
      <c r="BA867" s="52"/>
      <c r="BB867" s="52"/>
      <c r="BC867" s="52"/>
      <c r="BD867" s="52"/>
    </row>
    <row r="868" spans="1:56" ht="16.5" customHeight="1" x14ac:dyDescent="0.3">
      <c r="A868" s="53"/>
      <c r="B868" s="53"/>
      <c r="C868" s="53"/>
      <c r="D868" s="53"/>
      <c r="E868" s="52"/>
      <c r="F868" s="54"/>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2"/>
      <c r="AF868" s="52"/>
      <c r="AG868" s="52"/>
      <c r="AH868" s="52"/>
      <c r="AI868" s="52"/>
      <c r="AJ868" s="52"/>
      <c r="AK868" s="52"/>
      <c r="AL868" s="52"/>
      <c r="AM868" s="52"/>
      <c r="AN868" s="52"/>
      <c r="AO868" s="52"/>
      <c r="AP868" s="52"/>
      <c r="AQ868" s="52"/>
      <c r="AR868" s="52"/>
      <c r="AS868" s="52"/>
      <c r="AT868" s="52"/>
      <c r="AU868" s="52"/>
      <c r="AV868" s="52"/>
      <c r="AW868" s="52"/>
      <c r="AX868" s="52"/>
      <c r="AY868" s="52"/>
      <c r="AZ868" s="52"/>
      <c r="BA868" s="52"/>
      <c r="BB868" s="52"/>
      <c r="BC868" s="52"/>
      <c r="BD868" s="52"/>
    </row>
    <row r="869" spans="1:56" ht="16.5" customHeight="1" x14ac:dyDescent="0.3">
      <c r="A869" s="53"/>
      <c r="B869" s="53"/>
      <c r="C869" s="53"/>
      <c r="D869" s="53"/>
      <c r="E869" s="52"/>
      <c r="F869" s="54"/>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2"/>
      <c r="AF869" s="52"/>
      <c r="AG869" s="52"/>
      <c r="AH869" s="52"/>
      <c r="AI869" s="52"/>
      <c r="AJ869" s="52"/>
      <c r="AK869" s="52"/>
      <c r="AL869" s="52"/>
      <c r="AM869" s="52"/>
      <c r="AN869" s="52"/>
      <c r="AO869" s="52"/>
      <c r="AP869" s="52"/>
      <c r="AQ869" s="52"/>
      <c r="AR869" s="52"/>
      <c r="AS869" s="52"/>
      <c r="AT869" s="52"/>
      <c r="AU869" s="52"/>
      <c r="AV869" s="52"/>
      <c r="AW869" s="52"/>
      <c r="AX869" s="52"/>
      <c r="AY869" s="52"/>
      <c r="AZ869" s="52"/>
      <c r="BA869" s="52"/>
      <c r="BB869" s="52"/>
      <c r="BC869" s="52"/>
      <c r="BD869" s="52"/>
    </row>
    <row r="870" spans="1:56" ht="16.5" customHeight="1" x14ac:dyDescent="0.3">
      <c r="A870" s="53"/>
      <c r="B870" s="53"/>
      <c r="C870" s="53"/>
      <c r="D870" s="53"/>
      <c r="E870" s="52"/>
      <c r="F870" s="54"/>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c r="AD870" s="52"/>
      <c r="AE870" s="52"/>
      <c r="AF870" s="52"/>
      <c r="AG870" s="52"/>
      <c r="AH870" s="52"/>
      <c r="AI870" s="52"/>
      <c r="AJ870" s="52"/>
      <c r="AK870" s="52"/>
      <c r="AL870" s="52"/>
      <c r="AM870" s="52"/>
      <c r="AN870" s="52"/>
      <c r="AO870" s="52"/>
      <c r="AP870" s="52"/>
      <c r="AQ870" s="52"/>
      <c r="AR870" s="52"/>
      <c r="AS870" s="52"/>
      <c r="AT870" s="52"/>
      <c r="AU870" s="52"/>
      <c r="AV870" s="52"/>
      <c r="AW870" s="52"/>
      <c r="AX870" s="52"/>
      <c r="AY870" s="52"/>
      <c r="AZ870" s="52"/>
      <c r="BA870" s="52"/>
      <c r="BB870" s="52"/>
      <c r="BC870" s="52"/>
      <c r="BD870" s="52"/>
    </row>
    <row r="871" spans="1:56" ht="16.5" customHeight="1" x14ac:dyDescent="0.3">
      <c r="A871" s="53"/>
      <c r="B871" s="53"/>
      <c r="C871" s="53"/>
      <c r="D871" s="53"/>
      <c r="E871" s="52"/>
      <c r="F871" s="54"/>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c r="AD871" s="52"/>
      <c r="AE871" s="52"/>
      <c r="AF871" s="52"/>
      <c r="AG871" s="52"/>
      <c r="AH871" s="52"/>
      <c r="AI871" s="52"/>
      <c r="AJ871" s="52"/>
      <c r="AK871" s="52"/>
      <c r="AL871" s="52"/>
      <c r="AM871" s="52"/>
      <c r="AN871" s="52"/>
      <c r="AO871" s="52"/>
      <c r="AP871" s="52"/>
      <c r="AQ871" s="52"/>
      <c r="AR871" s="52"/>
      <c r="AS871" s="52"/>
      <c r="AT871" s="52"/>
      <c r="AU871" s="52"/>
      <c r="AV871" s="52"/>
      <c r="AW871" s="52"/>
      <c r="AX871" s="52"/>
      <c r="AY871" s="52"/>
      <c r="AZ871" s="52"/>
      <c r="BA871" s="52"/>
      <c r="BB871" s="52"/>
      <c r="BC871" s="52"/>
      <c r="BD871" s="52"/>
    </row>
    <row r="872" spans="1:56" ht="16.5" customHeight="1" x14ac:dyDescent="0.3">
      <c r="A872" s="53"/>
      <c r="B872" s="53"/>
      <c r="C872" s="53"/>
      <c r="D872" s="53"/>
      <c r="E872" s="52"/>
      <c r="F872" s="54"/>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c r="AD872" s="52"/>
      <c r="AE872" s="52"/>
      <c r="AF872" s="52"/>
      <c r="AG872" s="52"/>
      <c r="AH872" s="52"/>
      <c r="AI872" s="52"/>
      <c r="AJ872" s="52"/>
      <c r="AK872" s="52"/>
      <c r="AL872" s="52"/>
      <c r="AM872" s="52"/>
      <c r="AN872" s="52"/>
      <c r="AO872" s="52"/>
      <c r="AP872" s="52"/>
      <c r="AQ872" s="52"/>
      <c r="AR872" s="52"/>
      <c r="AS872" s="52"/>
      <c r="AT872" s="52"/>
      <c r="AU872" s="52"/>
      <c r="AV872" s="52"/>
      <c r="AW872" s="52"/>
      <c r="AX872" s="52"/>
      <c r="AY872" s="52"/>
      <c r="AZ872" s="52"/>
      <c r="BA872" s="52"/>
      <c r="BB872" s="52"/>
      <c r="BC872" s="52"/>
      <c r="BD872" s="52"/>
    </row>
    <row r="873" spans="1:56" ht="16.5" customHeight="1" x14ac:dyDescent="0.3">
      <c r="A873" s="53"/>
      <c r="B873" s="53"/>
      <c r="C873" s="53"/>
      <c r="D873" s="53"/>
      <c r="E873" s="52"/>
      <c r="F873" s="54"/>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2"/>
      <c r="AF873" s="52"/>
      <c r="AG873" s="52"/>
      <c r="AH873" s="52"/>
      <c r="AI873" s="52"/>
      <c r="AJ873" s="52"/>
      <c r="AK873" s="52"/>
      <c r="AL873" s="52"/>
      <c r="AM873" s="52"/>
      <c r="AN873" s="52"/>
      <c r="AO873" s="52"/>
      <c r="AP873" s="52"/>
      <c r="AQ873" s="52"/>
      <c r="AR873" s="52"/>
      <c r="AS873" s="52"/>
      <c r="AT873" s="52"/>
      <c r="AU873" s="52"/>
      <c r="AV873" s="52"/>
      <c r="AW873" s="52"/>
      <c r="AX873" s="52"/>
      <c r="AY873" s="52"/>
      <c r="AZ873" s="52"/>
      <c r="BA873" s="52"/>
      <c r="BB873" s="52"/>
      <c r="BC873" s="52"/>
      <c r="BD873" s="52"/>
    </row>
    <row r="874" spans="1:56" ht="16.5" customHeight="1" x14ac:dyDescent="0.3">
      <c r="A874" s="53"/>
      <c r="B874" s="53"/>
      <c r="C874" s="53"/>
      <c r="D874" s="53"/>
      <c r="E874" s="52"/>
      <c r="F874" s="54"/>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c r="AD874" s="52"/>
      <c r="AE874" s="52"/>
      <c r="AF874" s="52"/>
      <c r="AG874" s="52"/>
      <c r="AH874" s="52"/>
      <c r="AI874" s="52"/>
      <c r="AJ874" s="52"/>
      <c r="AK874" s="52"/>
      <c r="AL874" s="52"/>
      <c r="AM874" s="52"/>
      <c r="AN874" s="52"/>
      <c r="AO874" s="52"/>
      <c r="AP874" s="52"/>
      <c r="AQ874" s="52"/>
      <c r="AR874" s="52"/>
      <c r="AS874" s="52"/>
      <c r="AT874" s="52"/>
      <c r="AU874" s="52"/>
      <c r="AV874" s="52"/>
      <c r="AW874" s="52"/>
      <c r="AX874" s="52"/>
      <c r="AY874" s="52"/>
      <c r="AZ874" s="52"/>
      <c r="BA874" s="52"/>
      <c r="BB874" s="52"/>
      <c r="BC874" s="52"/>
      <c r="BD874" s="52"/>
    </row>
    <row r="875" spans="1:56" ht="16.5" customHeight="1" x14ac:dyDescent="0.3">
      <c r="A875" s="53"/>
      <c r="B875" s="53"/>
      <c r="C875" s="53"/>
      <c r="D875" s="53"/>
      <c r="E875" s="52"/>
      <c r="F875" s="54"/>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2"/>
      <c r="AF875" s="52"/>
      <c r="AG875" s="52"/>
      <c r="AH875" s="52"/>
      <c r="AI875" s="52"/>
      <c r="AJ875" s="52"/>
      <c r="AK875" s="52"/>
      <c r="AL875" s="52"/>
      <c r="AM875" s="52"/>
      <c r="AN875" s="52"/>
      <c r="AO875" s="52"/>
      <c r="AP875" s="52"/>
      <c r="AQ875" s="52"/>
      <c r="AR875" s="52"/>
      <c r="AS875" s="52"/>
      <c r="AT875" s="52"/>
      <c r="AU875" s="52"/>
      <c r="AV875" s="52"/>
      <c r="AW875" s="52"/>
      <c r="AX875" s="52"/>
      <c r="AY875" s="52"/>
      <c r="AZ875" s="52"/>
      <c r="BA875" s="52"/>
      <c r="BB875" s="52"/>
      <c r="BC875" s="52"/>
      <c r="BD875" s="52"/>
    </row>
    <row r="876" spans="1:56" ht="16.5" customHeight="1" x14ac:dyDescent="0.3">
      <c r="A876" s="53"/>
      <c r="B876" s="53"/>
      <c r="C876" s="53"/>
      <c r="D876" s="53"/>
      <c r="E876" s="52"/>
      <c r="F876" s="54"/>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c r="AD876" s="52"/>
      <c r="AE876" s="52"/>
      <c r="AF876" s="52"/>
      <c r="AG876" s="52"/>
      <c r="AH876" s="52"/>
      <c r="AI876" s="52"/>
      <c r="AJ876" s="52"/>
      <c r="AK876" s="52"/>
      <c r="AL876" s="52"/>
      <c r="AM876" s="52"/>
      <c r="AN876" s="52"/>
      <c r="AO876" s="52"/>
      <c r="AP876" s="52"/>
      <c r="AQ876" s="52"/>
      <c r="AR876" s="52"/>
      <c r="AS876" s="52"/>
      <c r="AT876" s="52"/>
      <c r="AU876" s="52"/>
      <c r="AV876" s="52"/>
      <c r="AW876" s="52"/>
      <c r="AX876" s="52"/>
      <c r="AY876" s="52"/>
      <c r="AZ876" s="52"/>
      <c r="BA876" s="52"/>
      <c r="BB876" s="52"/>
      <c r="BC876" s="52"/>
      <c r="BD876" s="52"/>
    </row>
    <row r="877" spans="1:56" ht="16.5" customHeight="1" x14ac:dyDescent="0.3">
      <c r="A877" s="53"/>
      <c r="B877" s="53"/>
      <c r="C877" s="53"/>
      <c r="D877" s="53"/>
      <c r="E877" s="52"/>
      <c r="F877" s="54"/>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c r="AD877" s="52"/>
      <c r="AE877" s="52"/>
      <c r="AF877" s="52"/>
      <c r="AG877" s="52"/>
      <c r="AH877" s="52"/>
      <c r="AI877" s="52"/>
      <c r="AJ877" s="52"/>
      <c r="AK877" s="52"/>
      <c r="AL877" s="52"/>
      <c r="AM877" s="52"/>
      <c r="AN877" s="52"/>
      <c r="AO877" s="52"/>
      <c r="AP877" s="52"/>
      <c r="AQ877" s="52"/>
      <c r="AR877" s="52"/>
      <c r="AS877" s="52"/>
      <c r="AT877" s="52"/>
      <c r="AU877" s="52"/>
      <c r="AV877" s="52"/>
      <c r="AW877" s="52"/>
      <c r="AX877" s="52"/>
      <c r="AY877" s="52"/>
      <c r="AZ877" s="52"/>
      <c r="BA877" s="52"/>
      <c r="BB877" s="52"/>
      <c r="BC877" s="52"/>
      <c r="BD877" s="52"/>
    </row>
    <row r="878" spans="1:56" ht="16.5" customHeight="1" x14ac:dyDescent="0.3">
      <c r="A878" s="53"/>
      <c r="B878" s="53"/>
      <c r="C878" s="53"/>
      <c r="D878" s="53"/>
      <c r="E878" s="52"/>
      <c r="F878" s="54"/>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c r="AD878" s="52"/>
      <c r="AE878" s="52"/>
      <c r="AF878" s="52"/>
      <c r="AG878" s="52"/>
      <c r="AH878" s="52"/>
      <c r="AI878" s="52"/>
      <c r="AJ878" s="52"/>
      <c r="AK878" s="52"/>
      <c r="AL878" s="52"/>
      <c r="AM878" s="52"/>
      <c r="AN878" s="52"/>
      <c r="AO878" s="52"/>
      <c r="AP878" s="52"/>
      <c r="AQ878" s="52"/>
      <c r="AR878" s="52"/>
      <c r="AS878" s="52"/>
      <c r="AT878" s="52"/>
      <c r="AU878" s="52"/>
      <c r="AV878" s="52"/>
      <c r="AW878" s="52"/>
      <c r="AX878" s="52"/>
      <c r="AY878" s="52"/>
      <c r="AZ878" s="52"/>
      <c r="BA878" s="52"/>
      <c r="BB878" s="52"/>
      <c r="BC878" s="52"/>
      <c r="BD878" s="52"/>
    </row>
    <row r="879" spans="1:56" ht="16.5" customHeight="1" x14ac:dyDescent="0.3">
      <c r="A879" s="53"/>
      <c r="B879" s="53"/>
      <c r="C879" s="53"/>
      <c r="D879" s="53"/>
      <c r="E879" s="52"/>
      <c r="F879" s="54"/>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c r="AD879" s="52"/>
      <c r="AE879" s="52"/>
      <c r="AF879" s="52"/>
      <c r="AG879" s="52"/>
      <c r="AH879" s="52"/>
      <c r="AI879" s="52"/>
      <c r="AJ879" s="52"/>
      <c r="AK879" s="52"/>
      <c r="AL879" s="52"/>
      <c r="AM879" s="52"/>
      <c r="AN879" s="52"/>
      <c r="AO879" s="52"/>
      <c r="AP879" s="52"/>
      <c r="AQ879" s="52"/>
      <c r="AR879" s="52"/>
      <c r="AS879" s="52"/>
      <c r="AT879" s="52"/>
      <c r="AU879" s="52"/>
      <c r="AV879" s="52"/>
      <c r="AW879" s="52"/>
      <c r="AX879" s="52"/>
      <c r="AY879" s="52"/>
      <c r="AZ879" s="52"/>
      <c r="BA879" s="52"/>
      <c r="BB879" s="52"/>
      <c r="BC879" s="52"/>
      <c r="BD879" s="52"/>
    </row>
    <row r="880" spans="1:56" ht="16.5" customHeight="1" x14ac:dyDescent="0.3">
      <c r="A880" s="53"/>
      <c r="B880" s="53"/>
      <c r="C880" s="53"/>
      <c r="D880" s="53"/>
      <c r="E880" s="52"/>
      <c r="F880" s="54"/>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c r="AD880" s="52"/>
      <c r="AE880" s="52"/>
      <c r="AF880" s="52"/>
      <c r="AG880" s="52"/>
      <c r="AH880" s="52"/>
      <c r="AI880" s="52"/>
      <c r="AJ880" s="52"/>
      <c r="AK880" s="52"/>
      <c r="AL880" s="52"/>
      <c r="AM880" s="52"/>
      <c r="AN880" s="52"/>
      <c r="AO880" s="52"/>
      <c r="AP880" s="52"/>
      <c r="AQ880" s="52"/>
      <c r="AR880" s="52"/>
      <c r="AS880" s="52"/>
      <c r="AT880" s="52"/>
      <c r="AU880" s="52"/>
      <c r="AV880" s="52"/>
      <c r="AW880" s="52"/>
      <c r="AX880" s="52"/>
      <c r="AY880" s="52"/>
      <c r="AZ880" s="52"/>
      <c r="BA880" s="52"/>
      <c r="BB880" s="52"/>
      <c r="BC880" s="52"/>
      <c r="BD880" s="52"/>
    </row>
    <row r="881" spans="1:56" ht="16.5" customHeight="1" x14ac:dyDescent="0.3">
      <c r="A881" s="53"/>
      <c r="B881" s="53"/>
      <c r="C881" s="53"/>
      <c r="D881" s="53"/>
      <c r="E881" s="52"/>
      <c r="F881" s="54"/>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c r="AD881" s="52"/>
      <c r="AE881" s="52"/>
      <c r="AF881" s="52"/>
      <c r="AG881" s="52"/>
      <c r="AH881" s="52"/>
      <c r="AI881" s="52"/>
      <c r="AJ881" s="52"/>
      <c r="AK881" s="52"/>
      <c r="AL881" s="52"/>
      <c r="AM881" s="52"/>
      <c r="AN881" s="52"/>
      <c r="AO881" s="52"/>
      <c r="AP881" s="52"/>
      <c r="AQ881" s="52"/>
      <c r="AR881" s="52"/>
      <c r="AS881" s="52"/>
      <c r="AT881" s="52"/>
      <c r="AU881" s="52"/>
      <c r="AV881" s="52"/>
      <c r="AW881" s="52"/>
      <c r="AX881" s="52"/>
      <c r="AY881" s="52"/>
      <c r="AZ881" s="52"/>
      <c r="BA881" s="52"/>
      <c r="BB881" s="52"/>
      <c r="BC881" s="52"/>
      <c r="BD881" s="52"/>
    </row>
    <row r="882" spans="1:56" ht="16.5" customHeight="1" x14ac:dyDescent="0.3">
      <c r="A882" s="53"/>
      <c r="B882" s="53"/>
      <c r="C882" s="53"/>
      <c r="D882" s="53"/>
      <c r="E882" s="52"/>
      <c r="F882" s="54"/>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c r="AD882" s="52"/>
      <c r="AE882" s="52"/>
      <c r="AF882" s="52"/>
      <c r="AG882" s="52"/>
      <c r="AH882" s="52"/>
      <c r="AI882" s="52"/>
      <c r="AJ882" s="52"/>
      <c r="AK882" s="52"/>
      <c r="AL882" s="52"/>
      <c r="AM882" s="52"/>
      <c r="AN882" s="52"/>
      <c r="AO882" s="52"/>
      <c r="AP882" s="52"/>
      <c r="AQ882" s="52"/>
      <c r="AR882" s="52"/>
      <c r="AS882" s="52"/>
      <c r="AT882" s="52"/>
      <c r="AU882" s="52"/>
      <c r="AV882" s="52"/>
      <c r="AW882" s="52"/>
      <c r="AX882" s="52"/>
      <c r="AY882" s="52"/>
      <c r="AZ882" s="52"/>
      <c r="BA882" s="52"/>
      <c r="BB882" s="52"/>
      <c r="BC882" s="52"/>
      <c r="BD882" s="52"/>
    </row>
    <row r="883" spans="1:56" ht="16.5" customHeight="1" x14ac:dyDescent="0.3">
      <c r="A883" s="53"/>
      <c r="B883" s="53"/>
      <c r="C883" s="53"/>
      <c r="D883" s="53"/>
      <c r="E883" s="52"/>
      <c r="F883" s="54"/>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c r="AD883" s="52"/>
      <c r="AE883" s="52"/>
      <c r="AF883" s="52"/>
      <c r="AG883" s="52"/>
      <c r="AH883" s="52"/>
      <c r="AI883" s="52"/>
      <c r="AJ883" s="52"/>
      <c r="AK883" s="52"/>
      <c r="AL883" s="52"/>
      <c r="AM883" s="52"/>
      <c r="AN883" s="52"/>
      <c r="AO883" s="52"/>
      <c r="AP883" s="52"/>
      <c r="AQ883" s="52"/>
      <c r="AR883" s="52"/>
      <c r="AS883" s="52"/>
      <c r="AT883" s="52"/>
      <c r="AU883" s="52"/>
      <c r="AV883" s="52"/>
      <c r="AW883" s="52"/>
      <c r="AX883" s="52"/>
      <c r="AY883" s="52"/>
      <c r="AZ883" s="52"/>
      <c r="BA883" s="52"/>
      <c r="BB883" s="52"/>
      <c r="BC883" s="52"/>
      <c r="BD883" s="52"/>
    </row>
    <row r="884" spans="1:56" ht="16.5" customHeight="1" x14ac:dyDescent="0.3">
      <c r="A884" s="53"/>
      <c r="B884" s="53"/>
      <c r="C884" s="53"/>
      <c r="D884" s="53"/>
      <c r="E884" s="52"/>
      <c r="F884" s="54"/>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c r="AD884" s="52"/>
      <c r="AE884" s="52"/>
      <c r="AF884" s="52"/>
      <c r="AG884" s="52"/>
      <c r="AH884" s="52"/>
      <c r="AI884" s="52"/>
      <c r="AJ884" s="52"/>
      <c r="AK884" s="52"/>
      <c r="AL884" s="52"/>
      <c r="AM884" s="52"/>
      <c r="AN884" s="52"/>
      <c r="AO884" s="52"/>
      <c r="AP884" s="52"/>
      <c r="AQ884" s="52"/>
      <c r="AR884" s="52"/>
      <c r="AS884" s="52"/>
      <c r="AT884" s="52"/>
      <c r="AU884" s="52"/>
      <c r="AV884" s="52"/>
      <c r="AW884" s="52"/>
      <c r="AX884" s="52"/>
      <c r="AY884" s="52"/>
      <c r="AZ884" s="52"/>
      <c r="BA884" s="52"/>
      <c r="BB884" s="52"/>
      <c r="BC884" s="52"/>
      <c r="BD884" s="52"/>
    </row>
    <row r="885" spans="1:56" ht="16.5" customHeight="1" x14ac:dyDescent="0.3">
      <c r="A885" s="53"/>
      <c r="B885" s="53"/>
      <c r="C885" s="53"/>
      <c r="D885" s="53"/>
      <c r="E885" s="52"/>
      <c r="F885" s="54"/>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2"/>
      <c r="AF885" s="52"/>
      <c r="AG885" s="52"/>
      <c r="AH885" s="52"/>
      <c r="AI885" s="52"/>
      <c r="AJ885" s="52"/>
      <c r="AK885" s="52"/>
      <c r="AL885" s="52"/>
      <c r="AM885" s="52"/>
      <c r="AN885" s="52"/>
      <c r="AO885" s="52"/>
      <c r="AP885" s="52"/>
      <c r="AQ885" s="52"/>
      <c r="AR885" s="52"/>
      <c r="AS885" s="52"/>
      <c r="AT885" s="52"/>
      <c r="AU885" s="52"/>
      <c r="AV885" s="52"/>
      <c r="AW885" s="52"/>
      <c r="AX885" s="52"/>
      <c r="AY885" s="52"/>
      <c r="AZ885" s="52"/>
      <c r="BA885" s="52"/>
      <c r="BB885" s="52"/>
      <c r="BC885" s="52"/>
      <c r="BD885" s="52"/>
    </row>
    <row r="886" spans="1:56" ht="16.5" customHeight="1" x14ac:dyDescent="0.3">
      <c r="A886" s="53"/>
      <c r="B886" s="53"/>
      <c r="C886" s="53"/>
      <c r="D886" s="53"/>
      <c r="E886" s="52"/>
      <c r="F886" s="54"/>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c r="AD886" s="52"/>
      <c r="AE886" s="52"/>
      <c r="AF886" s="52"/>
      <c r="AG886" s="52"/>
      <c r="AH886" s="52"/>
      <c r="AI886" s="52"/>
      <c r="AJ886" s="52"/>
      <c r="AK886" s="52"/>
      <c r="AL886" s="52"/>
      <c r="AM886" s="52"/>
      <c r="AN886" s="52"/>
      <c r="AO886" s="52"/>
      <c r="AP886" s="52"/>
      <c r="AQ886" s="52"/>
      <c r="AR886" s="52"/>
      <c r="AS886" s="52"/>
      <c r="AT886" s="52"/>
      <c r="AU886" s="52"/>
      <c r="AV886" s="52"/>
      <c r="AW886" s="52"/>
      <c r="AX886" s="52"/>
      <c r="AY886" s="52"/>
      <c r="AZ886" s="52"/>
      <c r="BA886" s="52"/>
      <c r="BB886" s="52"/>
      <c r="BC886" s="52"/>
      <c r="BD886" s="52"/>
    </row>
    <row r="887" spans="1:56" ht="16.5" customHeight="1" x14ac:dyDescent="0.3">
      <c r="A887" s="53"/>
      <c r="B887" s="53"/>
      <c r="C887" s="53"/>
      <c r="D887" s="53"/>
      <c r="E887" s="52"/>
      <c r="F887" s="54"/>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c r="AJ887" s="52"/>
      <c r="AK887" s="52"/>
      <c r="AL887" s="52"/>
      <c r="AM887" s="52"/>
      <c r="AN887" s="52"/>
      <c r="AO887" s="52"/>
      <c r="AP887" s="52"/>
      <c r="AQ887" s="52"/>
      <c r="AR887" s="52"/>
      <c r="AS887" s="52"/>
      <c r="AT887" s="52"/>
      <c r="AU887" s="52"/>
      <c r="AV887" s="52"/>
      <c r="AW887" s="52"/>
      <c r="AX887" s="52"/>
      <c r="AY887" s="52"/>
      <c r="AZ887" s="52"/>
      <c r="BA887" s="52"/>
      <c r="BB887" s="52"/>
      <c r="BC887" s="52"/>
      <c r="BD887" s="52"/>
    </row>
    <row r="888" spans="1:56" ht="16.5" customHeight="1" x14ac:dyDescent="0.3">
      <c r="A888" s="53"/>
      <c r="B888" s="53"/>
      <c r="C888" s="53"/>
      <c r="D888" s="53"/>
      <c r="E888" s="52"/>
      <c r="F888" s="54"/>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2"/>
      <c r="AF888" s="52"/>
      <c r="AG888" s="52"/>
      <c r="AH888" s="52"/>
      <c r="AI888" s="52"/>
      <c r="AJ888" s="52"/>
      <c r="AK888" s="52"/>
      <c r="AL888" s="52"/>
      <c r="AM888" s="52"/>
      <c r="AN888" s="52"/>
      <c r="AO888" s="52"/>
      <c r="AP888" s="52"/>
      <c r="AQ888" s="52"/>
      <c r="AR888" s="52"/>
      <c r="AS888" s="52"/>
      <c r="AT888" s="52"/>
      <c r="AU888" s="52"/>
      <c r="AV888" s="52"/>
      <c r="AW888" s="52"/>
      <c r="AX888" s="52"/>
      <c r="AY888" s="52"/>
      <c r="AZ888" s="52"/>
      <c r="BA888" s="52"/>
      <c r="BB888" s="52"/>
      <c r="BC888" s="52"/>
      <c r="BD888" s="52"/>
    </row>
    <row r="889" spans="1:56" ht="16.5" customHeight="1" x14ac:dyDescent="0.3">
      <c r="A889" s="53"/>
      <c r="B889" s="53"/>
      <c r="C889" s="53"/>
      <c r="D889" s="53"/>
      <c r="E889" s="52"/>
      <c r="F889" s="54"/>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2"/>
      <c r="AF889" s="52"/>
      <c r="AG889" s="52"/>
      <c r="AH889" s="52"/>
      <c r="AI889" s="52"/>
      <c r="AJ889" s="52"/>
      <c r="AK889" s="52"/>
      <c r="AL889" s="52"/>
      <c r="AM889" s="52"/>
      <c r="AN889" s="52"/>
      <c r="AO889" s="52"/>
      <c r="AP889" s="52"/>
      <c r="AQ889" s="52"/>
      <c r="AR889" s="52"/>
      <c r="AS889" s="52"/>
      <c r="AT889" s="52"/>
      <c r="AU889" s="52"/>
      <c r="AV889" s="52"/>
      <c r="AW889" s="52"/>
      <c r="AX889" s="52"/>
      <c r="AY889" s="52"/>
      <c r="AZ889" s="52"/>
      <c r="BA889" s="52"/>
      <c r="BB889" s="52"/>
      <c r="BC889" s="52"/>
      <c r="BD889" s="52"/>
    </row>
    <row r="890" spans="1:56" ht="16.5" customHeight="1" x14ac:dyDescent="0.3">
      <c r="A890" s="53"/>
      <c r="B890" s="53"/>
      <c r="C890" s="53"/>
      <c r="D890" s="53"/>
      <c r="E890" s="52"/>
      <c r="F890" s="54"/>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2"/>
      <c r="AF890" s="52"/>
      <c r="AG890" s="52"/>
      <c r="AH890" s="52"/>
      <c r="AI890" s="52"/>
      <c r="AJ890" s="52"/>
      <c r="AK890" s="52"/>
      <c r="AL890" s="52"/>
      <c r="AM890" s="52"/>
      <c r="AN890" s="52"/>
      <c r="AO890" s="52"/>
      <c r="AP890" s="52"/>
      <c r="AQ890" s="52"/>
      <c r="AR890" s="52"/>
      <c r="AS890" s="52"/>
      <c r="AT890" s="52"/>
      <c r="AU890" s="52"/>
      <c r="AV890" s="52"/>
      <c r="AW890" s="52"/>
      <c r="AX890" s="52"/>
      <c r="AY890" s="52"/>
      <c r="AZ890" s="52"/>
      <c r="BA890" s="52"/>
      <c r="BB890" s="52"/>
      <c r="BC890" s="52"/>
      <c r="BD890" s="52"/>
    </row>
    <row r="891" spans="1:56" ht="16.5" customHeight="1" x14ac:dyDescent="0.3">
      <c r="A891" s="53"/>
      <c r="B891" s="53"/>
      <c r="C891" s="53"/>
      <c r="D891" s="53"/>
      <c r="E891" s="52"/>
      <c r="F891" s="54"/>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2"/>
      <c r="AF891" s="52"/>
      <c r="AG891" s="52"/>
      <c r="AH891" s="52"/>
      <c r="AI891" s="52"/>
      <c r="AJ891" s="52"/>
      <c r="AK891" s="52"/>
      <c r="AL891" s="52"/>
      <c r="AM891" s="52"/>
      <c r="AN891" s="52"/>
      <c r="AO891" s="52"/>
      <c r="AP891" s="52"/>
      <c r="AQ891" s="52"/>
      <c r="AR891" s="52"/>
      <c r="AS891" s="52"/>
      <c r="AT891" s="52"/>
      <c r="AU891" s="52"/>
      <c r="AV891" s="52"/>
      <c r="AW891" s="52"/>
      <c r="AX891" s="52"/>
      <c r="AY891" s="52"/>
      <c r="AZ891" s="52"/>
      <c r="BA891" s="52"/>
      <c r="BB891" s="52"/>
      <c r="BC891" s="52"/>
      <c r="BD891" s="52"/>
    </row>
    <row r="892" spans="1:56" ht="16.5" customHeight="1" x14ac:dyDescent="0.3">
      <c r="A892" s="53"/>
      <c r="B892" s="53"/>
      <c r="C892" s="53"/>
      <c r="D892" s="53"/>
      <c r="E892" s="52"/>
      <c r="F892" s="54"/>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2"/>
      <c r="AF892" s="52"/>
      <c r="AG892" s="52"/>
      <c r="AH892" s="52"/>
      <c r="AI892" s="52"/>
      <c r="AJ892" s="52"/>
      <c r="AK892" s="52"/>
      <c r="AL892" s="52"/>
      <c r="AM892" s="52"/>
      <c r="AN892" s="52"/>
      <c r="AO892" s="52"/>
      <c r="AP892" s="52"/>
      <c r="AQ892" s="52"/>
      <c r="AR892" s="52"/>
      <c r="AS892" s="52"/>
      <c r="AT892" s="52"/>
      <c r="AU892" s="52"/>
      <c r="AV892" s="52"/>
      <c r="AW892" s="52"/>
      <c r="AX892" s="52"/>
      <c r="AY892" s="52"/>
      <c r="AZ892" s="52"/>
      <c r="BA892" s="52"/>
      <c r="BB892" s="52"/>
      <c r="BC892" s="52"/>
      <c r="BD892" s="52"/>
    </row>
    <row r="893" spans="1:56" ht="16.5" customHeight="1" x14ac:dyDescent="0.3">
      <c r="A893" s="53"/>
      <c r="B893" s="53"/>
      <c r="C893" s="53"/>
      <c r="D893" s="53"/>
      <c r="E893" s="52"/>
      <c r="F893" s="54"/>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2"/>
      <c r="AF893" s="52"/>
      <c r="AG893" s="52"/>
      <c r="AH893" s="52"/>
      <c r="AI893" s="52"/>
      <c r="AJ893" s="52"/>
      <c r="AK893" s="52"/>
      <c r="AL893" s="52"/>
      <c r="AM893" s="52"/>
      <c r="AN893" s="52"/>
      <c r="AO893" s="52"/>
      <c r="AP893" s="52"/>
      <c r="AQ893" s="52"/>
      <c r="AR893" s="52"/>
      <c r="AS893" s="52"/>
      <c r="AT893" s="52"/>
      <c r="AU893" s="52"/>
      <c r="AV893" s="52"/>
      <c r="AW893" s="52"/>
      <c r="AX893" s="52"/>
      <c r="AY893" s="52"/>
      <c r="AZ893" s="52"/>
      <c r="BA893" s="52"/>
      <c r="BB893" s="52"/>
      <c r="BC893" s="52"/>
      <c r="BD893" s="52"/>
    </row>
    <row r="894" spans="1:56" ht="16.5" customHeight="1" x14ac:dyDescent="0.3">
      <c r="A894" s="53"/>
      <c r="B894" s="53"/>
      <c r="C894" s="53"/>
      <c r="D894" s="53"/>
      <c r="E894" s="52"/>
      <c r="F894" s="54"/>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2"/>
      <c r="AF894" s="52"/>
      <c r="AG894" s="52"/>
      <c r="AH894" s="52"/>
      <c r="AI894" s="52"/>
      <c r="AJ894" s="52"/>
      <c r="AK894" s="52"/>
      <c r="AL894" s="52"/>
      <c r="AM894" s="52"/>
      <c r="AN894" s="52"/>
      <c r="AO894" s="52"/>
      <c r="AP894" s="52"/>
      <c r="AQ894" s="52"/>
      <c r="AR894" s="52"/>
      <c r="AS894" s="52"/>
      <c r="AT894" s="52"/>
      <c r="AU894" s="52"/>
      <c r="AV894" s="52"/>
      <c r="AW894" s="52"/>
      <c r="AX894" s="52"/>
      <c r="AY894" s="52"/>
      <c r="AZ894" s="52"/>
      <c r="BA894" s="52"/>
      <c r="BB894" s="52"/>
      <c r="BC894" s="52"/>
      <c r="BD894" s="52"/>
    </row>
    <row r="895" spans="1:56" ht="16.5" customHeight="1" x14ac:dyDescent="0.3">
      <c r="A895" s="53"/>
      <c r="B895" s="53"/>
      <c r="C895" s="53"/>
      <c r="D895" s="53"/>
      <c r="E895" s="52"/>
      <c r="F895" s="54"/>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2"/>
      <c r="AF895" s="52"/>
      <c r="AG895" s="52"/>
      <c r="AH895" s="52"/>
      <c r="AI895" s="52"/>
      <c r="AJ895" s="52"/>
      <c r="AK895" s="52"/>
      <c r="AL895" s="52"/>
      <c r="AM895" s="52"/>
      <c r="AN895" s="52"/>
      <c r="AO895" s="52"/>
      <c r="AP895" s="52"/>
      <c r="AQ895" s="52"/>
      <c r="AR895" s="52"/>
      <c r="AS895" s="52"/>
      <c r="AT895" s="52"/>
      <c r="AU895" s="52"/>
      <c r="AV895" s="52"/>
      <c r="AW895" s="52"/>
      <c r="AX895" s="52"/>
      <c r="AY895" s="52"/>
      <c r="AZ895" s="52"/>
      <c r="BA895" s="52"/>
      <c r="BB895" s="52"/>
      <c r="BC895" s="52"/>
      <c r="BD895" s="52"/>
    </row>
    <row r="896" spans="1:56" ht="16.5" customHeight="1" x14ac:dyDescent="0.3">
      <c r="A896" s="53"/>
      <c r="B896" s="53"/>
      <c r="C896" s="53"/>
      <c r="D896" s="53"/>
      <c r="E896" s="52"/>
      <c r="F896" s="54"/>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row>
    <row r="897" spans="1:56" ht="16.5" customHeight="1" x14ac:dyDescent="0.3">
      <c r="A897" s="53"/>
      <c r="B897" s="53"/>
      <c r="C897" s="53"/>
      <c r="D897" s="53"/>
      <c r="E897" s="52"/>
      <c r="F897" s="54"/>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2"/>
      <c r="AF897" s="52"/>
      <c r="AG897" s="52"/>
      <c r="AH897" s="52"/>
      <c r="AI897" s="52"/>
      <c r="AJ897" s="52"/>
      <c r="AK897" s="52"/>
      <c r="AL897" s="52"/>
      <c r="AM897" s="52"/>
      <c r="AN897" s="52"/>
      <c r="AO897" s="52"/>
      <c r="AP897" s="52"/>
      <c r="AQ897" s="52"/>
      <c r="AR897" s="52"/>
      <c r="AS897" s="52"/>
      <c r="AT897" s="52"/>
      <c r="AU897" s="52"/>
      <c r="AV897" s="52"/>
      <c r="AW897" s="52"/>
      <c r="AX897" s="52"/>
      <c r="AY897" s="52"/>
      <c r="AZ897" s="52"/>
      <c r="BA897" s="52"/>
      <c r="BB897" s="52"/>
      <c r="BC897" s="52"/>
      <c r="BD897" s="52"/>
    </row>
    <row r="898" spans="1:56" ht="16.5" customHeight="1" x14ac:dyDescent="0.3">
      <c r="A898" s="53"/>
      <c r="B898" s="53"/>
      <c r="C898" s="53"/>
      <c r="D898" s="53"/>
      <c r="E898" s="52"/>
      <c r="F898" s="54"/>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c r="AJ898" s="52"/>
      <c r="AK898" s="52"/>
      <c r="AL898" s="52"/>
      <c r="AM898" s="52"/>
      <c r="AN898" s="52"/>
      <c r="AO898" s="52"/>
      <c r="AP898" s="52"/>
      <c r="AQ898" s="52"/>
      <c r="AR898" s="52"/>
      <c r="AS898" s="52"/>
      <c r="AT898" s="52"/>
      <c r="AU898" s="52"/>
      <c r="AV898" s="52"/>
      <c r="AW898" s="52"/>
      <c r="AX898" s="52"/>
      <c r="AY898" s="52"/>
      <c r="AZ898" s="52"/>
      <c r="BA898" s="52"/>
      <c r="BB898" s="52"/>
      <c r="BC898" s="52"/>
      <c r="BD898" s="52"/>
    </row>
    <row r="899" spans="1:56" ht="16.5" customHeight="1" x14ac:dyDescent="0.3">
      <c r="A899" s="53"/>
      <c r="B899" s="53"/>
      <c r="C899" s="53"/>
      <c r="D899" s="53"/>
      <c r="E899" s="52"/>
      <c r="F899" s="54"/>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2"/>
      <c r="AF899" s="52"/>
      <c r="AG899" s="52"/>
      <c r="AH899" s="52"/>
      <c r="AI899" s="52"/>
      <c r="AJ899" s="52"/>
      <c r="AK899" s="52"/>
      <c r="AL899" s="52"/>
      <c r="AM899" s="52"/>
      <c r="AN899" s="52"/>
      <c r="AO899" s="52"/>
      <c r="AP899" s="52"/>
      <c r="AQ899" s="52"/>
      <c r="AR899" s="52"/>
      <c r="AS899" s="52"/>
      <c r="AT899" s="52"/>
      <c r="AU899" s="52"/>
      <c r="AV899" s="52"/>
      <c r="AW899" s="52"/>
      <c r="AX899" s="52"/>
      <c r="AY899" s="52"/>
      <c r="AZ899" s="52"/>
      <c r="BA899" s="52"/>
      <c r="BB899" s="52"/>
      <c r="BC899" s="52"/>
      <c r="BD899" s="52"/>
    </row>
    <row r="900" spans="1:56" ht="16.5" customHeight="1" x14ac:dyDescent="0.3">
      <c r="A900" s="53"/>
      <c r="B900" s="53"/>
      <c r="C900" s="53"/>
      <c r="D900" s="53"/>
      <c r="E900" s="52"/>
      <c r="F900" s="54"/>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c r="AD900" s="52"/>
      <c r="AE900" s="52"/>
      <c r="AF900" s="52"/>
      <c r="AG900" s="52"/>
      <c r="AH900" s="52"/>
      <c r="AI900" s="52"/>
      <c r="AJ900" s="52"/>
      <c r="AK900" s="52"/>
      <c r="AL900" s="52"/>
      <c r="AM900" s="52"/>
      <c r="AN900" s="52"/>
      <c r="AO900" s="52"/>
      <c r="AP900" s="52"/>
      <c r="AQ900" s="52"/>
      <c r="AR900" s="52"/>
      <c r="AS900" s="52"/>
      <c r="AT900" s="52"/>
      <c r="AU900" s="52"/>
      <c r="AV900" s="52"/>
      <c r="AW900" s="52"/>
      <c r="AX900" s="52"/>
      <c r="AY900" s="52"/>
      <c r="AZ900" s="52"/>
      <c r="BA900" s="52"/>
      <c r="BB900" s="52"/>
      <c r="BC900" s="52"/>
      <c r="BD900" s="52"/>
    </row>
    <row r="901" spans="1:56" ht="16.5" customHeight="1" x14ac:dyDescent="0.3">
      <c r="A901" s="53"/>
      <c r="B901" s="53"/>
      <c r="C901" s="53"/>
      <c r="D901" s="53"/>
      <c r="E901" s="52"/>
      <c r="F901" s="54"/>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c r="AD901" s="52"/>
      <c r="AE901" s="52"/>
      <c r="AF901" s="52"/>
      <c r="AG901" s="52"/>
      <c r="AH901" s="52"/>
      <c r="AI901" s="52"/>
      <c r="AJ901" s="52"/>
      <c r="AK901" s="52"/>
      <c r="AL901" s="52"/>
      <c r="AM901" s="52"/>
      <c r="AN901" s="52"/>
      <c r="AO901" s="52"/>
      <c r="AP901" s="52"/>
      <c r="AQ901" s="52"/>
      <c r="AR901" s="52"/>
      <c r="AS901" s="52"/>
      <c r="AT901" s="52"/>
      <c r="AU901" s="52"/>
      <c r="AV901" s="52"/>
      <c r="AW901" s="52"/>
      <c r="AX901" s="52"/>
      <c r="AY901" s="52"/>
      <c r="AZ901" s="52"/>
      <c r="BA901" s="52"/>
      <c r="BB901" s="52"/>
      <c r="BC901" s="52"/>
      <c r="BD901" s="52"/>
    </row>
    <row r="902" spans="1:56" ht="16.5" customHeight="1" x14ac:dyDescent="0.3">
      <c r="A902" s="53"/>
      <c r="B902" s="53"/>
      <c r="C902" s="53"/>
      <c r="D902" s="53"/>
      <c r="E902" s="52"/>
      <c r="F902" s="54"/>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c r="AD902" s="52"/>
      <c r="AE902" s="52"/>
      <c r="AF902" s="52"/>
      <c r="AG902" s="52"/>
      <c r="AH902" s="52"/>
      <c r="AI902" s="52"/>
      <c r="AJ902" s="52"/>
      <c r="AK902" s="52"/>
      <c r="AL902" s="52"/>
      <c r="AM902" s="52"/>
      <c r="AN902" s="52"/>
      <c r="AO902" s="52"/>
      <c r="AP902" s="52"/>
      <c r="AQ902" s="52"/>
      <c r="AR902" s="52"/>
      <c r="AS902" s="52"/>
      <c r="AT902" s="52"/>
      <c r="AU902" s="52"/>
      <c r="AV902" s="52"/>
      <c r="AW902" s="52"/>
      <c r="AX902" s="52"/>
      <c r="AY902" s="52"/>
      <c r="AZ902" s="52"/>
      <c r="BA902" s="52"/>
      <c r="BB902" s="52"/>
      <c r="BC902" s="52"/>
      <c r="BD902" s="52"/>
    </row>
    <row r="903" spans="1:56" ht="16.5" customHeight="1" x14ac:dyDescent="0.3">
      <c r="A903" s="53"/>
      <c r="B903" s="53"/>
      <c r="C903" s="53"/>
      <c r="D903" s="53"/>
      <c r="E903" s="52"/>
      <c r="F903" s="54"/>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c r="AD903" s="52"/>
      <c r="AE903" s="52"/>
      <c r="AF903" s="52"/>
      <c r="AG903" s="52"/>
      <c r="AH903" s="52"/>
      <c r="AI903" s="52"/>
      <c r="AJ903" s="52"/>
      <c r="AK903" s="52"/>
      <c r="AL903" s="52"/>
      <c r="AM903" s="52"/>
      <c r="AN903" s="52"/>
      <c r="AO903" s="52"/>
      <c r="AP903" s="52"/>
      <c r="AQ903" s="52"/>
      <c r="AR903" s="52"/>
      <c r="AS903" s="52"/>
      <c r="AT903" s="52"/>
      <c r="AU903" s="52"/>
      <c r="AV903" s="52"/>
      <c r="AW903" s="52"/>
      <c r="AX903" s="52"/>
      <c r="AY903" s="52"/>
      <c r="AZ903" s="52"/>
      <c r="BA903" s="52"/>
      <c r="BB903" s="52"/>
      <c r="BC903" s="52"/>
      <c r="BD903" s="52"/>
    </row>
    <row r="904" spans="1:56" ht="16.5" customHeight="1" x14ac:dyDescent="0.3">
      <c r="A904" s="53"/>
      <c r="B904" s="53"/>
      <c r="C904" s="53"/>
      <c r="D904" s="53"/>
      <c r="E904" s="52"/>
      <c r="F904" s="54"/>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c r="AD904" s="52"/>
      <c r="AE904" s="52"/>
      <c r="AF904" s="52"/>
      <c r="AG904" s="52"/>
      <c r="AH904" s="52"/>
      <c r="AI904" s="52"/>
      <c r="AJ904" s="52"/>
      <c r="AK904" s="52"/>
      <c r="AL904" s="52"/>
      <c r="AM904" s="52"/>
      <c r="AN904" s="52"/>
      <c r="AO904" s="52"/>
      <c r="AP904" s="52"/>
      <c r="AQ904" s="52"/>
      <c r="AR904" s="52"/>
      <c r="AS904" s="52"/>
      <c r="AT904" s="52"/>
      <c r="AU904" s="52"/>
      <c r="AV904" s="52"/>
      <c r="AW904" s="52"/>
      <c r="AX904" s="52"/>
      <c r="AY904" s="52"/>
      <c r="AZ904" s="52"/>
      <c r="BA904" s="52"/>
      <c r="BB904" s="52"/>
      <c r="BC904" s="52"/>
      <c r="BD904" s="52"/>
    </row>
    <row r="905" spans="1:56" ht="16.5" customHeight="1" x14ac:dyDescent="0.3">
      <c r="A905" s="53"/>
      <c r="B905" s="53"/>
      <c r="C905" s="53"/>
      <c r="D905" s="53"/>
      <c r="E905" s="52"/>
      <c r="F905" s="54"/>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c r="AD905" s="52"/>
      <c r="AE905" s="52"/>
      <c r="AF905" s="52"/>
      <c r="AG905" s="52"/>
      <c r="AH905" s="52"/>
      <c r="AI905" s="52"/>
      <c r="AJ905" s="52"/>
      <c r="AK905" s="52"/>
      <c r="AL905" s="52"/>
      <c r="AM905" s="52"/>
      <c r="AN905" s="52"/>
      <c r="AO905" s="52"/>
      <c r="AP905" s="52"/>
      <c r="AQ905" s="52"/>
      <c r="AR905" s="52"/>
      <c r="AS905" s="52"/>
      <c r="AT905" s="52"/>
      <c r="AU905" s="52"/>
      <c r="AV905" s="52"/>
      <c r="AW905" s="52"/>
      <c r="AX905" s="52"/>
      <c r="AY905" s="52"/>
      <c r="AZ905" s="52"/>
      <c r="BA905" s="52"/>
      <c r="BB905" s="52"/>
      <c r="BC905" s="52"/>
      <c r="BD905" s="52"/>
    </row>
    <row r="906" spans="1:56" ht="16.5" customHeight="1" x14ac:dyDescent="0.3">
      <c r="A906" s="53"/>
      <c r="B906" s="53"/>
      <c r="C906" s="53"/>
      <c r="D906" s="53"/>
      <c r="E906" s="52"/>
      <c r="F906" s="54"/>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c r="AD906" s="52"/>
      <c r="AE906" s="52"/>
      <c r="AF906" s="52"/>
      <c r="AG906" s="52"/>
      <c r="AH906" s="52"/>
      <c r="AI906" s="52"/>
      <c r="AJ906" s="52"/>
      <c r="AK906" s="52"/>
      <c r="AL906" s="52"/>
      <c r="AM906" s="52"/>
      <c r="AN906" s="52"/>
      <c r="AO906" s="52"/>
      <c r="AP906" s="52"/>
      <c r="AQ906" s="52"/>
      <c r="AR906" s="52"/>
      <c r="AS906" s="52"/>
      <c r="AT906" s="52"/>
      <c r="AU906" s="52"/>
      <c r="AV906" s="52"/>
      <c r="AW906" s="52"/>
      <c r="AX906" s="52"/>
      <c r="AY906" s="52"/>
      <c r="AZ906" s="52"/>
      <c r="BA906" s="52"/>
      <c r="BB906" s="52"/>
      <c r="BC906" s="52"/>
      <c r="BD906" s="52"/>
    </row>
    <row r="907" spans="1:56" ht="16.5" customHeight="1" x14ac:dyDescent="0.3">
      <c r="A907" s="53"/>
      <c r="B907" s="53"/>
      <c r="C907" s="53"/>
      <c r="D907" s="53"/>
      <c r="E907" s="52"/>
      <c r="F907" s="54"/>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c r="AD907" s="52"/>
      <c r="AE907" s="52"/>
      <c r="AF907" s="52"/>
      <c r="AG907" s="52"/>
      <c r="AH907" s="52"/>
      <c r="AI907" s="52"/>
      <c r="AJ907" s="52"/>
      <c r="AK907" s="52"/>
      <c r="AL907" s="52"/>
      <c r="AM907" s="52"/>
      <c r="AN907" s="52"/>
      <c r="AO907" s="52"/>
      <c r="AP907" s="52"/>
      <c r="AQ907" s="52"/>
      <c r="AR907" s="52"/>
      <c r="AS907" s="52"/>
      <c r="AT907" s="52"/>
      <c r="AU907" s="52"/>
      <c r="AV907" s="52"/>
      <c r="AW907" s="52"/>
      <c r="AX907" s="52"/>
      <c r="AY907" s="52"/>
      <c r="AZ907" s="52"/>
      <c r="BA907" s="52"/>
      <c r="BB907" s="52"/>
      <c r="BC907" s="52"/>
      <c r="BD907" s="52"/>
    </row>
    <row r="908" spans="1:56" ht="16.5" customHeight="1" x14ac:dyDescent="0.3">
      <c r="A908" s="53"/>
      <c r="B908" s="53"/>
      <c r="C908" s="53"/>
      <c r="D908" s="53"/>
      <c r="E908" s="52"/>
      <c r="F908" s="54"/>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c r="AD908" s="52"/>
      <c r="AE908" s="52"/>
      <c r="AF908" s="52"/>
      <c r="AG908" s="52"/>
      <c r="AH908" s="52"/>
      <c r="AI908" s="52"/>
      <c r="AJ908" s="52"/>
      <c r="AK908" s="52"/>
      <c r="AL908" s="52"/>
      <c r="AM908" s="52"/>
      <c r="AN908" s="52"/>
      <c r="AO908" s="52"/>
      <c r="AP908" s="52"/>
      <c r="AQ908" s="52"/>
      <c r="AR908" s="52"/>
      <c r="AS908" s="52"/>
      <c r="AT908" s="52"/>
      <c r="AU908" s="52"/>
      <c r="AV908" s="52"/>
      <c r="AW908" s="52"/>
      <c r="AX908" s="52"/>
      <c r="AY908" s="52"/>
      <c r="AZ908" s="52"/>
      <c r="BA908" s="52"/>
      <c r="BB908" s="52"/>
      <c r="BC908" s="52"/>
      <c r="BD908" s="52"/>
    </row>
    <row r="909" spans="1:56" ht="16.5" customHeight="1" x14ac:dyDescent="0.3">
      <c r="A909" s="53"/>
      <c r="B909" s="53"/>
      <c r="C909" s="53"/>
      <c r="D909" s="53"/>
      <c r="E909" s="52"/>
      <c r="F909" s="54"/>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c r="AD909" s="52"/>
      <c r="AE909" s="52"/>
      <c r="AF909" s="52"/>
      <c r="AG909" s="52"/>
      <c r="AH909" s="52"/>
      <c r="AI909" s="52"/>
      <c r="AJ909" s="52"/>
      <c r="AK909" s="52"/>
      <c r="AL909" s="52"/>
      <c r="AM909" s="52"/>
      <c r="AN909" s="52"/>
      <c r="AO909" s="52"/>
      <c r="AP909" s="52"/>
      <c r="AQ909" s="52"/>
      <c r="AR909" s="52"/>
      <c r="AS909" s="52"/>
      <c r="AT909" s="52"/>
      <c r="AU909" s="52"/>
      <c r="AV909" s="52"/>
      <c r="AW909" s="52"/>
      <c r="AX909" s="52"/>
      <c r="AY909" s="52"/>
      <c r="AZ909" s="52"/>
      <c r="BA909" s="52"/>
      <c r="BB909" s="52"/>
      <c r="BC909" s="52"/>
      <c r="BD909" s="52"/>
    </row>
    <row r="910" spans="1:56" ht="16.5" customHeight="1" x14ac:dyDescent="0.3">
      <c r="A910" s="53"/>
      <c r="B910" s="53"/>
      <c r="C910" s="53"/>
      <c r="D910" s="53"/>
      <c r="E910" s="52"/>
      <c r="F910" s="54"/>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c r="AD910" s="52"/>
      <c r="AE910" s="52"/>
      <c r="AF910" s="52"/>
      <c r="AG910" s="52"/>
      <c r="AH910" s="52"/>
      <c r="AI910" s="52"/>
      <c r="AJ910" s="52"/>
      <c r="AK910" s="52"/>
      <c r="AL910" s="52"/>
      <c r="AM910" s="52"/>
      <c r="AN910" s="52"/>
      <c r="AO910" s="52"/>
      <c r="AP910" s="52"/>
      <c r="AQ910" s="52"/>
      <c r="AR910" s="52"/>
      <c r="AS910" s="52"/>
      <c r="AT910" s="52"/>
      <c r="AU910" s="52"/>
      <c r="AV910" s="52"/>
      <c r="AW910" s="52"/>
      <c r="AX910" s="52"/>
      <c r="AY910" s="52"/>
      <c r="AZ910" s="52"/>
      <c r="BA910" s="52"/>
      <c r="BB910" s="52"/>
      <c r="BC910" s="52"/>
      <c r="BD910" s="52"/>
    </row>
    <row r="911" spans="1:56" ht="16.5" customHeight="1" x14ac:dyDescent="0.3">
      <c r="A911" s="53"/>
      <c r="B911" s="53"/>
      <c r="C911" s="53"/>
      <c r="D911" s="53"/>
      <c r="E911" s="52"/>
      <c r="F911" s="54"/>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c r="AD911" s="52"/>
      <c r="AE911" s="52"/>
      <c r="AF911" s="52"/>
      <c r="AG911" s="52"/>
      <c r="AH911" s="52"/>
      <c r="AI911" s="52"/>
      <c r="AJ911" s="52"/>
      <c r="AK911" s="52"/>
      <c r="AL911" s="52"/>
      <c r="AM911" s="52"/>
      <c r="AN911" s="52"/>
      <c r="AO911" s="52"/>
      <c r="AP911" s="52"/>
      <c r="AQ911" s="52"/>
      <c r="AR911" s="52"/>
      <c r="AS911" s="52"/>
      <c r="AT911" s="52"/>
      <c r="AU911" s="52"/>
      <c r="AV911" s="52"/>
      <c r="AW911" s="52"/>
      <c r="AX911" s="52"/>
      <c r="AY911" s="52"/>
      <c r="AZ911" s="52"/>
      <c r="BA911" s="52"/>
      <c r="BB911" s="52"/>
      <c r="BC911" s="52"/>
      <c r="BD911" s="52"/>
    </row>
    <row r="912" spans="1:56" ht="16.5" customHeight="1" x14ac:dyDescent="0.3">
      <c r="A912" s="53"/>
      <c r="B912" s="53"/>
      <c r="C912" s="53"/>
      <c r="D912" s="53"/>
      <c r="E912" s="52"/>
      <c r="F912" s="54"/>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c r="AD912" s="52"/>
      <c r="AE912" s="52"/>
      <c r="AF912" s="52"/>
      <c r="AG912" s="52"/>
      <c r="AH912" s="52"/>
      <c r="AI912" s="52"/>
      <c r="AJ912" s="52"/>
      <c r="AK912" s="52"/>
      <c r="AL912" s="52"/>
      <c r="AM912" s="52"/>
      <c r="AN912" s="52"/>
      <c r="AO912" s="52"/>
      <c r="AP912" s="52"/>
      <c r="AQ912" s="52"/>
      <c r="AR912" s="52"/>
      <c r="AS912" s="52"/>
      <c r="AT912" s="52"/>
      <c r="AU912" s="52"/>
      <c r="AV912" s="52"/>
      <c r="AW912" s="52"/>
      <c r="AX912" s="52"/>
      <c r="AY912" s="52"/>
      <c r="AZ912" s="52"/>
      <c r="BA912" s="52"/>
      <c r="BB912" s="52"/>
      <c r="BC912" s="52"/>
      <c r="BD912" s="52"/>
    </row>
    <row r="913" spans="1:56" ht="16.5" customHeight="1" x14ac:dyDescent="0.3">
      <c r="A913" s="53"/>
      <c r="B913" s="53"/>
      <c r="C913" s="53"/>
      <c r="D913" s="53"/>
      <c r="E913" s="52"/>
      <c r="F913" s="54"/>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c r="AD913" s="52"/>
      <c r="AE913" s="52"/>
      <c r="AF913" s="52"/>
      <c r="AG913" s="52"/>
      <c r="AH913" s="52"/>
      <c r="AI913" s="52"/>
      <c r="AJ913" s="52"/>
      <c r="AK913" s="52"/>
      <c r="AL913" s="52"/>
      <c r="AM913" s="52"/>
      <c r="AN913" s="52"/>
      <c r="AO913" s="52"/>
      <c r="AP913" s="52"/>
      <c r="AQ913" s="52"/>
      <c r="AR913" s="52"/>
      <c r="AS913" s="52"/>
      <c r="AT913" s="52"/>
      <c r="AU913" s="52"/>
      <c r="AV913" s="52"/>
      <c r="AW913" s="52"/>
      <c r="AX913" s="52"/>
      <c r="AY913" s="52"/>
      <c r="AZ913" s="52"/>
      <c r="BA913" s="52"/>
      <c r="BB913" s="52"/>
      <c r="BC913" s="52"/>
      <c r="BD913" s="52"/>
    </row>
    <row r="914" spans="1:56" ht="16.5" customHeight="1" x14ac:dyDescent="0.3">
      <c r="A914" s="53"/>
      <c r="B914" s="53"/>
      <c r="C914" s="53"/>
      <c r="D914" s="53"/>
      <c r="E914" s="52"/>
      <c r="F914" s="54"/>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c r="AD914" s="52"/>
      <c r="AE914" s="52"/>
      <c r="AF914" s="52"/>
      <c r="AG914" s="52"/>
      <c r="AH914" s="52"/>
      <c r="AI914" s="52"/>
      <c r="AJ914" s="52"/>
      <c r="AK914" s="52"/>
      <c r="AL914" s="52"/>
      <c r="AM914" s="52"/>
      <c r="AN914" s="52"/>
      <c r="AO914" s="52"/>
      <c r="AP914" s="52"/>
      <c r="AQ914" s="52"/>
      <c r="AR914" s="52"/>
      <c r="AS914" s="52"/>
      <c r="AT914" s="52"/>
      <c r="AU914" s="52"/>
      <c r="AV914" s="52"/>
      <c r="AW914" s="52"/>
      <c r="AX914" s="52"/>
      <c r="AY914" s="52"/>
      <c r="AZ914" s="52"/>
      <c r="BA914" s="52"/>
      <c r="BB914" s="52"/>
      <c r="BC914" s="52"/>
      <c r="BD914" s="52"/>
    </row>
    <row r="915" spans="1:56" ht="16.5" customHeight="1" x14ac:dyDescent="0.3">
      <c r="A915" s="53"/>
      <c r="B915" s="53"/>
      <c r="C915" s="53"/>
      <c r="D915" s="53"/>
      <c r="E915" s="52"/>
      <c r="F915" s="54"/>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c r="AD915" s="52"/>
      <c r="AE915" s="52"/>
      <c r="AF915" s="52"/>
      <c r="AG915" s="52"/>
      <c r="AH915" s="52"/>
      <c r="AI915" s="52"/>
      <c r="AJ915" s="52"/>
      <c r="AK915" s="52"/>
      <c r="AL915" s="52"/>
      <c r="AM915" s="52"/>
      <c r="AN915" s="52"/>
      <c r="AO915" s="52"/>
      <c r="AP915" s="52"/>
      <c r="AQ915" s="52"/>
      <c r="AR915" s="52"/>
      <c r="AS915" s="52"/>
      <c r="AT915" s="52"/>
      <c r="AU915" s="52"/>
      <c r="AV915" s="52"/>
      <c r="AW915" s="52"/>
      <c r="AX915" s="52"/>
      <c r="AY915" s="52"/>
      <c r="AZ915" s="52"/>
      <c r="BA915" s="52"/>
      <c r="BB915" s="52"/>
      <c r="BC915" s="52"/>
      <c r="BD915" s="52"/>
    </row>
    <row r="916" spans="1:56" ht="16.5" customHeight="1" x14ac:dyDescent="0.3">
      <c r="A916" s="53"/>
      <c r="B916" s="53"/>
      <c r="C916" s="53"/>
      <c r="D916" s="53"/>
      <c r="E916" s="52"/>
      <c r="F916" s="54"/>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2"/>
      <c r="AF916" s="52"/>
      <c r="AG916" s="52"/>
      <c r="AH916" s="52"/>
      <c r="AI916" s="52"/>
      <c r="AJ916" s="52"/>
      <c r="AK916" s="52"/>
      <c r="AL916" s="52"/>
      <c r="AM916" s="52"/>
      <c r="AN916" s="52"/>
      <c r="AO916" s="52"/>
      <c r="AP916" s="52"/>
      <c r="AQ916" s="52"/>
      <c r="AR916" s="52"/>
      <c r="AS916" s="52"/>
      <c r="AT916" s="52"/>
      <c r="AU916" s="52"/>
      <c r="AV916" s="52"/>
      <c r="AW916" s="52"/>
      <c r="AX916" s="52"/>
      <c r="AY916" s="52"/>
      <c r="AZ916" s="52"/>
      <c r="BA916" s="52"/>
      <c r="BB916" s="52"/>
      <c r="BC916" s="52"/>
      <c r="BD916" s="52"/>
    </row>
    <row r="917" spans="1:56" ht="16.5" customHeight="1" x14ac:dyDescent="0.3">
      <c r="A917" s="53"/>
      <c r="B917" s="53"/>
      <c r="C917" s="53"/>
      <c r="D917" s="53"/>
      <c r="E917" s="52"/>
      <c r="F917" s="54"/>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c r="AD917" s="52"/>
      <c r="AE917" s="52"/>
      <c r="AF917" s="52"/>
      <c r="AG917" s="52"/>
      <c r="AH917" s="52"/>
      <c r="AI917" s="52"/>
      <c r="AJ917" s="52"/>
      <c r="AK917" s="52"/>
      <c r="AL917" s="52"/>
      <c r="AM917" s="52"/>
      <c r="AN917" s="52"/>
      <c r="AO917" s="52"/>
      <c r="AP917" s="52"/>
      <c r="AQ917" s="52"/>
      <c r="AR917" s="52"/>
      <c r="AS917" s="52"/>
      <c r="AT917" s="52"/>
      <c r="AU917" s="52"/>
      <c r="AV917" s="52"/>
      <c r="AW917" s="52"/>
      <c r="AX917" s="52"/>
      <c r="AY917" s="52"/>
      <c r="AZ917" s="52"/>
      <c r="BA917" s="52"/>
      <c r="BB917" s="52"/>
      <c r="BC917" s="52"/>
      <c r="BD917" s="52"/>
    </row>
    <row r="918" spans="1:56" ht="16.5" customHeight="1" x14ac:dyDescent="0.3">
      <c r="A918" s="53"/>
      <c r="B918" s="53"/>
      <c r="C918" s="53"/>
      <c r="D918" s="53"/>
      <c r="E918" s="52"/>
      <c r="F918" s="54"/>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c r="AD918" s="52"/>
      <c r="AE918" s="52"/>
      <c r="AF918" s="52"/>
      <c r="AG918" s="52"/>
      <c r="AH918" s="52"/>
      <c r="AI918" s="52"/>
      <c r="AJ918" s="52"/>
      <c r="AK918" s="52"/>
      <c r="AL918" s="52"/>
      <c r="AM918" s="52"/>
      <c r="AN918" s="52"/>
      <c r="AO918" s="52"/>
      <c r="AP918" s="52"/>
      <c r="AQ918" s="52"/>
      <c r="AR918" s="52"/>
      <c r="AS918" s="52"/>
      <c r="AT918" s="52"/>
      <c r="AU918" s="52"/>
      <c r="AV918" s="52"/>
      <c r="AW918" s="52"/>
      <c r="AX918" s="52"/>
      <c r="AY918" s="52"/>
      <c r="AZ918" s="52"/>
      <c r="BA918" s="52"/>
      <c r="BB918" s="52"/>
      <c r="BC918" s="52"/>
      <c r="BD918" s="52"/>
    </row>
    <row r="919" spans="1:56" ht="16.5" customHeight="1" x14ac:dyDescent="0.3">
      <c r="A919" s="53"/>
      <c r="B919" s="53"/>
      <c r="C919" s="53"/>
      <c r="D919" s="53"/>
      <c r="E919" s="52"/>
      <c r="F919" s="54"/>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2"/>
      <c r="AF919" s="52"/>
      <c r="AG919" s="52"/>
      <c r="AH919" s="52"/>
      <c r="AI919" s="52"/>
      <c r="AJ919" s="52"/>
      <c r="AK919" s="52"/>
      <c r="AL919" s="52"/>
      <c r="AM919" s="52"/>
      <c r="AN919" s="52"/>
      <c r="AO919" s="52"/>
      <c r="AP919" s="52"/>
      <c r="AQ919" s="52"/>
      <c r="AR919" s="52"/>
      <c r="AS919" s="52"/>
      <c r="AT919" s="52"/>
      <c r="AU919" s="52"/>
      <c r="AV919" s="52"/>
      <c r="AW919" s="52"/>
      <c r="AX919" s="52"/>
      <c r="AY919" s="52"/>
      <c r="AZ919" s="52"/>
      <c r="BA919" s="52"/>
      <c r="BB919" s="52"/>
      <c r="BC919" s="52"/>
      <c r="BD919" s="52"/>
    </row>
    <row r="920" spans="1:56" ht="16.5" customHeight="1" x14ac:dyDescent="0.3">
      <c r="A920" s="53"/>
      <c r="B920" s="53"/>
      <c r="C920" s="53"/>
      <c r="D920" s="53"/>
      <c r="E920" s="52"/>
      <c r="F920" s="54"/>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c r="AD920" s="52"/>
      <c r="AE920" s="52"/>
      <c r="AF920" s="52"/>
      <c r="AG920" s="52"/>
      <c r="AH920" s="52"/>
      <c r="AI920" s="52"/>
      <c r="AJ920" s="52"/>
      <c r="AK920" s="52"/>
      <c r="AL920" s="52"/>
      <c r="AM920" s="52"/>
      <c r="AN920" s="52"/>
      <c r="AO920" s="52"/>
      <c r="AP920" s="52"/>
      <c r="AQ920" s="52"/>
      <c r="AR920" s="52"/>
      <c r="AS920" s="52"/>
      <c r="AT920" s="52"/>
      <c r="AU920" s="52"/>
      <c r="AV920" s="52"/>
      <c r="AW920" s="52"/>
      <c r="AX920" s="52"/>
      <c r="AY920" s="52"/>
      <c r="AZ920" s="52"/>
      <c r="BA920" s="52"/>
      <c r="BB920" s="52"/>
      <c r="BC920" s="52"/>
      <c r="BD920" s="52"/>
    </row>
    <row r="921" spans="1:56" ht="16.5" customHeight="1" x14ac:dyDescent="0.3">
      <c r="A921" s="53"/>
      <c r="B921" s="53"/>
      <c r="C921" s="53"/>
      <c r="D921" s="53"/>
      <c r="E921" s="52"/>
      <c r="F921" s="54"/>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2"/>
      <c r="AF921" s="52"/>
      <c r="AG921" s="52"/>
      <c r="AH921" s="52"/>
      <c r="AI921" s="52"/>
      <c r="AJ921" s="52"/>
      <c r="AK921" s="52"/>
      <c r="AL921" s="52"/>
      <c r="AM921" s="52"/>
      <c r="AN921" s="52"/>
      <c r="AO921" s="52"/>
      <c r="AP921" s="52"/>
      <c r="AQ921" s="52"/>
      <c r="AR921" s="52"/>
      <c r="AS921" s="52"/>
      <c r="AT921" s="52"/>
      <c r="AU921" s="52"/>
      <c r="AV921" s="52"/>
      <c r="AW921" s="52"/>
      <c r="AX921" s="52"/>
      <c r="AY921" s="52"/>
      <c r="AZ921" s="52"/>
      <c r="BA921" s="52"/>
      <c r="BB921" s="52"/>
      <c r="BC921" s="52"/>
      <c r="BD921" s="52"/>
    </row>
    <row r="922" spans="1:56" ht="16.5" customHeight="1" x14ac:dyDescent="0.3">
      <c r="A922" s="53"/>
      <c r="B922" s="53"/>
      <c r="C922" s="53"/>
      <c r="D922" s="53"/>
      <c r="E922" s="52"/>
      <c r="F922" s="54"/>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c r="AD922" s="52"/>
      <c r="AE922" s="52"/>
      <c r="AF922" s="52"/>
      <c r="AG922" s="52"/>
      <c r="AH922" s="52"/>
      <c r="AI922" s="52"/>
      <c r="AJ922" s="52"/>
      <c r="AK922" s="52"/>
      <c r="AL922" s="52"/>
      <c r="AM922" s="52"/>
      <c r="AN922" s="52"/>
      <c r="AO922" s="52"/>
      <c r="AP922" s="52"/>
      <c r="AQ922" s="52"/>
      <c r="AR922" s="52"/>
      <c r="AS922" s="52"/>
      <c r="AT922" s="52"/>
      <c r="AU922" s="52"/>
      <c r="AV922" s="52"/>
      <c r="AW922" s="52"/>
      <c r="AX922" s="52"/>
      <c r="AY922" s="52"/>
      <c r="AZ922" s="52"/>
      <c r="BA922" s="52"/>
      <c r="BB922" s="52"/>
      <c r="BC922" s="52"/>
      <c r="BD922" s="52"/>
    </row>
    <row r="923" spans="1:56" ht="16.5" customHeight="1" x14ac:dyDescent="0.3">
      <c r="A923" s="53"/>
      <c r="B923" s="53"/>
      <c r="C923" s="53"/>
      <c r="D923" s="53"/>
      <c r="E923" s="52"/>
      <c r="F923" s="54"/>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c r="AD923" s="52"/>
      <c r="AE923" s="52"/>
      <c r="AF923" s="52"/>
      <c r="AG923" s="52"/>
      <c r="AH923" s="52"/>
      <c r="AI923" s="52"/>
      <c r="AJ923" s="52"/>
      <c r="AK923" s="52"/>
      <c r="AL923" s="52"/>
      <c r="AM923" s="52"/>
      <c r="AN923" s="52"/>
      <c r="AO923" s="52"/>
      <c r="AP923" s="52"/>
      <c r="AQ923" s="52"/>
      <c r="AR923" s="52"/>
      <c r="AS923" s="52"/>
      <c r="AT923" s="52"/>
      <c r="AU923" s="52"/>
      <c r="AV923" s="52"/>
      <c r="AW923" s="52"/>
      <c r="AX923" s="52"/>
      <c r="AY923" s="52"/>
      <c r="AZ923" s="52"/>
      <c r="BA923" s="52"/>
      <c r="BB923" s="52"/>
      <c r="BC923" s="52"/>
      <c r="BD923" s="52"/>
    </row>
    <row r="924" spans="1:56" ht="16.5" customHeight="1" x14ac:dyDescent="0.3">
      <c r="A924" s="53"/>
      <c r="B924" s="53"/>
      <c r="C924" s="53"/>
      <c r="D924" s="53"/>
      <c r="E924" s="52"/>
      <c r="F924" s="54"/>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c r="AD924" s="52"/>
      <c r="AE924" s="52"/>
      <c r="AF924" s="52"/>
      <c r="AG924" s="52"/>
      <c r="AH924" s="52"/>
      <c r="AI924" s="52"/>
      <c r="AJ924" s="52"/>
      <c r="AK924" s="52"/>
      <c r="AL924" s="52"/>
      <c r="AM924" s="52"/>
      <c r="AN924" s="52"/>
      <c r="AO924" s="52"/>
      <c r="AP924" s="52"/>
      <c r="AQ924" s="52"/>
      <c r="AR924" s="52"/>
      <c r="AS924" s="52"/>
      <c r="AT924" s="52"/>
      <c r="AU924" s="52"/>
      <c r="AV924" s="52"/>
      <c r="AW924" s="52"/>
      <c r="AX924" s="52"/>
      <c r="AY924" s="52"/>
      <c r="AZ924" s="52"/>
      <c r="BA924" s="52"/>
      <c r="BB924" s="52"/>
      <c r="BC924" s="52"/>
      <c r="BD924" s="52"/>
    </row>
    <row r="925" spans="1:56" ht="16.5" customHeight="1" x14ac:dyDescent="0.3">
      <c r="A925" s="53"/>
      <c r="B925" s="53"/>
      <c r="C925" s="53"/>
      <c r="D925" s="53"/>
      <c r="E925" s="52"/>
      <c r="F925" s="54"/>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2"/>
      <c r="AF925" s="52"/>
      <c r="AG925" s="52"/>
      <c r="AH925" s="52"/>
      <c r="AI925" s="52"/>
      <c r="AJ925" s="52"/>
      <c r="AK925" s="52"/>
      <c r="AL925" s="52"/>
      <c r="AM925" s="52"/>
      <c r="AN925" s="52"/>
      <c r="AO925" s="52"/>
      <c r="AP925" s="52"/>
      <c r="AQ925" s="52"/>
      <c r="AR925" s="52"/>
      <c r="AS925" s="52"/>
      <c r="AT925" s="52"/>
      <c r="AU925" s="52"/>
      <c r="AV925" s="52"/>
      <c r="AW925" s="52"/>
      <c r="AX925" s="52"/>
      <c r="AY925" s="52"/>
      <c r="AZ925" s="52"/>
      <c r="BA925" s="52"/>
      <c r="BB925" s="52"/>
      <c r="BC925" s="52"/>
      <c r="BD925" s="52"/>
    </row>
    <row r="926" spans="1:56" ht="16.5" customHeight="1" x14ac:dyDescent="0.3">
      <c r="A926" s="53"/>
      <c r="B926" s="53"/>
      <c r="C926" s="53"/>
      <c r="D926" s="53"/>
      <c r="E926" s="52"/>
      <c r="F926" s="54"/>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c r="AD926" s="52"/>
      <c r="AE926" s="52"/>
      <c r="AF926" s="52"/>
      <c r="AG926" s="52"/>
      <c r="AH926" s="52"/>
      <c r="AI926" s="52"/>
      <c r="AJ926" s="52"/>
      <c r="AK926" s="52"/>
      <c r="AL926" s="52"/>
      <c r="AM926" s="52"/>
      <c r="AN926" s="52"/>
      <c r="AO926" s="52"/>
      <c r="AP926" s="52"/>
      <c r="AQ926" s="52"/>
      <c r="AR926" s="52"/>
      <c r="AS926" s="52"/>
      <c r="AT926" s="52"/>
      <c r="AU926" s="52"/>
      <c r="AV926" s="52"/>
      <c r="AW926" s="52"/>
      <c r="AX926" s="52"/>
      <c r="AY926" s="52"/>
      <c r="AZ926" s="52"/>
      <c r="BA926" s="52"/>
      <c r="BB926" s="52"/>
      <c r="BC926" s="52"/>
      <c r="BD926" s="52"/>
    </row>
    <row r="927" spans="1:56" ht="16.5" customHeight="1" x14ac:dyDescent="0.3">
      <c r="A927" s="53"/>
      <c r="B927" s="53"/>
      <c r="C927" s="53"/>
      <c r="D927" s="53"/>
      <c r="E927" s="52"/>
      <c r="F927" s="54"/>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2"/>
      <c r="AF927" s="52"/>
      <c r="AG927" s="52"/>
      <c r="AH927" s="52"/>
      <c r="AI927" s="52"/>
      <c r="AJ927" s="52"/>
      <c r="AK927" s="52"/>
      <c r="AL927" s="52"/>
      <c r="AM927" s="52"/>
      <c r="AN927" s="52"/>
      <c r="AO927" s="52"/>
      <c r="AP927" s="52"/>
      <c r="AQ927" s="52"/>
      <c r="AR927" s="52"/>
      <c r="AS927" s="52"/>
      <c r="AT927" s="52"/>
      <c r="AU927" s="52"/>
      <c r="AV927" s="52"/>
      <c r="AW927" s="52"/>
      <c r="AX927" s="52"/>
      <c r="AY927" s="52"/>
      <c r="AZ927" s="52"/>
      <c r="BA927" s="52"/>
      <c r="BB927" s="52"/>
      <c r="BC927" s="52"/>
      <c r="BD927" s="52"/>
    </row>
    <row r="928" spans="1:56" ht="16.5" customHeight="1" x14ac:dyDescent="0.3">
      <c r="A928" s="53"/>
      <c r="B928" s="53"/>
      <c r="C928" s="53"/>
      <c r="D928" s="53"/>
      <c r="E928" s="52"/>
      <c r="F928" s="54"/>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c r="AD928" s="52"/>
      <c r="AE928" s="52"/>
      <c r="AF928" s="52"/>
      <c r="AG928" s="52"/>
      <c r="AH928" s="52"/>
      <c r="AI928" s="52"/>
      <c r="AJ928" s="52"/>
      <c r="AK928" s="52"/>
      <c r="AL928" s="52"/>
      <c r="AM928" s="52"/>
      <c r="AN928" s="52"/>
      <c r="AO928" s="52"/>
      <c r="AP928" s="52"/>
      <c r="AQ928" s="52"/>
      <c r="AR928" s="52"/>
      <c r="AS928" s="52"/>
      <c r="AT928" s="52"/>
      <c r="AU928" s="52"/>
      <c r="AV928" s="52"/>
      <c r="AW928" s="52"/>
      <c r="AX928" s="52"/>
      <c r="AY928" s="52"/>
      <c r="AZ928" s="52"/>
      <c r="BA928" s="52"/>
      <c r="BB928" s="52"/>
      <c r="BC928" s="52"/>
      <c r="BD928" s="52"/>
    </row>
    <row r="929" spans="1:56" ht="16.5" customHeight="1" x14ac:dyDescent="0.3">
      <c r="A929" s="53"/>
      <c r="B929" s="53"/>
      <c r="C929" s="53"/>
      <c r="D929" s="53"/>
      <c r="E929" s="52"/>
      <c r="F929" s="54"/>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c r="AD929" s="52"/>
      <c r="AE929" s="52"/>
      <c r="AF929" s="52"/>
      <c r="AG929" s="52"/>
      <c r="AH929" s="52"/>
      <c r="AI929" s="52"/>
      <c r="AJ929" s="52"/>
      <c r="AK929" s="52"/>
      <c r="AL929" s="52"/>
      <c r="AM929" s="52"/>
      <c r="AN929" s="52"/>
      <c r="AO929" s="52"/>
      <c r="AP929" s="52"/>
      <c r="AQ929" s="52"/>
      <c r="AR929" s="52"/>
      <c r="AS929" s="52"/>
      <c r="AT929" s="52"/>
      <c r="AU929" s="52"/>
      <c r="AV929" s="52"/>
      <c r="AW929" s="52"/>
      <c r="AX929" s="52"/>
      <c r="AY929" s="52"/>
      <c r="AZ929" s="52"/>
      <c r="BA929" s="52"/>
      <c r="BB929" s="52"/>
      <c r="BC929" s="52"/>
      <c r="BD929" s="52"/>
    </row>
    <row r="930" spans="1:56" ht="16.5" customHeight="1" x14ac:dyDescent="0.3">
      <c r="A930" s="53"/>
      <c r="B930" s="53"/>
      <c r="C930" s="53"/>
      <c r="D930" s="53"/>
      <c r="E930" s="52"/>
      <c r="F930" s="54"/>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c r="AD930" s="52"/>
      <c r="AE930" s="52"/>
      <c r="AF930" s="52"/>
      <c r="AG930" s="52"/>
      <c r="AH930" s="52"/>
      <c r="AI930" s="52"/>
      <c r="AJ930" s="52"/>
      <c r="AK930" s="52"/>
      <c r="AL930" s="52"/>
      <c r="AM930" s="52"/>
      <c r="AN930" s="52"/>
      <c r="AO930" s="52"/>
      <c r="AP930" s="52"/>
      <c r="AQ930" s="52"/>
      <c r="AR930" s="52"/>
      <c r="AS930" s="52"/>
      <c r="AT930" s="52"/>
      <c r="AU930" s="52"/>
      <c r="AV930" s="52"/>
      <c r="AW930" s="52"/>
      <c r="AX930" s="52"/>
      <c r="AY930" s="52"/>
      <c r="AZ930" s="52"/>
      <c r="BA930" s="52"/>
      <c r="BB930" s="52"/>
      <c r="BC930" s="52"/>
      <c r="BD930" s="52"/>
    </row>
    <row r="931" spans="1:56" ht="16.5" customHeight="1" x14ac:dyDescent="0.3">
      <c r="A931" s="53"/>
      <c r="B931" s="53"/>
      <c r="C931" s="53"/>
      <c r="D931" s="53"/>
      <c r="E931" s="52"/>
      <c r="F931" s="54"/>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c r="AD931" s="52"/>
      <c r="AE931" s="52"/>
      <c r="AF931" s="52"/>
      <c r="AG931" s="52"/>
      <c r="AH931" s="52"/>
      <c r="AI931" s="52"/>
      <c r="AJ931" s="52"/>
      <c r="AK931" s="52"/>
      <c r="AL931" s="52"/>
      <c r="AM931" s="52"/>
      <c r="AN931" s="52"/>
      <c r="AO931" s="52"/>
      <c r="AP931" s="52"/>
      <c r="AQ931" s="52"/>
      <c r="AR931" s="52"/>
      <c r="AS931" s="52"/>
      <c r="AT931" s="52"/>
      <c r="AU931" s="52"/>
      <c r="AV931" s="52"/>
      <c r="AW931" s="52"/>
      <c r="AX931" s="52"/>
      <c r="AY931" s="52"/>
      <c r="AZ931" s="52"/>
      <c r="BA931" s="52"/>
      <c r="BB931" s="52"/>
      <c r="BC931" s="52"/>
      <c r="BD931" s="52"/>
    </row>
    <row r="932" spans="1:56" ht="16.5" customHeight="1" x14ac:dyDescent="0.3">
      <c r="A932" s="53"/>
      <c r="B932" s="53"/>
      <c r="C932" s="53"/>
      <c r="D932" s="53"/>
      <c r="E932" s="52"/>
      <c r="F932" s="54"/>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c r="AD932" s="52"/>
      <c r="AE932" s="52"/>
      <c r="AF932" s="52"/>
      <c r="AG932" s="52"/>
      <c r="AH932" s="52"/>
      <c r="AI932" s="52"/>
      <c r="AJ932" s="52"/>
      <c r="AK932" s="52"/>
      <c r="AL932" s="52"/>
      <c r="AM932" s="52"/>
      <c r="AN932" s="52"/>
      <c r="AO932" s="52"/>
      <c r="AP932" s="52"/>
      <c r="AQ932" s="52"/>
      <c r="AR932" s="52"/>
      <c r="AS932" s="52"/>
      <c r="AT932" s="52"/>
      <c r="AU932" s="52"/>
      <c r="AV932" s="52"/>
      <c r="AW932" s="52"/>
      <c r="AX932" s="52"/>
      <c r="AY932" s="52"/>
      <c r="AZ932" s="52"/>
      <c r="BA932" s="52"/>
      <c r="BB932" s="52"/>
      <c r="BC932" s="52"/>
      <c r="BD932" s="52"/>
    </row>
    <row r="933" spans="1:56" ht="16.5" customHeight="1" x14ac:dyDescent="0.3">
      <c r="A933" s="53"/>
      <c r="B933" s="53"/>
      <c r="C933" s="53"/>
      <c r="D933" s="53"/>
      <c r="E933" s="52"/>
      <c r="F933" s="54"/>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c r="AD933" s="52"/>
      <c r="AE933" s="52"/>
      <c r="AF933" s="52"/>
      <c r="AG933" s="52"/>
      <c r="AH933" s="52"/>
      <c r="AI933" s="52"/>
      <c r="AJ933" s="52"/>
      <c r="AK933" s="52"/>
      <c r="AL933" s="52"/>
      <c r="AM933" s="52"/>
      <c r="AN933" s="52"/>
      <c r="AO933" s="52"/>
      <c r="AP933" s="52"/>
      <c r="AQ933" s="52"/>
      <c r="AR933" s="52"/>
      <c r="AS933" s="52"/>
      <c r="AT933" s="52"/>
      <c r="AU933" s="52"/>
      <c r="AV933" s="52"/>
      <c r="AW933" s="52"/>
      <c r="AX933" s="52"/>
      <c r="AY933" s="52"/>
      <c r="AZ933" s="52"/>
      <c r="BA933" s="52"/>
      <c r="BB933" s="52"/>
      <c r="BC933" s="52"/>
      <c r="BD933" s="52"/>
    </row>
    <row r="934" spans="1:56" ht="16.5" customHeight="1" x14ac:dyDescent="0.3">
      <c r="A934" s="53"/>
      <c r="B934" s="53"/>
      <c r="C934" s="53"/>
      <c r="D934" s="53"/>
      <c r="E934" s="52"/>
      <c r="F934" s="54"/>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c r="AD934" s="52"/>
      <c r="AE934" s="52"/>
      <c r="AF934" s="52"/>
      <c r="AG934" s="52"/>
      <c r="AH934" s="52"/>
      <c r="AI934" s="52"/>
      <c r="AJ934" s="52"/>
      <c r="AK934" s="52"/>
      <c r="AL934" s="52"/>
      <c r="AM934" s="52"/>
      <c r="AN934" s="52"/>
      <c r="AO934" s="52"/>
      <c r="AP934" s="52"/>
      <c r="AQ934" s="52"/>
      <c r="AR934" s="52"/>
      <c r="AS934" s="52"/>
      <c r="AT934" s="52"/>
      <c r="AU934" s="52"/>
      <c r="AV934" s="52"/>
      <c r="AW934" s="52"/>
      <c r="AX934" s="52"/>
      <c r="AY934" s="52"/>
      <c r="AZ934" s="52"/>
      <c r="BA934" s="52"/>
      <c r="BB934" s="52"/>
      <c r="BC934" s="52"/>
      <c r="BD934" s="52"/>
    </row>
    <row r="935" spans="1:56" ht="16.5" customHeight="1" x14ac:dyDescent="0.3">
      <c r="A935" s="53"/>
      <c r="B935" s="53"/>
      <c r="C935" s="53"/>
      <c r="D935" s="53"/>
      <c r="E935" s="52"/>
      <c r="F935" s="54"/>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2"/>
      <c r="AF935" s="52"/>
      <c r="AG935" s="52"/>
      <c r="AH935" s="52"/>
      <c r="AI935" s="52"/>
      <c r="AJ935" s="52"/>
      <c r="AK935" s="52"/>
      <c r="AL935" s="52"/>
      <c r="AM935" s="52"/>
      <c r="AN935" s="52"/>
      <c r="AO935" s="52"/>
      <c r="AP935" s="52"/>
      <c r="AQ935" s="52"/>
      <c r="AR935" s="52"/>
      <c r="AS935" s="52"/>
      <c r="AT935" s="52"/>
      <c r="AU935" s="52"/>
      <c r="AV935" s="52"/>
      <c r="AW935" s="52"/>
      <c r="AX935" s="52"/>
      <c r="AY935" s="52"/>
      <c r="AZ935" s="52"/>
      <c r="BA935" s="52"/>
      <c r="BB935" s="52"/>
      <c r="BC935" s="52"/>
      <c r="BD935" s="52"/>
    </row>
    <row r="936" spans="1:56" ht="16.5" customHeight="1" x14ac:dyDescent="0.3">
      <c r="A936" s="53"/>
      <c r="B936" s="53"/>
      <c r="C936" s="53"/>
      <c r="D936" s="53"/>
      <c r="E936" s="52"/>
      <c r="F936" s="54"/>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c r="AD936" s="52"/>
      <c r="AE936" s="52"/>
      <c r="AF936" s="52"/>
      <c r="AG936" s="52"/>
      <c r="AH936" s="52"/>
      <c r="AI936" s="52"/>
      <c r="AJ936" s="52"/>
      <c r="AK936" s="52"/>
      <c r="AL936" s="52"/>
      <c r="AM936" s="52"/>
      <c r="AN936" s="52"/>
      <c r="AO936" s="52"/>
      <c r="AP936" s="52"/>
      <c r="AQ936" s="52"/>
      <c r="AR936" s="52"/>
      <c r="AS936" s="52"/>
      <c r="AT936" s="52"/>
      <c r="AU936" s="52"/>
      <c r="AV936" s="52"/>
      <c r="AW936" s="52"/>
      <c r="AX936" s="52"/>
      <c r="AY936" s="52"/>
      <c r="AZ936" s="52"/>
      <c r="BA936" s="52"/>
      <c r="BB936" s="52"/>
      <c r="BC936" s="52"/>
      <c r="BD936" s="52"/>
    </row>
    <row r="937" spans="1:56" ht="16.5" customHeight="1" x14ac:dyDescent="0.3">
      <c r="A937" s="53"/>
      <c r="B937" s="53"/>
      <c r="C937" s="53"/>
      <c r="D937" s="53"/>
      <c r="E937" s="52"/>
      <c r="F937" s="54"/>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c r="AJ937" s="52"/>
      <c r="AK937" s="52"/>
      <c r="AL937" s="52"/>
      <c r="AM937" s="52"/>
      <c r="AN937" s="52"/>
      <c r="AO937" s="52"/>
      <c r="AP937" s="52"/>
      <c r="AQ937" s="52"/>
      <c r="AR937" s="52"/>
      <c r="AS937" s="52"/>
      <c r="AT937" s="52"/>
      <c r="AU937" s="52"/>
      <c r="AV937" s="52"/>
      <c r="AW937" s="52"/>
      <c r="AX937" s="52"/>
      <c r="AY937" s="52"/>
      <c r="AZ937" s="52"/>
      <c r="BA937" s="52"/>
      <c r="BB937" s="52"/>
      <c r="BC937" s="52"/>
      <c r="BD937" s="52"/>
    </row>
    <row r="938" spans="1:56" ht="16.5" customHeight="1" x14ac:dyDescent="0.3">
      <c r="A938" s="53"/>
      <c r="B938" s="53"/>
      <c r="C938" s="53"/>
      <c r="D938" s="53"/>
      <c r="E938" s="52"/>
      <c r="F938" s="54"/>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c r="AD938" s="52"/>
      <c r="AE938" s="52"/>
      <c r="AF938" s="52"/>
      <c r="AG938" s="52"/>
      <c r="AH938" s="52"/>
      <c r="AI938" s="52"/>
      <c r="AJ938" s="52"/>
      <c r="AK938" s="52"/>
      <c r="AL938" s="52"/>
      <c r="AM938" s="52"/>
      <c r="AN938" s="52"/>
      <c r="AO938" s="52"/>
      <c r="AP938" s="52"/>
      <c r="AQ938" s="52"/>
      <c r="AR938" s="52"/>
      <c r="AS938" s="52"/>
      <c r="AT938" s="52"/>
      <c r="AU938" s="52"/>
      <c r="AV938" s="52"/>
      <c r="AW938" s="52"/>
      <c r="AX938" s="52"/>
      <c r="AY938" s="52"/>
      <c r="AZ938" s="52"/>
      <c r="BA938" s="52"/>
      <c r="BB938" s="52"/>
      <c r="BC938" s="52"/>
      <c r="BD938" s="52"/>
    </row>
    <row r="939" spans="1:56" ht="16.5" customHeight="1" x14ac:dyDescent="0.3">
      <c r="A939" s="53"/>
      <c r="B939" s="53"/>
      <c r="C939" s="53"/>
      <c r="D939" s="53"/>
      <c r="E939" s="52"/>
      <c r="F939" s="54"/>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c r="AD939" s="52"/>
      <c r="AE939" s="52"/>
      <c r="AF939" s="52"/>
      <c r="AG939" s="52"/>
      <c r="AH939" s="52"/>
      <c r="AI939" s="52"/>
      <c r="AJ939" s="52"/>
      <c r="AK939" s="52"/>
      <c r="AL939" s="52"/>
      <c r="AM939" s="52"/>
      <c r="AN939" s="52"/>
      <c r="AO939" s="52"/>
      <c r="AP939" s="52"/>
      <c r="AQ939" s="52"/>
      <c r="AR939" s="52"/>
      <c r="AS939" s="52"/>
      <c r="AT939" s="52"/>
      <c r="AU939" s="52"/>
      <c r="AV939" s="52"/>
      <c r="AW939" s="52"/>
      <c r="AX939" s="52"/>
      <c r="AY939" s="52"/>
      <c r="AZ939" s="52"/>
      <c r="BA939" s="52"/>
      <c r="BB939" s="52"/>
      <c r="BC939" s="52"/>
      <c r="BD939" s="52"/>
    </row>
    <row r="940" spans="1:56" ht="16.5" customHeight="1" x14ac:dyDescent="0.3">
      <c r="A940" s="53"/>
      <c r="B940" s="53"/>
      <c r="C940" s="53"/>
      <c r="D940" s="53"/>
      <c r="E940" s="52"/>
      <c r="F940" s="54"/>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c r="AD940" s="52"/>
      <c r="AE940" s="52"/>
      <c r="AF940" s="52"/>
      <c r="AG940" s="52"/>
      <c r="AH940" s="52"/>
      <c r="AI940" s="52"/>
      <c r="AJ940" s="52"/>
      <c r="AK940" s="52"/>
      <c r="AL940" s="52"/>
      <c r="AM940" s="52"/>
      <c r="AN940" s="52"/>
      <c r="AO940" s="52"/>
      <c r="AP940" s="52"/>
      <c r="AQ940" s="52"/>
      <c r="AR940" s="52"/>
      <c r="AS940" s="52"/>
      <c r="AT940" s="52"/>
      <c r="AU940" s="52"/>
      <c r="AV940" s="52"/>
      <c r="AW940" s="52"/>
      <c r="AX940" s="52"/>
      <c r="AY940" s="52"/>
      <c r="AZ940" s="52"/>
      <c r="BA940" s="52"/>
      <c r="BB940" s="52"/>
      <c r="BC940" s="52"/>
      <c r="BD940" s="52"/>
    </row>
    <row r="941" spans="1:56" ht="16.5" customHeight="1" x14ac:dyDescent="0.3">
      <c r="A941" s="53"/>
      <c r="B941" s="53"/>
      <c r="C941" s="53"/>
      <c r="D941" s="53"/>
      <c r="E941" s="52"/>
      <c r="F941" s="54"/>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c r="AD941" s="52"/>
      <c r="AE941" s="52"/>
      <c r="AF941" s="52"/>
      <c r="AG941" s="52"/>
      <c r="AH941" s="52"/>
      <c r="AI941" s="52"/>
      <c r="AJ941" s="52"/>
      <c r="AK941" s="52"/>
      <c r="AL941" s="52"/>
      <c r="AM941" s="52"/>
      <c r="AN941" s="52"/>
      <c r="AO941" s="52"/>
      <c r="AP941" s="52"/>
      <c r="AQ941" s="52"/>
      <c r="AR941" s="52"/>
      <c r="AS941" s="52"/>
      <c r="AT941" s="52"/>
      <c r="AU941" s="52"/>
      <c r="AV941" s="52"/>
      <c r="AW941" s="52"/>
      <c r="AX941" s="52"/>
      <c r="AY941" s="52"/>
      <c r="AZ941" s="52"/>
      <c r="BA941" s="52"/>
      <c r="BB941" s="52"/>
      <c r="BC941" s="52"/>
      <c r="BD941" s="52"/>
    </row>
    <row r="942" spans="1:56" ht="16.5" customHeight="1" x14ac:dyDescent="0.3">
      <c r="A942" s="53"/>
      <c r="B942" s="53"/>
      <c r="C942" s="53"/>
      <c r="D942" s="53"/>
      <c r="E942" s="52"/>
      <c r="F942" s="54"/>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c r="AD942" s="52"/>
      <c r="AE942" s="52"/>
      <c r="AF942" s="52"/>
      <c r="AG942" s="52"/>
      <c r="AH942" s="52"/>
      <c r="AI942" s="52"/>
      <c r="AJ942" s="52"/>
      <c r="AK942" s="52"/>
      <c r="AL942" s="52"/>
      <c r="AM942" s="52"/>
      <c r="AN942" s="52"/>
      <c r="AO942" s="52"/>
      <c r="AP942" s="52"/>
      <c r="AQ942" s="52"/>
      <c r="AR942" s="52"/>
      <c r="AS942" s="52"/>
      <c r="AT942" s="52"/>
      <c r="AU942" s="52"/>
      <c r="AV942" s="52"/>
      <c r="AW942" s="52"/>
      <c r="AX942" s="52"/>
      <c r="AY942" s="52"/>
      <c r="AZ942" s="52"/>
      <c r="BA942" s="52"/>
      <c r="BB942" s="52"/>
      <c r="BC942" s="52"/>
      <c r="BD942" s="52"/>
    </row>
    <row r="943" spans="1:56" ht="16.5" customHeight="1" x14ac:dyDescent="0.3">
      <c r="A943" s="53"/>
      <c r="B943" s="53"/>
      <c r="C943" s="53"/>
      <c r="D943" s="53"/>
      <c r="E943" s="52"/>
      <c r="F943" s="54"/>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c r="AD943" s="52"/>
      <c r="AE943" s="52"/>
      <c r="AF943" s="52"/>
      <c r="AG943" s="52"/>
      <c r="AH943" s="52"/>
      <c r="AI943" s="52"/>
      <c r="AJ943" s="52"/>
      <c r="AK943" s="52"/>
      <c r="AL943" s="52"/>
      <c r="AM943" s="52"/>
      <c r="AN943" s="52"/>
      <c r="AO943" s="52"/>
      <c r="AP943" s="52"/>
      <c r="AQ943" s="52"/>
      <c r="AR943" s="52"/>
      <c r="AS943" s="52"/>
      <c r="AT943" s="52"/>
      <c r="AU943" s="52"/>
      <c r="AV943" s="52"/>
      <c r="AW943" s="52"/>
      <c r="AX943" s="52"/>
      <c r="AY943" s="52"/>
      <c r="AZ943" s="52"/>
      <c r="BA943" s="52"/>
      <c r="BB943" s="52"/>
      <c r="BC943" s="52"/>
      <c r="BD943" s="52"/>
    </row>
    <row r="944" spans="1:56" ht="16.5" customHeight="1" x14ac:dyDescent="0.3">
      <c r="A944" s="53"/>
      <c r="B944" s="53"/>
      <c r="C944" s="53"/>
      <c r="D944" s="53"/>
      <c r="E944" s="52"/>
      <c r="F944" s="54"/>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c r="AD944" s="52"/>
      <c r="AE944" s="52"/>
      <c r="AF944" s="52"/>
      <c r="AG944" s="52"/>
      <c r="AH944" s="52"/>
      <c r="AI944" s="52"/>
      <c r="AJ944" s="52"/>
      <c r="AK944" s="52"/>
      <c r="AL944" s="52"/>
      <c r="AM944" s="52"/>
      <c r="AN944" s="52"/>
      <c r="AO944" s="52"/>
      <c r="AP944" s="52"/>
      <c r="AQ944" s="52"/>
      <c r="AR944" s="52"/>
      <c r="AS944" s="52"/>
      <c r="AT944" s="52"/>
      <c r="AU944" s="52"/>
      <c r="AV944" s="52"/>
      <c r="AW944" s="52"/>
      <c r="AX944" s="52"/>
      <c r="AY944" s="52"/>
      <c r="AZ944" s="52"/>
      <c r="BA944" s="52"/>
      <c r="BB944" s="52"/>
      <c r="BC944" s="52"/>
      <c r="BD944" s="52"/>
    </row>
    <row r="945" spans="1:56" ht="16.5" customHeight="1" x14ac:dyDescent="0.3">
      <c r="A945" s="53"/>
      <c r="B945" s="53"/>
      <c r="C945" s="53"/>
      <c r="D945" s="53"/>
      <c r="E945" s="52"/>
      <c r="F945" s="54"/>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c r="AD945" s="52"/>
      <c r="AE945" s="52"/>
      <c r="AF945" s="52"/>
      <c r="AG945" s="52"/>
      <c r="AH945" s="52"/>
      <c r="AI945" s="52"/>
      <c r="AJ945" s="52"/>
      <c r="AK945" s="52"/>
      <c r="AL945" s="52"/>
      <c r="AM945" s="52"/>
      <c r="AN945" s="52"/>
      <c r="AO945" s="52"/>
      <c r="AP945" s="52"/>
      <c r="AQ945" s="52"/>
      <c r="AR945" s="52"/>
      <c r="AS945" s="52"/>
      <c r="AT945" s="52"/>
      <c r="AU945" s="52"/>
      <c r="AV945" s="52"/>
      <c r="AW945" s="52"/>
      <c r="AX945" s="52"/>
      <c r="AY945" s="52"/>
      <c r="AZ945" s="52"/>
      <c r="BA945" s="52"/>
      <c r="BB945" s="52"/>
      <c r="BC945" s="52"/>
      <c r="BD945" s="52"/>
    </row>
    <row r="946" spans="1:56" ht="16.5" customHeight="1" x14ac:dyDescent="0.3">
      <c r="A946" s="53"/>
      <c r="B946" s="53"/>
      <c r="C946" s="53"/>
      <c r="D946" s="53"/>
      <c r="E946" s="52"/>
      <c r="F946" s="54"/>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c r="AD946" s="52"/>
      <c r="AE946" s="52"/>
      <c r="AF946" s="52"/>
      <c r="AG946" s="52"/>
      <c r="AH946" s="52"/>
      <c r="AI946" s="52"/>
      <c r="AJ946" s="52"/>
      <c r="AK946" s="52"/>
      <c r="AL946" s="52"/>
      <c r="AM946" s="52"/>
      <c r="AN946" s="52"/>
      <c r="AO946" s="52"/>
      <c r="AP946" s="52"/>
      <c r="AQ946" s="52"/>
      <c r="AR946" s="52"/>
      <c r="AS946" s="52"/>
      <c r="AT946" s="52"/>
      <c r="AU946" s="52"/>
      <c r="AV946" s="52"/>
      <c r="AW946" s="52"/>
      <c r="AX946" s="52"/>
      <c r="AY946" s="52"/>
      <c r="AZ946" s="52"/>
      <c r="BA946" s="52"/>
      <c r="BB946" s="52"/>
      <c r="BC946" s="52"/>
      <c r="BD946" s="52"/>
    </row>
    <row r="947" spans="1:56" ht="16.5" customHeight="1" x14ac:dyDescent="0.3">
      <c r="A947" s="53"/>
      <c r="B947" s="53"/>
      <c r="C947" s="53"/>
      <c r="D947" s="53"/>
      <c r="E947" s="52"/>
      <c r="F947" s="54"/>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c r="AJ947" s="52"/>
      <c r="AK947" s="52"/>
      <c r="AL947" s="52"/>
      <c r="AM947" s="52"/>
      <c r="AN947" s="52"/>
      <c r="AO947" s="52"/>
      <c r="AP947" s="52"/>
      <c r="AQ947" s="52"/>
      <c r="AR947" s="52"/>
      <c r="AS947" s="52"/>
      <c r="AT947" s="52"/>
      <c r="AU947" s="52"/>
      <c r="AV947" s="52"/>
      <c r="AW947" s="52"/>
      <c r="AX947" s="52"/>
      <c r="AY947" s="52"/>
      <c r="AZ947" s="52"/>
      <c r="BA947" s="52"/>
      <c r="BB947" s="52"/>
      <c r="BC947" s="52"/>
      <c r="BD947" s="52"/>
    </row>
    <row r="948" spans="1:56" ht="16.5" customHeight="1" x14ac:dyDescent="0.3">
      <c r="A948" s="53"/>
      <c r="B948" s="53"/>
      <c r="C948" s="53"/>
      <c r="D948" s="53"/>
      <c r="E948" s="52"/>
      <c r="F948" s="54"/>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c r="AD948" s="52"/>
      <c r="AE948" s="52"/>
      <c r="AF948" s="52"/>
      <c r="AG948" s="52"/>
      <c r="AH948" s="52"/>
      <c r="AI948" s="52"/>
      <c r="AJ948" s="52"/>
      <c r="AK948" s="52"/>
      <c r="AL948" s="52"/>
      <c r="AM948" s="52"/>
      <c r="AN948" s="52"/>
      <c r="AO948" s="52"/>
      <c r="AP948" s="52"/>
      <c r="AQ948" s="52"/>
      <c r="AR948" s="52"/>
      <c r="AS948" s="52"/>
      <c r="AT948" s="52"/>
      <c r="AU948" s="52"/>
      <c r="AV948" s="52"/>
      <c r="AW948" s="52"/>
      <c r="AX948" s="52"/>
      <c r="AY948" s="52"/>
      <c r="AZ948" s="52"/>
      <c r="BA948" s="52"/>
      <c r="BB948" s="52"/>
      <c r="BC948" s="52"/>
      <c r="BD948" s="52"/>
    </row>
    <row r="949" spans="1:56" ht="16.5" customHeight="1" x14ac:dyDescent="0.3">
      <c r="A949" s="53"/>
      <c r="B949" s="53"/>
      <c r="C949" s="53"/>
      <c r="D949" s="53"/>
      <c r="E949" s="52"/>
      <c r="F949" s="54"/>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c r="AJ949" s="52"/>
      <c r="AK949" s="52"/>
      <c r="AL949" s="52"/>
      <c r="AM949" s="52"/>
      <c r="AN949" s="52"/>
      <c r="AO949" s="52"/>
      <c r="AP949" s="52"/>
      <c r="AQ949" s="52"/>
      <c r="AR949" s="52"/>
      <c r="AS949" s="52"/>
      <c r="AT949" s="52"/>
      <c r="AU949" s="52"/>
      <c r="AV949" s="52"/>
      <c r="AW949" s="52"/>
      <c r="AX949" s="52"/>
      <c r="AY949" s="52"/>
      <c r="AZ949" s="52"/>
      <c r="BA949" s="52"/>
      <c r="BB949" s="52"/>
      <c r="BC949" s="52"/>
      <c r="BD949" s="52"/>
    </row>
    <row r="950" spans="1:56" ht="16.5" customHeight="1" x14ac:dyDescent="0.3">
      <c r="A950" s="53"/>
      <c r="B950" s="53"/>
      <c r="C950" s="53"/>
      <c r="D950" s="53"/>
      <c r="E950" s="52"/>
      <c r="F950" s="54"/>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c r="AJ950" s="52"/>
      <c r="AK950" s="52"/>
      <c r="AL950" s="52"/>
      <c r="AM950" s="52"/>
      <c r="AN950" s="52"/>
      <c r="AO950" s="52"/>
      <c r="AP950" s="52"/>
      <c r="AQ950" s="52"/>
      <c r="AR950" s="52"/>
      <c r="AS950" s="52"/>
      <c r="AT950" s="52"/>
      <c r="AU950" s="52"/>
      <c r="AV950" s="52"/>
      <c r="AW950" s="52"/>
      <c r="AX950" s="52"/>
      <c r="AY950" s="52"/>
      <c r="AZ950" s="52"/>
      <c r="BA950" s="52"/>
      <c r="BB950" s="52"/>
      <c r="BC950" s="52"/>
      <c r="BD950" s="52"/>
    </row>
    <row r="951" spans="1:56" ht="16.5" customHeight="1" x14ac:dyDescent="0.3">
      <c r="A951" s="53"/>
      <c r="B951" s="53"/>
      <c r="C951" s="53"/>
      <c r="D951" s="53"/>
      <c r="E951" s="52"/>
      <c r="F951" s="54"/>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c r="AJ951" s="52"/>
      <c r="AK951" s="52"/>
      <c r="AL951" s="52"/>
      <c r="AM951" s="52"/>
      <c r="AN951" s="52"/>
      <c r="AO951" s="52"/>
      <c r="AP951" s="52"/>
      <c r="AQ951" s="52"/>
      <c r="AR951" s="52"/>
      <c r="AS951" s="52"/>
      <c r="AT951" s="52"/>
      <c r="AU951" s="52"/>
      <c r="AV951" s="52"/>
      <c r="AW951" s="52"/>
      <c r="AX951" s="52"/>
      <c r="AY951" s="52"/>
      <c r="AZ951" s="52"/>
      <c r="BA951" s="52"/>
      <c r="BB951" s="52"/>
      <c r="BC951" s="52"/>
      <c r="BD951" s="52"/>
    </row>
    <row r="952" spans="1:56" ht="16.5" customHeight="1" x14ac:dyDescent="0.3">
      <c r="A952" s="53"/>
      <c r="B952" s="53"/>
      <c r="C952" s="53"/>
      <c r="D952" s="53"/>
      <c r="E952" s="52"/>
      <c r="F952" s="54"/>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c r="AJ952" s="52"/>
      <c r="AK952" s="52"/>
      <c r="AL952" s="52"/>
      <c r="AM952" s="52"/>
      <c r="AN952" s="52"/>
      <c r="AO952" s="52"/>
      <c r="AP952" s="52"/>
      <c r="AQ952" s="52"/>
      <c r="AR952" s="52"/>
      <c r="AS952" s="52"/>
      <c r="AT952" s="52"/>
      <c r="AU952" s="52"/>
      <c r="AV952" s="52"/>
      <c r="AW952" s="52"/>
      <c r="AX952" s="52"/>
      <c r="AY952" s="52"/>
      <c r="AZ952" s="52"/>
      <c r="BA952" s="52"/>
      <c r="BB952" s="52"/>
      <c r="BC952" s="52"/>
      <c r="BD952" s="52"/>
    </row>
    <row r="953" spans="1:56" ht="16.5" customHeight="1" x14ac:dyDescent="0.3">
      <c r="A953" s="53"/>
      <c r="B953" s="53"/>
      <c r="C953" s="53"/>
      <c r="D953" s="53"/>
      <c r="E953" s="52"/>
      <c r="F953" s="54"/>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c r="AJ953" s="52"/>
      <c r="AK953" s="52"/>
      <c r="AL953" s="52"/>
      <c r="AM953" s="52"/>
      <c r="AN953" s="52"/>
      <c r="AO953" s="52"/>
      <c r="AP953" s="52"/>
      <c r="AQ953" s="52"/>
      <c r="AR953" s="52"/>
      <c r="AS953" s="52"/>
      <c r="AT953" s="52"/>
      <c r="AU953" s="52"/>
      <c r="AV953" s="52"/>
      <c r="AW953" s="52"/>
      <c r="AX953" s="52"/>
      <c r="AY953" s="52"/>
      <c r="AZ953" s="52"/>
      <c r="BA953" s="52"/>
      <c r="BB953" s="52"/>
      <c r="BC953" s="52"/>
      <c r="BD953" s="52"/>
    </row>
    <row r="954" spans="1:56" ht="16.5" customHeight="1" x14ac:dyDescent="0.3">
      <c r="A954" s="53"/>
      <c r="B954" s="53"/>
      <c r="C954" s="53"/>
      <c r="D954" s="53"/>
      <c r="E954" s="52"/>
      <c r="F954" s="54"/>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c r="AJ954" s="52"/>
      <c r="AK954" s="52"/>
      <c r="AL954" s="52"/>
      <c r="AM954" s="52"/>
      <c r="AN954" s="52"/>
      <c r="AO954" s="52"/>
      <c r="AP954" s="52"/>
      <c r="AQ954" s="52"/>
      <c r="AR954" s="52"/>
      <c r="AS954" s="52"/>
      <c r="AT954" s="52"/>
      <c r="AU954" s="52"/>
      <c r="AV954" s="52"/>
      <c r="AW954" s="52"/>
      <c r="AX954" s="52"/>
      <c r="AY954" s="52"/>
      <c r="AZ954" s="52"/>
      <c r="BA954" s="52"/>
      <c r="BB954" s="52"/>
      <c r="BC954" s="52"/>
      <c r="BD954" s="52"/>
    </row>
    <row r="955" spans="1:56" ht="16.5" customHeight="1" x14ac:dyDescent="0.3">
      <c r="A955" s="53"/>
      <c r="B955" s="53"/>
      <c r="C955" s="53"/>
      <c r="D955" s="53"/>
      <c r="E955" s="52"/>
      <c r="F955" s="54"/>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c r="AJ955" s="52"/>
      <c r="AK955" s="52"/>
      <c r="AL955" s="52"/>
      <c r="AM955" s="52"/>
      <c r="AN955" s="52"/>
      <c r="AO955" s="52"/>
      <c r="AP955" s="52"/>
      <c r="AQ955" s="52"/>
      <c r="AR955" s="52"/>
      <c r="AS955" s="52"/>
      <c r="AT955" s="52"/>
      <c r="AU955" s="52"/>
      <c r="AV955" s="52"/>
      <c r="AW955" s="52"/>
      <c r="AX955" s="52"/>
      <c r="AY955" s="52"/>
      <c r="AZ955" s="52"/>
      <c r="BA955" s="52"/>
      <c r="BB955" s="52"/>
      <c r="BC955" s="52"/>
      <c r="BD955" s="52"/>
    </row>
    <row r="956" spans="1:56" ht="16.5" customHeight="1" x14ac:dyDescent="0.3">
      <c r="A956" s="53"/>
      <c r="B956" s="53"/>
      <c r="C956" s="53"/>
      <c r="D956" s="53"/>
      <c r="E956" s="52"/>
      <c r="F956" s="54"/>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c r="AJ956" s="52"/>
      <c r="AK956" s="52"/>
      <c r="AL956" s="52"/>
      <c r="AM956" s="52"/>
      <c r="AN956" s="52"/>
      <c r="AO956" s="52"/>
      <c r="AP956" s="52"/>
      <c r="AQ956" s="52"/>
      <c r="AR956" s="52"/>
      <c r="AS956" s="52"/>
      <c r="AT956" s="52"/>
      <c r="AU956" s="52"/>
      <c r="AV956" s="52"/>
      <c r="AW956" s="52"/>
      <c r="AX956" s="52"/>
      <c r="AY956" s="52"/>
      <c r="AZ956" s="52"/>
      <c r="BA956" s="52"/>
      <c r="BB956" s="52"/>
      <c r="BC956" s="52"/>
      <c r="BD956" s="52"/>
    </row>
    <row r="957" spans="1:56" ht="16.5" customHeight="1" x14ac:dyDescent="0.3">
      <c r="A957" s="53"/>
      <c r="B957" s="53"/>
      <c r="C957" s="53"/>
      <c r="D957" s="53"/>
      <c r="E957" s="52"/>
      <c r="F957" s="54"/>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c r="AJ957" s="52"/>
      <c r="AK957" s="52"/>
      <c r="AL957" s="52"/>
      <c r="AM957" s="52"/>
      <c r="AN957" s="52"/>
      <c r="AO957" s="52"/>
      <c r="AP957" s="52"/>
      <c r="AQ957" s="52"/>
      <c r="AR957" s="52"/>
      <c r="AS957" s="52"/>
      <c r="AT957" s="52"/>
      <c r="AU957" s="52"/>
      <c r="AV957" s="52"/>
      <c r="AW957" s="52"/>
      <c r="AX957" s="52"/>
      <c r="AY957" s="52"/>
      <c r="AZ957" s="52"/>
      <c r="BA957" s="52"/>
      <c r="BB957" s="52"/>
      <c r="BC957" s="52"/>
      <c r="BD957" s="52"/>
    </row>
    <row r="958" spans="1:56" ht="16.5" customHeight="1" x14ac:dyDescent="0.3">
      <c r="A958" s="53"/>
      <c r="B958" s="53"/>
      <c r="C958" s="53"/>
      <c r="D958" s="53"/>
      <c r="E958" s="52"/>
      <c r="F958" s="54"/>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c r="AJ958" s="52"/>
      <c r="AK958" s="52"/>
      <c r="AL958" s="52"/>
      <c r="AM958" s="52"/>
      <c r="AN958" s="52"/>
      <c r="AO958" s="52"/>
      <c r="AP958" s="52"/>
      <c r="AQ958" s="52"/>
      <c r="AR958" s="52"/>
      <c r="AS958" s="52"/>
      <c r="AT958" s="52"/>
      <c r="AU958" s="52"/>
      <c r="AV958" s="52"/>
      <c r="AW958" s="52"/>
      <c r="AX958" s="52"/>
      <c r="AY958" s="52"/>
      <c r="AZ958" s="52"/>
      <c r="BA958" s="52"/>
      <c r="BB958" s="52"/>
      <c r="BC958" s="52"/>
      <c r="BD958" s="52"/>
    </row>
    <row r="959" spans="1:56" ht="16.5" customHeight="1" x14ac:dyDescent="0.3">
      <c r="A959" s="53"/>
      <c r="B959" s="53"/>
      <c r="C959" s="53"/>
      <c r="D959" s="53"/>
      <c r="E959" s="52"/>
      <c r="F959" s="54"/>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c r="AJ959" s="52"/>
      <c r="AK959" s="52"/>
      <c r="AL959" s="52"/>
      <c r="AM959" s="52"/>
      <c r="AN959" s="52"/>
      <c r="AO959" s="52"/>
      <c r="AP959" s="52"/>
      <c r="AQ959" s="52"/>
      <c r="AR959" s="52"/>
      <c r="AS959" s="52"/>
      <c r="AT959" s="52"/>
      <c r="AU959" s="52"/>
      <c r="AV959" s="52"/>
      <c r="AW959" s="52"/>
      <c r="AX959" s="52"/>
      <c r="AY959" s="52"/>
      <c r="AZ959" s="52"/>
      <c r="BA959" s="52"/>
      <c r="BB959" s="52"/>
      <c r="BC959" s="52"/>
      <c r="BD959" s="52"/>
    </row>
    <row r="960" spans="1:56" ht="16.5" customHeight="1" x14ac:dyDescent="0.3">
      <c r="A960" s="53"/>
      <c r="B960" s="53"/>
      <c r="C960" s="53"/>
      <c r="D960" s="53"/>
      <c r="E960" s="52"/>
      <c r="F960" s="54"/>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2"/>
      <c r="AF960" s="52"/>
      <c r="AG960" s="52"/>
      <c r="AH960" s="52"/>
      <c r="AI960" s="52"/>
      <c r="AJ960" s="52"/>
      <c r="AK960" s="52"/>
      <c r="AL960" s="52"/>
      <c r="AM960" s="52"/>
      <c r="AN960" s="52"/>
      <c r="AO960" s="52"/>
      <c r="AP960" s="52"/>
      <c r="AQ960" s="52"/>
      <c r="AR960" s="52"/>
      <c r="AS960" s="52"/>
      <c r="AT960" s="52"/>
      <c r="AU960" s="52"/>
      <c r="AV960" s="52"/>
      <c r="AW960" s="52"/>
      <c r="AX960" s="52"/>
      <c r="AY960" s="52"/>
      <c r="AZ960" s="52"/>
      <c r="BA960" s="52"/>
      <c r="BB960" s="52"/>
      <c r="BC960" s="52"/>
      <c r="BD960" s="52"/>
    </row>
    <row r="961" spans="1:56" ht="16.5" customHeight="1" x14ac:dyDescent="0.3">
      <c r="A961" s="53"/>
      <c r="B961" s="53"/>
      <c r="C961" s="53"/>
      <c r="D961" s="53"/>
      <c r="E961" s="52"/>
      <c r="F961" s="54"/>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2"/>
      <c r="AF961" s="52"/>
      <c r="AG961" s="52"/>
      <c r="AH961" s="52"/>
      <c r="AI961" s="52"/>
      <c r="AJ961" s="52"/>
      <c r="AK961" s="52"/>
      <c r="AL961" s="52"/>
      <c r="AM961" s="52"/>
      <c r="AN961" s="52"/>
      <c r="AO961" s="52"/>
      <c r="AP961" s="52"/>
      <c r="AQ961" s="52"/>
      <c r="AR961" s="52"/>
      <c r="AS961" s="52"/>
      <c r="AT961" s="52"/>
      <c r="AU961" s="52"/>
      <c r="AV961" s="52"/>
      <c r="AW961" s="52"/>
      <c r="AX961" s="52"/>
      <c r="AY961" s="52"/>
      <c r="AZ961" s="52"/>
      <c r="BA961" s="52"/>
      <c r="BB961" s="52"/>
      <c r="BC961" s="52"/>
      <c r="BD961" s="52"/>
    </row>
    <row r="962" spans="1:56" ht="16.5" customHeight="1" x14ac:dyDescent="0.3">
      <c r="A962" s="53"/>
      <c r="B962" s="53"/>
      <c r="C962" s="53"/>
      <c r="D962" s="53"/>
      <c r="E962" s="52"/>
      <c r="F962" s="54"/>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2"/>
      <c r="AF962" s="52"/>
      <c r="AG962" s="52"/>
      <c r="AH962" s="52"/>
      <c r="AI962" s="52"/>
      <c r="AJ962" s="52"/>
      <c r="AK962" s="52"/>
      <c r="AL962" s="52"/>
      <c r="AM962" s="52"/>
      <c r="AN962" s="52"/>
      <c r="AO962" s="52"/>
      <c r="AP962" s="52"/>
      <c r="AQ962" s="52"/>
      <c r="AR962" s="52"/>
      <c r="AS962" s="52"/>
      <c r="AT962" s="52"/>
      <c r="AU962" s="52"/>
      <c r="AV962" s="52"/>
      <c r="AW962" s="52"/>
      <c r="AX962" s="52"/>
      <c r="AY962" s="52"/>
      <c r="AZ962" s="52"/>
      <c r="BA962" s="52"/>
      <c r="BB962" s="52"/>
      <c r="BC962" s="52"/>
      <c r="BD962" s="52"/>
    </row>
    <row r="963" spans="1:56" ht="16.5" customHeight="1" x14ac:dyDescent="0.3">
      <c r="A963" s="53"/>
      <c r="B963" s="53"/>
      <c r="C963" s="53"/>
      <c r="D963" s="53"/>
      <c r="E963" s="52"/>
      <c r="F963" s="54"/>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2"/>
      <c r="AF963" s="52"/>
      <c r="AG963" s="52"/>
      <c r="AH963" s="52"/>
      <c r="AI963" s="52"/>
      <c r="AJ963" s="52"/>
      <c r="AK963" s="52"/>
      <c r="AL963" s="52"/>
      <c r="AM963" s="52"/>
      <c r="AN963" s="52"/>
      <c r="AO963" s="52"/>
      <c r="AP963" s="52"/>
      <c r="AQ963" s="52"/>
      <c r="AR963" s="52"/>
      <c r="AS963" s="52"/>
      <c r="AT963" s="52"/>
      <c r="AU963" s="52"/>
      <c r="AV963" s="52"/>
      <c r="AW963" s="52"/>
      <c r="AX963" s="52"/>
      <c r="AY963" s="52"/>
      <c r="AZ963" s="52"/>
      <c r="BA963" s="52"/>
      <c r="BB963" s="52"/>
      <c r="BC963" s="52"/>
      <c r="BD963" s="52"/>
    </row>
    <row r="964" spans="1:56" ht="16.5" customHeight="1" x14ac:dyDescent="0.3">
      <c r="A964" s="53"/>
      <c r="B964" s="53"/>
      <c r="C964" s="53"/>
      <c r="D964" s="53"/>
      <c r="E964" s="52"/>
      <c r="F964" s="54"/>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2"/>
      <c r="AF964" s="52"/>
      <c r="AG964" s="52"/>
      <c r="AH964" s="52"/>
      <c r="AI964" s="52"/>
      <c r="AJ964" s="52"/>
      <c r="AK964" s="52"/>
      <c r="AL964" s="52"/>
      <c r="AM964" s="52"/>
      <c r="AN964" s="52"/>
      <c r="AO964" s="52"/>
      <c r="AP964" s="52"/>
      <c r="AQ964" s="52"/>
      <c r="AR964" s="52"/>
      <c r="AS964" s="52"/>
      <c r="AT964" s="52"/>
      <c r="AU964" s="52"/>
      <c r="AV964" s="52"/>
      <c r="AW964" s="52"/>
      <c r="AX964" s="52"/>
      <c r="AY964" s="52"/>
      <c r="AZ964" s="52"/>
      <c r="BA964" s="52"/>
      <c r="BB964" s="52"/>
      <c r="BC964" s="52"/>
      <c r="BD964" s="52"/>
    </row>
    <row r="965" spans="1:56" ht="16.5" customHeight="1" x14ac:dyDescent="0.3">
      <c r="A965" s="53"/>
      <c r="B965" s="53"/>
      <c r="C965" s="53"/>
      <c r="D965" s="53"/>
      <c r="E965" s="52"/>
      <c r="F965" s="54"/>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2"/>
      <c r="AF965" s="52"/>
      <c r="AG965" s="52"/>
      <c r="AH965" s="52"/>
      <c r="AI965" s="52"/>
      <c r="AJ965" s="52"/>
      <c r="AK965" s="52"/>
      <c r="AL965" s="52"/>
      <c r="AM965" s="52"/>
      <c r="AN965" s="52"/>
      <c r="AO965" s="52"/>
      <c r="AP965" s="52"/>
      <c r="AQ965" s="52"/>
      <c r="AR965" s="52"/>
      <c r="AS965" s="52"/>
      <c r="AT965" s="52"/>
      <c r="AU965" s="52"/>
      <c r="AV965" s="52"/>
      <c r="AW965" s="52"/>
      <c r="AX965" s="52"/>
      <c r="AY965" s="52"/>
      <c r="AZ965" s="52"/>
      <c r="BA965" s="52"/>
      <c r="BB965" s="52"/>
      <c r="BC965" s="52"/>
      <c r="BD965" s="52"/>
    </row>
    <row r="966" spans="1:56" ht="16.5" customHeight="1" x14ac:dyDescent="0.3">
      <c r="A966" s="53"/>
      <c r="B966" s="53"/>
      <c r="C966" s="53"/>
      <c r="D966" s="53"/>
      <c r="E966" s="52"/>
      <c r="F966" s="54"/>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c r="AJ966" s="52"/>
      <c r="AK966" s="52"/>
      <c r="AL966" s="52"/>
      <c r="AM966" s="52"/>
      <c r="AN966" s="52"/>
      <c r="AO966" s="52"/>
      <c r="AP966" s="52"/>
      <c r="AQ966" s="52"/>
      <c r="AR966" s="52"/>
      <c r="AS966" s="52"/>
      <c r="AT966" s="52"/>
      <c r="AU966" s="52"/>
      <c r="AV966" s="52"/>
      <c r="AW966" s="52"/>
      <c r="AX966" s="52"/>
      <c r="AY966" s="52"/>
      <c r="AZ966" s="52"/>
      <c r="BA966" s="52"/>
      <c r="BB966" s="52"/>
      <c r="BC966" s="52"/>
      <c r="BD966" s="52"/>
    </row>
    <row r="967" spans="1:56" ht="16.5" customHeight="1" x14ac:dyDescent="0.3">
      <c r="A967" s="53"/>
      <c r="B967" s="53"/>
      <c r="C967" s="53"/>
      <c r="D967" s="53"/>
      <c r="E967" s="52"/>
      <c r="F967" s="54"/>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2"/>
      <c r="AF967" s="52"/>
      <c r="AG967" s="52"/>
      <c r="AH967" s="52"/>
      <c r="AI967" s="52"/>
      <c r="AJ967" s="52"/>
      <c r="AK967" s="52"/>
      <c r="AL967" s="52"/>
      <c r="AM967" s="52"/>
      <c r="AN967" s="52"/>
      <c r="AO967" s="52"/>
      <c r="AP967" s="52"/>
      <c r="AQ967" s="52"/>
      <c r="AR967" s="52"/>
      <c r="AS967" s="52"/>
      <c r="AT967" s="52"/>
      <c r="AU967" s="52"/>
      <c r="AV967" s="52"/>
      <c r="AW967" s="52"/>
      <c r="AX967" s="52"/>
      <c r="AY967" s="52"/>
      <c r="AZ967" s="52"/>
      <c r="BA967" s="52"/>
      <c r="BB967" s="52"/>
      <c r="BC967" s="52"/>
      <c r="BD967" s="52"/>
    </row>
    <row r="968" spans="1:56" ht="16.5" customHeight="1" x14ac:dyDescent="0.3">
      <c r="A968" s="53"/>
      <c r="B968" s="53"/>
      <c r="C968" s="53"/>
      <c r="D968" s="53"/>
      <c r="E968" s="52"/>
      <c r="F968" s="54"/>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2"/>
      <c r="AF968" s="52"/>
      <c r="AG968" s="52"/>
      <c r="AH968" s="52"/>
      <c r="AI968" s="52"/>
      <c r="AJ968" s="52"/>
      <c r="AK968" s="52"/>
      <c r="AL968" s="52"/>
      <c r="AM968" s="52"/>
      <c r="AN968" s="52"/>
      <c r="AO968" s="52"/>
      <c r="AP968" s="52"/>
      <c r="AQ968" s="52"/>
      <c r="AR968" s="52"/>
      <c r="AS968" s="52"/>
      <c r="AT968" s="52"/>
      <c r="AU968" s="52"/>
      <c r="AV968" s="52"/>
      <c r="AW968" s="52"/>
      <c r="AX968" s="52"/>
      <c r="AY968" s="52"/>
      <c r="AZ968" s="52"/>
      <c r="BA968" s="52"/>
      <c r="BB968" s="52"/>
      <c r="BC968" s="52"/>
      <c r="BD968" s="52"/>
    </row>
    <row r="969" spans="1:56" ht="16.5" customHeight="1" x14ac:dyDescent="0.3">
      <c r="A969" s="53"/>
      <c r="B969" s="53"/>
      <c r="C969" s="53"/>
      <c r="D969" s="53"/>
      <c r="E969" s="52"/>
      <c r="F969" s="54"/>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2"/>
      <c r="AF969" s="52"/>
      <c r="AG969" s="52"/>
      <c r="AH969" s="52"/>
      <c r="AI969" s="52"/>
      <c r="AJ969" s="52"/>
      <c r="AK969" s="52"/>
      <c r="AL969" s="52"/>
      <c r="AM969" s="52"/>
      <c r="AN969" s="52"/>
      <c r="AO969" s="52"/>
      <c r="AP969" s="52"/>
      <c r="AQ969" s="52"/>
      <c r="AR969" s="52"/>
      <c r="AS969" s="52"/>
      <c r="AT969" s="52"/>
      <c r="AU969" s="52"/>
      <c r="AV969" s="52"/>
      <c r="AW969" s="52"/>
      <c r="AX969" s="52"/>
      <c r="AY969" s="52"/>
      <c r="AZ969" s="52"/>
      <c r="BA969" s="52"/>
      <c r="BB969" s="52"/>
      <c r="BC969" s="52"/>
      <c r="BD969" s="52"/>
    </row>
    <row r="970" spans="1:56" ht="16.5" customHeight="1" x14ac:dyDescent="0.3">
      <c r="A970" s="53"/>
      <c r="B970" s="53"/>
      <c r="C970" s="53"/>
      <c r="D970" s="53"/>
      <c r="E970" s="52"/>
      <c r="F970" s="54"/>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c r="AD970" s="52"/>
      <c r="AE970" s="52"/>
      <c r="AF970" s="52"/>
      <c r="AG970" s="52"/>
      <c r="AH970" s="52"/>
      <c r="AI970" s="52"/>
      <c r="AJ970" s="52"/>
      <c r="AK970" s="52"/>
      <c r="AL970" s="52"/>
      <c r="AM970" s="52"/>
      <c r="AN970" s="52"/>
      <c r="AO970" s="52"/>
      <c r="AP970" s="52"/>
      <c r="AQ970" s="52"/>
      <c r="AR970" s="52"/>
      <c r="AS970" s="52"/>
      <c r="AT970" s="52"/>
      <c r="AU970" s="52"/>
      <c r="AV970" s="52"/>
      <c r="AW970" s="52"/>
      <c r="AX970" s="52"/>
      <c r="AY970" s="52"/>
      <c r="AZ970" s="52"/>
      <c r="BA970" s="52"/>
      <c r="BB970" s="52"/>
      <c r="BC970" s="52"/>
      <c r="BD970" s="52"/>
    </row>
    <row r="971" spans="1:56" ht="16.5" customHeight="1" x14ac:dyDescent="0.3">
      <c r="A971" s="53"/>
      <c r="B971" s="53"/>
      <c r="C971" s="53"/>
      <c r="D971" s="53"/>
      <c r="E971" s="52"/>
      <c r="F971" s="54"/>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c r="AD971" s="52"/>
      <c r="AE971" s="52"/>
      <c r="AF971" s="52"/>
      <c r="AG971" s="52"/>
      <c r="AH971" s="52"/>
      <c r="AI971" s="52"/>
      <c r="AJ971" s="52"/>
      <c r="AK971" s="52"/>
      <c r="AL971" s="52"/>
      <c r="AM971" s="52"/>
      <c r="AN971" s="52"/>
      <c r="AO971" s="52"/>
      <c r="AP971" s="52"/>
      <c r="AQ971" s="52"/>
      <c r="AR971" s="52"/>
      <c r="AS971" s="52"/>
      <c r="AT971" s="52"/>
      <c r="AU971" s="52"/>
      <c r="AV971" s="52"/>
      <c r="AW971" s="52"/>
      <c r="AX971" s="52"/>
      <c r="AY971" s="52"/>
      <c r="AZ971" s="52"/>
      <c r="BA971" s="52"/>
      <c r="BB971" s="52"/>
      <c r="BC971" s="52"/>
      <c r="BD971" s="52"/>
    </row>
    <row r="972" spans="1:56" ht="16.5" customHeight="1" x14ac:dyDescent="0.3">
      <c r="A972" s="53"/>
      <c r="B972" s="53"/>
      <c r="C972" s="53"/>
      <c r="D972" s="53"/>
      <c r="E972" s="52"/>
      <c r="F972" s="54"/>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2"/>
      <c r="AF972" s="52"/>
      <c r="AG972" s="52"/>
      <c r="AH972" s="52"/>
      <c r="AI972" s="52"/>
      <c r="AJ972" s="52"/>
      <c r="AK972" s="52"/>
      <c r="AL972" s="52"/>
      <c r="AM972" s="52"/>
      <c r="AN972" s="52"/>
      <c r="AO972" s="52"/>
      <c r="AP972" s="52"/>
      <c r="AQ972" s="52"/>
      <c r="AR972" s="52"/>
      <c r="AS972" s="52"/>
      <c r="AT972" s="52"/>
      <c r="AU972" s="52"/>
      <c r="AV972" s="52"/>
      <c r="AW972" s="52"/>
      <c r="AX972" s="52"/>
      <c r="AY972" s="52"/>
      <c r="AZ972" s="52"/>
      <c r="BA972" s="52"/>
      <c r="BB972" s="52"/>
      <c r="BC972" s="52"/>
      <c r="BD972" s="52"/>
    </row>
    <row r="973" spans="1:56" ht="16.5" customHeight="1" x14ac:dyDescent="0.3">
      <c r="A973" s="53"/>
      <c r="B973" s="53"/>
      <c r="C973" s="53"/>
      <c r="D973" s="53"/>
      <c r="E973" s="52"/>
      <c r="F973" s="54"/>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c r="AD973" s="52"/>
      <c r="AE973" s="52"/>
      <c r="AF973" s="52"/>
      <c r="AG973" s="52"/>
      <c r="AH973" s="52"/>
      <c r="AI973" s="52"/>
      <c r="AJ973" s="52"/>
      <c r="AK973" s="52"/>
      <c r="AL973" s="52"/>
      <c r="AM973" s="52"/>
      <c r="AN973" s="52"/>
      <c r="AO973" s="52"/>
      <c r="AP973" s="52"/>
      <c r="AQ973" s="52"/>
      <c r="AR973" s="52"/>
      <c r="AS973" s="52"/>
      <c r="AT973" s="52"/>
      <c r="AU973" s="52"/>
      <c r="AV973" s="52"/>
      <c r="AW973" s="52"/>
      <c r="AX973" s="52"/>
      <c r="AY973" s="52"/>
      <c r="AZ973" s="52"/>
      <c r="BA973" s="52"/>
      <c r="BB973" s="52"/>
      <c r="BC973" s="52"/>
      <c r="BD973" s="52"/>
    </row>
    <row r="974" spans="1:56" ht="16.5" customHeight="1" x14ac:dyDescent="0.3">
      <c r="A974" s="53"/>
      <c r="B974" s="53"/>
      <c r="C974" s="53"/>
      <c r="D974" s="53"/>
      <c r="E974" s="52"/>
      <c r="F974" s="54"/>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2"/>
      <c r="AF974" s="52"/>
      <c r="AG974" s="52"/>
      <c r="AH974" s="52"/>
      <c r="AI974" s="52"/>
      <c r="AJ974" s="52"/>
      <c r="AK974" s="52"/>
      <c r="AL974" s="52"/>
      <c r="AM974" s="52"/>
      <c r="AN974" s="52"/>
      <c r="AO974" s="52"/>
      <c r="AP974" s="52"/>
      <c r="AQ974" s="52"/>
      <c r="AR974" s="52"/>
      <c r="AS974" s="52"/>
      <c r="AT974" s="52"/>
      <c r="AU974" s="52"/>
      <c r="AV974" s="52"/>
      <c r="AW974" s="52"/>
      <c r="AX974" s="52"/>
      <c r="AY974" s="52"/>
      <c r="AZ974" s="52"/>
      <c r="BA974" s="52"/>
      <c r="BB974" s="52"/>
      <c r="BC974" s="52"/>
      <c r="BD974" s="52"/>
    </row>
    <row r="975" spans="1:56" ht="16.5" customHeight="1" x14ac:dyDescent="0.3">
      <c r="A975" s="53"/>
      <c r="B975" s="53"/>
      <c r="C975" s="53"/>
      <c r="D975" s="53"/>
      <c r="E975" s="52"/>
      <c r="F975" s="54"/>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c r="AD975" s="52"/>
      <c r="AE975" s="52"/>
      <c r="AF975" s="52"/>
      <c r="AG975" s="52"/>
      <c r="AH975" s="52"/>
      <c r="AI975" s="52"/>
      <c r="AJ975" s="52"/>
      <c r="AK975" s="52"/>
      <c r="AL975" s="52"/>
      <c r="AM975" s="52"/>
      <c r="AN975" s="52"/>
      <c r="AO975" s="52"/>
      <c r="AP975" s="52"/>
      <c r="AQ975" s="52"/>
      <c r="AR975" s="52"/>
      <c r="AS975" s="52"/>
      <c r="AT975" s="52"/>
      <c r="AU975" s="52"/>
      <c r="AV975" s="52"/>
      <c r="AW975" s="52"/>
      <c r="AX975" s="52"/>
      <c r="AY975" s="52"/>
      <c r="AZ975" s="52"/>
      <c r="BA975" s="52"/>
      <c r="BB975" s="52"/>
      <c r="BC975" s="52"/>
      <c r="BD975" s="52"/>
    </row>
    <row r="976" spans="1:56" ht="16.5" customHeight="1" x14ac:dyDescent="0.3">
      <c r="A976" s="53"/>
      <c r="B976" s="53"/>
      <c r="C976" s="53"/>
      <c r="D976" s="53"/>
      <c r="E976" s="52"/>
      <c r="F976" s="54"/>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c r="AD976" s="52"/>
      <c r="AE976" s="52"/>
      <c r="AF976" s="52"/>
      <c r="AG976" s="52"/>
      <c r="AH976" s="52"/>
      <c r="AI976" s="52"/>
      <c r="AJ976" s="52"/>
      <c r="AK976" s="52"/>
      <c r="AL976" s="52"/>
      <c r="AM976" s="52"/>
      <c r="AN976" s="52"/>
      <c r="AO976" s="52"/>
      <c r="AP976" s="52"/>
      <c r="AQ976" s="52"/>
      <c r="AR976" s="52"/>
      <c r="AS976" s="52"/>
      <c r="AT976" s="52"/>
      <c r="AU976" s="52"/>
      <c r="AV976" s="52"/>
      <c r="AW976" s="52"/>
      <c r="AX976" s="52"/>
      <c r="AY976" s="52"/>
      <c r="AZ976" s="52"/>
      <c r="BA976" s="52"/>
      <c r="BB976" s="52"/>
      <c r="BC976" s="52"/>
      <c r="BD976" s="52"/>
    </row>
    <row r="977" spans="1:56" ht="16.5" customHeight="1" x14ac:dyDescent="0.3">
      <c r="A977" s="53"/>
      <c r="B977" s="53"/>
      <c r="C977" s="53"/>
      <c r="D977" s="53"/>
      <c r="E977" s="52"/>
      <c r="F977" s="54"/>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c r="AD977" s="52"/>
      <c r="AE977" s="52"/>
      <c r="AF977" s="52"/>
      <c r="AG977" s="52"/>
      <c r="AH977" s="52"/>
      <c r="AI977" s="52"/>
      <c r="AJ977" s="52"/>
      <c r="AK977" s="52"/>
      <c r="AL977" s="52"/>
      <c r="AM977" s="52"/>
      <c r="AN977" s="52"/>
      <c r="AO977" s="52"/>
      <c r="AP977" s="52"/>
      <c r="AQ977" s="52"/>
      <c r="AR977" s="52"/>
      <c r="AS977" s="52"/>
      <c r="AT977" s="52"/>
      <c r="AU977" s="52"/>
      <c r="AV977" s="52"/>
      <c r="AW977" s="52"/>
      <c r="AX977" s="52"/>
      <c r="AY977" s="52"/>
      <c r="AZ977" s="52"/>
      <c r="BA977" s="52"/>
      <c r="BB977" s="52"/>
      <c r="BC977" s="52"/>
      <c r="BD977" s="52"/>
    </row>
    <row r="978" spans="1:56" ht="16.5" customHeight="1" x14ac:dyDescent="0.3">
      <c r="A978" s="53"/>
      <c r="B978" s="53"/>
      <c r="C978" s="53"/>
      <c r="D978" s="53"/>
      <c r="E978" s="52"/>
      <c r="F978" s="54"/>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c r="AD978" s="52"/>
      <c r="AE978" s="52"/>
      <c r="AF978" s="52"/>
      <c r="AG978" s="52"/>
      <c r="AH978" s="52"/>
      <c r="AI978" s="52"/>
      <c r="AJ978" s="52"/>
      <c r="AK978" s="52"/>
      <c r="AL978" s="52"/>
      <c r="AM978" s="52"/>
      <c r="AN978" s="52"/>
      <c r="AO978" s="52"/>
      <c r="AP978" s="52"/>
      <c r="AQ978" s="52"/>
      <c r="AR978" s="52"/>
      <c r="AS978" s="52"/>
      <c r="AT978" s="52"/>
      <c r="AU978" s="52"/>
      <c r="AV978" s="52"/>
      <c r="AW978" s="52"/>
      <c r="AX978" s="52"/>
      <c r="AY978" s="52"/>
      <c r="AZ978" s="52"/>
      <c r="BA978" s="52"/>
      <c r="BB978" s="52"/>
      <c r="BC978" s="52"/>
      <c r="BD978" s="52"/>
    </row>
    <row r="979" spans="1:56" ht="16.5" customHeight="1" x14ac:dyDescent="0.3">
      <c r="A979" s="53"/>
      <c r="B979" s="53"/>
      <c r="C979" s="53"/>
      <c r="D979" s="53"/>
      <c r="E979" s="52"/>
      <c r="F979" s="54"/>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c r="AD979" s="52"/>
      <c r="AE979" s="52"/>
      <c r="AF979" s="52"/>
      <c r="AG979" s="52"/>
      <c r="AH979" s="52"/>
      <c r="AI979" s="52"/>
      <c r="AJ979" s="52"/>
      <c r="AK979" s="52"/>
      <c r="AL979" s="52"/>
      <c r="AM979" s="52"/>
      <c r="AN979" s="52"/>
      <c r="AO979" s="52"/>
      <c r="AP979" s="52"/>
      <c r="AQ979" s="52"/>
      <c r="AR979" s="52"/>
      <c r="AS979" s="52"/>
      <c r="AT979" s="52"/>
      <c r="AU979" s="52"/>
      <c r="AV979" s="52"/>
      <c r="AW979" s="52"/>
      <c r="AX979" s="52"/>
      <c r="AY979" s="52"/>
      <c r="AZ979" s="52"/>
      <c r="BA979" s="52"/>
      <c r="BB979" s="52"/>
      <c r="BC979" s="52"/>
      <c r="BD979" s="52"/>
    </row>
    <row r="980" spans="1:56" ht="16.5" customHeight="1" x14ac:dyDescent="0.3">
      <c r="A980" s="53"/>
      <c r="B980" s="53"/>
      <c r="C980" s="53"/>
      <c r="D980" s="53"/>
      <c r="E980" s="52"/>
      <c r="F980" s="54"/>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c r="AD980" s="52"/>
      <c r="AE980" s="52"/>
      <c r="AF980" s="52"/>
      <c r="AG980" s="52"/>
      <c r="AH980" s="52"/>
      <c r="AI980" s="52"/>
      <c r="AJ980" s="52"/>
      <c r="AK980" s="52"/>
      <c r="AL980" s="52"/>
      <c r="AM980" s="52"/>
      <c r="AN980" s="52"/>
      <c r="AO980" s="52"/>
      <c r="AP980" s="52"/>
      <c r="AQ980" s="52"/>
      <c r="AR980" s="52"/>
      <c r="AS980" s="52"/>
      <c r="AT980" s="52"/>
      <c r="AU980" s="52"/>
      <c r="AV980" s="52"/>
      <c r="AW980" s="52"/>
      <c r="AX980" s="52"/>
      <c r="AY980" s="52"/>
      <c r="AZ980" s="52"/>
      <c r="BA980" s="52"/>
      <c r="BB980" s="52"/>
      <c r="BC980" s="52"/>
      <c r="BD980" s="52"/>
    </row>
    <row r="981" spans="1:56" ht="16.5" customHeight="1" x14ac:dyDescent="0.3">
      <c r="A981" s="53"/>
      <c r="B981" s="53"/>
      <c r="C981" s="53"/>
      <c r="D981" s="53"/>
      <c r="E981" s="52"/>
      <c r="F981" s="54"/>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2"/>
      <c r="AF981" s="52"/>
      <c r="AG981" s="52"/>
      <c r="AH981" s="52"/>
      <c r="AI981" s="52"/>
      <c r="AJ981" s="52"/>
      <c r="AK981" s="52"/>
      <c r="AL981" s="52"/>
      <c r="AM981" s="52"/>
      <c r="AN981" s="52"/>
      <c r="AO981" s="52"/>
      <c r="AP981" s="52"/>
      <c r="AQ981" s="52"/>
      <c r="AR981" s="52"/>
      <c r="AS981" s="52"/>
      <c r="AT981" s="52"/>
      <c r="AU981" s="52"/>
      <c r="AV981" s="52"/>
      <c r="AW981" s="52"/>
      <c r="AX981" s="52"/>
      <c r="AY981" s="52"/>
      <c r="AZ981" s="52"/>
      <c r="BA981" s="52"/>
      <c r="BB981" s="52"/>
      <c r="BC981" s="52"/>
      <c r="BD981" s="52"/>
    </row>
    <row r="982" spans="1:56" ht="16.5" customHeight="1" x14ac:dyDescent="0.3">
      <c r="A982" s="53"/>
      <c r="B982" s="53"/>
      <c r="C982" s="53"/>
      <c r="D982" s="53"/>
      <c r="E982" s="52"/>
      <c r="F982" s="54"/>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c r="AD982" s="52"/>
      <c r="AE982" s="52"/>
      <c r="AF982" s="52"/>
      <c r="AG982" s="52"/>
      <c r="AH982" s="52"/>
      <c r="AI982" s="52"/>
      <c r="AJ982" s="52"/>
      <c r="AK982" s="52"/>
      <c r="AL982" s="52"/>
      <c r="AM982" s="52"/>
      <c r="AN982" s="52"/>
      <c r="AO982" s="52"/>
      <c r="AP982" s="52"/>
      <c r="AQ982" s="52"/>
      <c r="AR982" s="52"/>
      <c r="AS982" s="52"/>
      <c r="AT982" s="52"/>
      <c r="AU982" s="52"/>
      <c r="AV982" s="52"/>
      <c r="AW982" s="52"/>
      <c r="AX982" s="52"/>
      <c r="AY982" s="52"/>
      <c r="AZ982" s="52"/>
      <c r="BA982" s="52"/>
      <c r="BB982" s="52"/>
      <c r="BC982" s="52"/>
      <c r="BD982" s="52"/>
    </row>
    <row r="983" spans="1:56" ht="16.5" customHeight="1" x14ac:dyDescent="0.3">
      <c r="A983" s="53"/>
      <c r="B983" s="53"/>
      <c r="C983" s="53"/>
      <c r="D983" s="53"/>
      <c r="E983" s="52"/>
      <c r="F983" s="54"/>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c r="AD983" s="52"/>
      <c r="AE983" s="52"/>
      <c r="AF983" s="52"/>
      <c r="AG983" s="52"/>
      <c r="AH983" s="52"/>
      <c r="AI983" s="52"/>
      <c r="AJ983" s="52"/>
      <c r="AK983" s="52"/>
      <c r="AL983" s="52"/>
      <c r="AM983" s="52"/>
      <c r="AN983" s="52"/>
      <c r="AO983" s="52"/>
      <c r="AP983" s="52"/>
      <c r="AQ983" s="52"/>
      <c r="AR983" s="52"/>
      <c r="AS983" s="52"/>
      <c r="AT983" s="52"/>
      <c r="AU983" s="52"/>
      <c r="AV983" s="52"/>
      <c r="AW983" s="52"/>
      <c r="AX983" s="52"/>
      <c r="AY983" s="52"/>
      <c r="AZ983" s="52"/>
      <c r="BA983" s="52"/>
      <c r="BB983" s="52"/>
      <c r="BC983" s="52"/>
      <c r="BD983" s="52"/>
    </row>
    <row r="984" spans="1:56" ht="16.5" customHeight="1" x14ac:dyDescent="0.3">
      <c r="A984" s="53"/>
      <c r="B984" s="53"/>
      <c r="C984" s="53"/>
      <c r="D984" s="53"/>
      <c r="E984" s="52"/>
      <c r="F984" s="54"/>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c r="AD984" s="52"/>
      <c r="AE984" s="52"/>
      <c r="AF984" s="52"/>
      <c r="AG984" s="52"/>
      <c r="AH984" s="52"/>
      <c r="AI984" s="52"/>
      <c r="AJ984" s="52"/>
      <c r="AK984" s="52"/>
      <c r="AL984" s="52"/>
      <c r="AM984" s="52"/>
      <c r="AN984" s="52"/>
      <c r="AO984" s="52"/>
      <c r="AP984" s="52"/>
      <c r="AQ984" s="52"/>
      <c r="AR984" s="52"/>
      <c r="AS984" s="52"/>
      <c r="AT984" s="52"/>
      <c r="AU984" s="52"/>
      <c r="AV984" s="52"/>
      <c r="AW984" s="52"/>
      <c r="AX984" s="52"/>
      <c r="AY984" s="52"/>
      <c r="AZ984" s="52"/>
      <c r="BA984" s="52"/>
      <c r="BB984" s="52"/>
      <c r="BC984" s="52"/>
      <c r="BD984" s="52"/>
    </row>
    <row r="985" spans="1:56" ht="16.5" customHeight="1" x14ac:dyDescent="0.3">
      <c r="A985" s="53"/>
      <c r="B985" s="53"/>
      <c r="C985" s="53"/>
      <c r="D985" s="53"/>
      <c r="E985" s="52"/>
      <c r="F985" s="54"/>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c r="AD985" s="52"/>
      <c r="AE985" s="52"/>
      <c r="AF985" s="52"/>
      <c r="AG985" s="52"/>
      <c r="AH985" s="52"/>
      <c r="AI985" s="52"/>
      <c r="AJ985" s="52"/>
      <c r="AK985" s="52"/>
      <c r="AL985" s="52"/>
      <c r="AM985" s="52"/>
      <c r="AN985" s="52"/>
      <c r="AO985" s="52"/>
      <c r="AP985" s="52"/>
      <c r="AQ985" s="52"/>
      <c r="AR985" s="52"/>
      <c r="AS985" s="52"/>
      <c r="AT985" s="52"/>
      <c r="AU985" s="52"/>
      <c r="AV985" s="52"/>
      <c r="AW985" s="52"/>
      <c r="AX985" s="52"/>
      <c r="AY985" s="52"/>
      <c r="AZ985" s="52"/>
      <c r="BA985" s="52"/>
      <c r="BB985" s="52"/>
      <c r="BC985" s="52"/>
      <c r="BD985" s="52"/>
    </row>
    <row r="986" spans="1:56" ht="16.5" customHeight="1" x14ac:dyDescent="0.3">
      <c r="A986" s="53"/>
      <c r="B986" s="53"/>
      <c r="C986" s="53"/>
      <c r="D986" s="53"/>
      <c r="E986" s="52"/>
      <c r="F986" s="54"/>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c r="AD986" s="52"/>
      <c r="AE986" s="52"/>
      <c r="AF986" s="52"/>
      <c r="AG986" s="52"/>
      <c r="AH986" s="52"/>
      <c r="AI986" s="52"/>
      <c r="AJ986" s="52"/>
      <c r="AK986" s="52"/>
      <c r="AL986" s="52"/>
      <c r="AM986" s="52"/>
      <c r="AN986" s="52"/>
      <c r="AO986" s="52"/>
      <c r="AP986" s="52"/>
      <c r="AQ986" s="52"/>
      <c r="AR986" s="52"/>
      <c r="AS986" s="52"/>
      <c r="AT986" s="52"/>
      <c r="AU986" s="52"/>
      <c r="AV986" s="52"/>
      <c r="AW986" s="52"/>
      <c r="AX986" s="52"/>
      <c r="AY986" s="52"/>
      <c r="AZ986" s="52"/>
      <c r="BA986" s="52"/>
      <c r="BB986" s="52"/>
      <c r="BC986" s="52"/>
      <c r="BD986" s="52"/>
    </row>
    <row r="987" spans="1:56" ht="16.5" customHeight="1" x14ac:dyDescent="0.3">
      <c r="A987" s="53"/>
      <c r="B987" s="53"/>
      <c r="C987" s="53"/>
      <c r="D987" s="53"/>
      <c r="E987" s="52"/>
      <c r="F987" s="54"/>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c r="AD987" s="52"/>
      <c r="AE987" s="52"/>
      <c r="AF987" s="52"/>
      <c r="AG987" s="52"/>
      <c r="AH987" s="52"/>
      <c r="AI987" s="52"/>
      <c r="AJ987" s="52"/>
      <c r="AK987" s="52"/>
      <c r="AL987" s="52"/>
      <c r="AM987" s="52"/>
      <c r="AN987" s="52"/>
      <c r="AO987" s="52"/>
      <c r="AP987" s="52"/>
      <c r="AQ987" s="52"/>
      <c r="AR987" s="52"/>
      <c r="AS987" s="52"/>
      <c r="AT987" s="52"/>
      <c r="AU987" s="52"/>
      <c r="AV987" s="52"/>
      <c r="AW987" s="52"/>
      <c r="AX987" s="52"/>
      <c r="AY987" s="52"/>
      <c r="AZ987" s="52"/>
      <c r="BA987" s="52"/>
      <c r="BB987" s="52"/>
      <c r="BC987" s="52"/>
      <c r="BD987" s="52"/>
    </row>
    <row r="988" spans="1:56" ht="16.5" customHeight="1" x14ac:dyDescent="0.3">
      <c r="A988" s="53"/>
      <c r="B988" s="53"/>
      <c r="C988" s="53"/>
      <c r="D988" s="53"/>
      <c r="E988" s="52"/>
      <c r="F988" s="54"/>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c r="AD988" s="52"/>
      <c r="AE988" s="52"/>
      <c r="AF988" s="52"/>
      <c r="AG988" s="52"/>
      <c r="AH988" s="52"/>
      <c r="AI988" s="52"/>
      <c r="AJ988" s="52"/>
      <c r="AK988" s="52"/>
      <c r="AL988" s="52"/>
      <c r="AM988" s="52"/>
      <c r="AN988" s="52"/>
      <c r="AO988" s="52"/>
      <c r="AP988" s="52"/>
      <c r="AQ988" s="52"/>
      <c r="AR988" s="52"/>
      <c r="AS988" s="52"/>
      <c r="AT988" s="52"/>
      <c r="AU988" s="52"/>
      <c r="AV988" s="52"/>
      <c r="AW988" s="52"/>
      <c r="AX988" s="52"/>
      <c r="AY988" s="52"/>
      <c r="AZ988" s="52"/>
      <c r="BA988" s="52"/>
      <c r="BB988" s="52"/>
      <c r="BC988" s="52"/>
      <c r="BD988" s="52"/>
    </row>
    <row r="989" spans="1:56" ht="16.5" customHeight="1" x14ac:dyDescent="0.3">
      <c r="A989" s="53"/>
      <c r="B989" s="53"/>
      <c r="C989" s="53"/>
      <c r="D989" s="53"/>
      <c r="E989" s="52"/>
      <c r="F989" s="54"/>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c r="AD989" s="52"/>
      <c r="AE989" s="52"/>
      <c r="AF989" s="52"/>
      <c r="AG989" s="52"/>
      <c r="AH989" s="52"/>
      <c r="AI989" s="52"/>
      <c r="AJ989" s="52"/>
      <c r="AK989" s="52"/>
      <c r="AL989" s="52"/>
      <c r="AM989" s="52"/>
      <c r="AN989" s="52"/>
      <c r="AO989" s="52"/>
      <c r="AP989" s="52"/>
      <c r="AQ989" s="52"/>
      <c r="AR989" s="52"/>
      <c r="AS989" s="52"/>
      <c r="AT989" s="52"/>
      <c r="AU989" s="52"/>
      <c r="AV989" s="52"/>
      <c r="AW989" s="52"/>
      <c r="AX989" s="52"/>
      <c r="AY989" s="52"/>
      <c r="AZ989" s="52"/>
      <c r="BA989" s="52"/>
      <c r="BB989" s="52"/>
      <c r="BC989" s="52"/>
      <c r="BD989" s="52"/>
    </row>
    <row r="990" spans="1:56" ht="16.5" customHeight="1" x14ac:dyDescent="0.3">
      <c r="A990" s="53"/>
      <c r="B990" s="53"/>
      <c r="C990" s="53"/>
      <c r="D990" s="53"/>
      <c r="E990" s="52"/>
      <c r="F990" s="54"/>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c r="AD990" s="52"/>
      <c r="AE990" s="52"/>
      <c r="AF990" s="52"/>
      <c r="AG990" s="52"/>
      <c r="AH990" s="52"/>
      <c r="AI990" s="52"/>
      <c r="AJ990" s="52"/>
      <c r="AK990" s="52"/>
      <c r="AL990" s="52"/>
      <c r="AM990" s="52"/>
      <c r="AN990" s="52"/>
      <c r="AO990" s="52"/>
      <c r="AP990" s="52"/>
      <c r="AQ990" s="52"/>
      <c r="AR990" s="52"/>
      <c r="AS990" s="52"/>
      <c r="AT990" s="52"/>
      <c r="AU990" s="52"/>
      <c r="AV990" s="52"/>
      <c r="AW990" s="52"/>
      <c r="AX990" s="52"/>
      <c r="AY990" s="52"/>
      <c r="AZ990" s="52"/>
      <c r="BA990" s="52"/>
      <c r="BB990" s="52"/>
      <c r="BC990" s="52"/>
      <c r="BD990" s="52"/>
    </row>
    <row r="991" spans="1:56" ht="16.5" customHeight="1" x14ac:dyDescent="0.3">
      <c r="A991" s="53"/>
      <c r="B991" s="53"/>
      <c r="C991" s="53"/>
      <c r="D991" s="53"/>
      <c r="E991" s="52"/>
      <c r="F991" s="54"/>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c r="AD991" s="52"/>
      <c r="AE991" s="52"/>
      <c r="AF991" s="52"/>
      <c r="AG991" s="52"/>
      <c r="AH991" s="52"/>
      <c r="AI991" s="52"/>
      <c r="AJ991" s="52"/>
      <c r="AK991" s="52"/>
      <c r="AL991" s="52"/>
      <c r="AM991" s="52"/>
      <c r="AN991" s="52"/>
      <c r="AO991" s="52"/>
      <c r="AP991" s="52"/>
      <c r="AQ991" s="52"/>
      <c r="AR991" s="52"/>
      <c r="AS991" s="52"/>
      <c r="AT991" s="52"/>
      <c r="AU991" s="52"/>
      <c r="AV991" s="52"/>
      <c r="AW991" s="52"/>
      <c r="AX991" s="52"/>
      <c r="AY991" s="52"/>
      <c r="AZ991" s="52"/>
      <c r="BA991" s="52"/>
      <c r="BB991" s="52"/>
      <c r="BC991" s="52"/>
      <c r="BD991" s="52"/>
    </row>
    <row r="992" spans="1:56" ht="16.5" customHeight="1" x14ac:dyDescent="0.3">
      <c r="A992" s="53"/>
      <c r="B992" s="53"/>
      <c r="C992" s="53"/>
      <c r="D992" s="53"/>
      <c r="E992" s="52"/>
      <c r="F992" s="54"/>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c r="AD992" s="52"/>
      <c r="AE992" s="52"/>
      <c r="AF992" s="52"/>
      <c r="AG992" s="52"/>
      <c r="AH992" s="52"/>
      <c r="AI992" s="52"/>
      <c r="AJ992" s="52"/>
      <c r="AK992" s="52"/>
      <c r="AL992" s="52"/>
      <c r="AM992" s="52"/>
      <c r="AN992" s="52"/>
      <c r="AO992" s="52"/>
      <c r="AP992" s="52"/>
      <c r="AQ992" s="52"/>
      <c r="AR992" s="52"/>
      <c r="AS992" s="52"/>
      <c r="AT992" s="52"/>
      <c r="AU992" s="52"/>
      <c r="AV992" s="52"/>
      <c r="AW992" s="52"/>
      <c r="AX992" s="52"/>
      <c r="AY992" s="52"/>
      <c r="AZ992" s="52"/>
      <c r="BA992" s="52"/>
      <c r="BB992" s="52"/>
      <c r="BC992" s="52"/>
      <c r="BD992" s="52"/>
    </row>
    <row r="993" spans="1:56" ht="16.5" customHeight="1" x14ac:dyDescent="0.3">
      <c r="A993" s="53"/>
      <c r="B993" s="53"/>
      <c r="C993" s="53"/>
      <c r="D993" s="53"/>
      <c r="E993" s="52"/>
      <c r="F993" s="54"/>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c r="AD993" s="52"/>
      <c r="AE993" s="52"/>
      <c r="AF993" s="52"/>
      <c r="AG993" s="52"/>
      <c r="AH993" s="52"/>
      <c r="AI993" s="52"/>
      <c r="AJ993" s="52"/>
      <c r="AK993" s="52"/>
      <c r="AL993" s="52"/>
      <c r="AM993" s="52"/>
      <c r="AN993" s="52"/>
      <c r="AO993" s="52"/>
      <c r="AP993" s="52"/>
      <c r="AQ993" s="52"/>
      <c r="AR993" s="52"/>
      <c r="AS993" s="52"/>
      <c r="AT993" s="52"/>
      <c r="AU993" s="52"/>
      <c r="AV993" s="52"/>
      <c r="AW993" s="52"/>
      <c r="AX993" s="52"/>
      <c r="AY993" s="52"/>
      <c r="AZ993" s="52"/>
      <c r="BA993" s="52"/>
      <c r="BB993" s="52"/>
      <c r="BC993" s="52"/>
      <c r="BD993" s="52"/>
    </row>
    <row r="994" spans="1:56" ht="16.5" customHeight="1" x14ac:dyDescent="0.3">
      <c r="A994" s="53"/>
      <c r="B994" s="53"/>
      <c r="C994" s="53"/>
      <c r="D994" s="53"/>
      <c r="E994" s="52"/>
      <c r="F994" s="54"/>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c r="AD994" s="52"/>
      <c r="AE994" s="52"/>
      <c r="AF994" s="52"/>
      <c r="AG994" s="52"/>
      <c r="AH994" s="52"/>
      <c r="AI994" s="52"/>
      <c r="AJ994" s="52"/>
      <c r="AK994" s="52"/>
      <c r="AL994" s="52"/>
      <c r="AM994" s="52"/>
      <c r="AN994" s="52"/>
      <c r="AO994" s="52"/>
      <c r="AP994" s="52"/>
      <c r="AQ994" s="52"/>
      <c r="AR994" s="52"/>
      <c r="AS994" s="52"/>
      <c r="AT994" s="52"/>
      <c r="AU994" s="52"/>
      <c r="AV994" s="52"/>
      <c r="AW994" s="52"/>
      <c r="AX994" s="52"/>
      <c r="AY994" s="52"/>
      <c r="AZ994" s="52"/>
      <c r="BA994" s="52"/>
      <c r="BB994" s="52"/>
      <c r="BC994" s="52"/>
      <c r="BD994" s="52"/>
    </row>
    <row r="995" spans="1:56" ht="16.5" customHeight="1" x14ac:dyDescent="0.3">
      <c r="A995" s="53"/>
      <c r="B995" s="53"/>
      <c r="C995" s="53"/>
      <c r="D995" s="53"/>
      <c r="E995" s="52"/>
      <c r="F995" s="54"/>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c r="AD995" s="52"/>
      <c r="AE995" s="52"/>
      <c r="AF995" s="52"/>
      <c r="AG995" s="52"/>
      <c r="AH995" s="52"/>
      <c r="AI995" s="52"/>
      <c r="AJ995" s="52"/>
      <c r="AK995" s="52"/>
      <c r="AL995" s="52"/>
      <c r="AM995" s="52"/>
      <c r="AN995" s="52"/>
      <c r="AO995" s="52"/>
      <c r="AP995" s="52"/>
      <c r="AQ995" s="52"/>
      <c r="AR995" s="52"/>
      <c r="AS995" s="52"/>
      <c r="AT995" s="52"/>
      <c r="AU995" s="52"/>
      <c r="AV995" s="52"/>
      <c r="AW995" s="52"/>
      <c r="AX995" s="52"/>
      <c r="AY995" s="52"/>
      <c r="AZ995" s="52"/>
      <c r="BA995" s="52"/>
      <c r="BB995" s="52"/>
      <c r="BC995" s="52"/>
      <c r="BD995" s="52"/>
    </row>
    <row r="996" spans="1:56" ht="16.5" customHeight="1" x14ac:dyDescent="0.3">
      <c r="A996" s="53"/>
      <c r="B996" s="53"/>
      <c r="C996" s="53"/>
      <c r="D996" s="53"/>
      <c r="E996" s="52"/>
      <c r="F996" s="54"/>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c r="AD996" s="52"/>
      <c r="AE996" s="52"/>
      <c r="AF996" s="52"/>
      <c r="AG996" s="52"/>
      <c r="AH996" s="52"/>
      <c r="AI996" s="52"/>
      <c r="AJ996" s="52"/>
      <c r="AK996" s="52"/>
      <c r="AL996" s="52"/>
      <c r="AM996" s="52"/>
      <c r="AN996" s="52"/>
      <c r="AO996" s="52"/>
      <c r="AP996" s="52"/>
      <c r="AQ996" s="52"/>
      <c r="AR996" s="52"/>
      <c r="AS996" s="52"/>
      <c r="AT996" s="52"/>
      <c r="AU996" s="52"/>
      <c r="AV996" s="52"/>
      <c r="AW996" s="52"/>
      <c r="AX996" s="52"/>
      <c r="AY996" s="52"/>
      <c r="AZ996" s="52"/>
      <c r="BA996" s="52"/>
      <c r="BB996" s="52"/>
      <c r="BC996" s="52"/>
      <c r="BD996" s="52"/>
    </row>
    <row r="997" spans="1:56" ht="16.5" customHeight="1" x14ac:dyDescent="0.3">
      <c r="A997" s="53"/>
      <c r="B997" s="53"/>
      <c r="C997" s="53"/>
      <c r="D997" s="53"/>
      <c r="E997" s="52"/>
      <c r="F997" s="54"/>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c r="AD997" s="52"/>
      <c r="AE997" s="52"/>
      <c r="AF997" s="52"/>
      <c r="AG997" s="52"/>
      <c r="AH997" s="52"/>
      <c r="AI997" s="52"/>
      <c r="AJ997" s="52"/>
      <c r="AK997" s="52"/>
      <c r="AL997" s="52"/>
      <c r="AM997" s="52"/>
      <c r="AN997" s="52"/>
      <c r="AO997" s="52"/>
      <c r="AP997" s="52"/>
      <c r="AQ997" s="52"/>
      <c r="AR997" s="52"/>
      <c r="AS997" s="52"/>
      <c r="AT997" s="52"/>
      <c r="AU997" s="52"/>
      <c r="AV997" s="52"/>
      <c r="AW997" s="52"/>
      <c r="AX997" s="52"/>
      <c r="AY997" s="52"/>
      <c r="AZ997" s="52"/>
      <c r="BA997" s="52"/>
      <c r="BB997" s="52"/>
      <c r="BC997" s="52"/>
      <c r="BD997" s="52"/>
    </row>
    <row r="998" spans="1:56" ht="16.5" customHeight="1" x14ac:dyDescent="0.3">
      <c r="A998" s="53"/>
      <c r="B998" s="53"/>
      <c r="C998" s="53"/>
      <c r="D998" s="53"/>
      <c r="E998" s="52"/>
      <c r="F998" s="54"/>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c r="AD998" s="52"/>
      <c r="AE998" s="52"/>
      <c r="AF998" s="52"/>
      <c r="AG998" s="52"/>
      <c r="AH998" s="52"/>
      <c r="AI998" s="52"/>
      <c r="AJ998" s="52"/>
      <c r="AK998" s="52"/>
      <c r="AL998" s="52"/>
      <c r="AM998" s="52"/>
      <c r="AN998" s="52"/>
      <c r="AO998" s="52"/>
      <c r="AP998" s="52"/>
      <c r="AQ998" s="52"/>
      <c r="AR998" s="52"/>
      <c r="AS998" s="52"/>
      <c r="AT998" s="52"/>
      <c r="AU998" s="52"/>
      <c r="AV998" s="52"/>
      <c r="AW998" s="52"/>
      <c r="AX998" s="52"/>
      <c r="AY998" s="52"/>
      <c r="AZ998" s="52"/>
      <c r="BA998" s="52"/>
      <c r="BB998" s="52"/>
      <c r="BC998" s="52"/>
      <c r="BD998" s="52"/>
    </row>
    <row r="999" spans="1:56" ht="16.5" customHeight="1" x14ac:dyDescent="0.3">
      <c r="A999" s="53"/>
      <c r="B999" s="53"/>
      <c r="C999" s="53"/>
      <c r="D999" s="53"/>
      <c r="E999" s="52"/>
      <c r="F999" s="54"/>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c r="AD999" s="52"/>
      <c r="AE999" s="52"/>
      <c r="AF999" s="52"/>
      <c r="AG999" s="52"/>
      <c r="AH999" s="52"/>
      <c r="AI999" s="52"/>
      <c r="AJ999" s="52"/>
      <c r="AK999" s="52"/>
      <c r="AL999" s="52"/>
      <c r="AM999" s="52"/>
      <c r="AN999" s="52"/>
      <c r="AO999" s="52"/>
      <c r="AP999" s="52"/>
      <c r="AQ999" s="52"/>
      <c r="AR999" s="52"/>
      <c r="AS999" s="52"/>
      <c r="AT999" s="52"/>
      <c r="AU999" s="52"/>
      <c r="AV999" s="52"/>
      <c r="AW999" s="52"/>
      <c r="AX999" s="52"/>
      <c r="AY999" s="52"/>
      <c r="AZ999" s="52"/>
      <c r="BA999" s="52"/>
      <c r="BB999" s="52"/>
      <c r="BC999" s="52"/>
      <c r="BD999" s="52"/>
    </row>
    <row r="1000" spans="1:56" ht="16.5" customHeight="1" x14ac:dyDescent="0.3">
      <c r="A1000" s="53"/>
      <c r="B1000" s="53"/>
      <c r="C1000" s="53"/>
      <c r="D1000" s="53"/>
      <c r="E1000" s="52"/>
      <c r="F1000" s="54"/>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c r="AD1000" s="52"/>
      <c r="AE1000" s="52"/>
      <c r="AF1000" s="52"/>
      <c r="AG1000" s="52"/>
      <c r="AH1000" s="52"/>
      <c r="AI1000" s="52"/>
      <c r="AJ1000" s="52"/>
      <c r="AK1000" s="52"/>
      <c r="AL1000" s="52"/>
      <c r="AM1000" s="52"/>
      <c r="AN1000" s="52"/>
      <c r="AO1000" s="52"/>
      <c r="AP1000" s="52"/>
      <c r="AQ1000" s="52"/>
      <c r="AR1000" s="52"/>
      <c r="AS1000" s="52"/>
      <c r="AT1000" s="52"/>
      <c r="AU1000" s="52"/>
      <c r="AV1000" s="52"/>
      <c r="AW1000" s="52"/>
      <c r="AX1000" s="52"/>
      <c r="AY1000" s="52"/>
      <c r="AZ1000" s="52"/>
      <c r="BA1000" s="52"/>
      <c r="BB1000" s="52"/>
      <c r="BC1000" s="52"/>
      <c r="BD1000" s="52"/>
    </row>
  </sheetData>
  <mergeCells count="187">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J34:J39"/>
    <mergeCell ref="K34:K39"/>
    <mergeCell ref="L34:L39"/>
    <mergeCell ref="M34:M39"/>
    <mergeCell ref="N34:N39"/>
    <mergeCell ref="A34:A39"/>
    <mergeCell ref="B34:B39"/>
    <mergeCell ref="C34:C39"/>
    <mergeCell ref="D34:D39"/>
    <mergeCell ref="E34:E39"/>
    <mergeCell ref="F34:F39"/>
    <mergeCell ref="G34:G3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J8:J9"/>
    <mergeCell ref="K8:K9"/>
    <mergeCell ref="L8:L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M8:M9"/>
    <mergeCell ref="N8:N9"/>
    <mergeCell ref="O8:O9"/>
    <mergeCell ref="O10:O11"/>
    <mergeCell ref="P10:P11"/>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Valoración controles'!$D$13:$D$14</xm:f>
          </x14:formula1>
          <xm:sqref>W10:W69</xm:sqref>
        </x14:dataValidation>
        <x14:dataValidation type="custom" allowBlank="1" showInputMessage="1" showErrorMessage="1" prompt="Recuerde que las acciones se generan bajo la medida de mitigar el riesgo" xr:uid="{00000000-0002-0000-0100-000001000000}">
          <x14:formula1>
            <xm:f>IF(OR(AD10='Opciones Tratamiento'!$B$2,AD10='Opciones Tratamiento'!$B$3,AD10='Opciones Tratamiento'!$B$4),ISBLANK(AD10),ISTEXT(AD10))</xm:f>
          </x14:formula1>
          <xm:sqref>AE10:AE15 AE17:AE69</xm:sqref>
        </x14:dataValidation>
        <x14:dataValidation type="list" allowBlank="1" showErrorMessage="1" xr:uid="{00000000-0002-0000-0100-000002000000}">
          <x14:formula1>
            <xm:f>'Tabla Valoración controles'!$D$11:$D$12</xm:f>
          </x14:formula1>
          <xm:sqref>V10:V69</xm:sqref>
        </x14:dataValidation>
        <x14:dataValidation type="list" allowBlank="1" showErrorMessage="1" xr:uid="{00000000-0002-0000-0100-000003000000}">
          <x14:formula1>
            <xm:f>'Opciones Tratamiento'!$B$2:$B$5</xm:f>
          </x14:formula1>
          <xm:sqref>AD10:AD69</xm:sqref>
        </x14:dataValidation>
        <x14:dataValidation type="list" allowBlank="1" showErrorMessage="1" xr:uid="{00000000-0002-0000-0100-000004000000}">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AG10:AG69</xm:sqref>
        </x14:dataValidation>
        <x14:dataValidation type="list" allowBlank="1" showErrorMessage="1" xr:uid="{00000000-0002-0000-0100-000006000000}">
          <x14:formula1>
            <xm:f>'Tabla Valoración controles'!$D$4:$D$6</xm:f>
          </x14:formula1>
          <xm:sqref>R10:R69</xm:sqref>
        </x14:dataValidation>
        <x14:dataValidation type="list" allowBlank="1" showErrorMessage="1" xr:uid="{00000000-0002-0000-0100-000007000000}">
          <x14:formula1>
            <xm:f>'Tabla Valoración controles'!$D$7:$D$8</xm:f>
          </x14:formula1>
          <xm:sqref>S10:S69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AH10:AH69</xm:sqref>
        </x14:dataValidation>
        <x14:dataValidation type="custom" allowBlank="1" showInputMessage="1" showErrorMessage="1" prompt="Recuerde que las acciones se generan bajo la medida de mitigar el riesgo" xr:uid="{00000000-0002-0000-0100-000009000000}">
          <x14:formula1>
            <xm:f>IF(OR(AD10='Opciones Tratamiento'!$B$2,AD10='Opciones Tratamiento'!$B$3,AD10='Opciones Tratamiento'!$B$4),ISBLANK(AD10),ISTEXT(AD10))</xm:f>
          </x14:formula1>
          <xm:sqref>AI10:AI69</xm:sqref>
        </x14:dataValidation>
        <x14:dataValidation type="list" allowBlank="1" showErrorMessage="1" xr:uid="{00000000-0002-0000-0100-00000A000000}">
          <x14:formula1>
            <xm:f>'Opciones Tratamiento'!$E$2:$E$4</xm:f>
          </x14:formula1>
          <xm:sqref>B10 B16 B22 B28 B34 B40 B46 B52 B58 B64</xm:sqref>
        </x14:dataValidation>
        <x14:dataValidation type="list" allowBlank="1" showErrorMessage="1" xr:uid="{00000000-0002-0000-0100-00000B000000}">
          <x14:formula1>
            <xm:f>'Tabla Valoración controles'!$D$9:$D$10</xm:f>
          </x14:formula1>
          <xm:sqref>U10:U69</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AF10:AF69</xm:sqref>
        </x14:dataValidation>
        <x14:dataValidation type="list" allowBlank="1" showErrorMessage="1" xr:uid="{00000000-0002-0000-0100-00000D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r:uid="{00000000-0002-0000-0100-00000E000000}">
          <x14:formula1>
            <xm:f>'Opciones Tratamiento'!$B$13:$B$19</xm:f>
          </x14:formula1>
          <xm:sqref>F10 F16 F22 F28 F34 F40 F46 F52 F58 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8" t="s">
        <v>130</v>
      </c>
      <c r="C2" s="152"/>
      <c r="D2" s="152"/>
      <c r="E2" s="152"/>
      <c r="F2" s="152"/>
      <c r="G2" s="152"/>
      <c r="H2" s="152"/>
      <c r="I2" s="152"/>
      <c r="J2" s="259" t="s">
        <v>15</v>
      </c>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2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52"/>
      <c r="C3" s="152"/>
      <c r="D3" s="152"/>
      <c r="E3" s="152"/>
      <c r="F3" s="152"/>
      <c r="G3" s="152"/>
      <c r="H3" s="152"/>
      <c r="I3" s="152"/>
      <c r="J3" s="261"/>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26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52"/>
      <c r="C4" s="152"/>
      <c r="D4" s="152"/>
      <c r="E4" s="152"/>
      <c r="F4" s="152"/>
      <c r="G4" s="152"/>
      <c r="H4" s="152"/>
      <c r="I4" s="152"/>
      <c r="J4" s="218"/>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2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4" t="s">
        <v>131</v>
      </c>
      <c r="C6" s="260"/>
      <c r="D6" s="217"/>
      <c r="E6" s="252" t="s">
        <v>132</v>
      </c>
      <c r="F6" s="253"/>
      <c r="G6" s="253"/>
      <c r="H6" s="253"/>
      <c r="I6" s="234"/>
      <c r="J6" s="226" t="str">
        <f ca="1">IF(AND('Mapa final'!$H$10="Muy Alta",'Mapa final'!$L$10="Leve"),CONCATENATE("R",'Mapa final'!$A$10),"")</f>
        <v/>
      </c>
      <c r="K6" s="227"/>
      <c r="L6" s="228" t="str">
        <f ca="1">IF(AND('Mapa final'!$H$16="Muy Alta",'Mapa final'!$L$16="Leve"),CONCATENATE("R",'Mapa final'!$A$16),"")</f>
        <v/>
      </c>
      <c r="M6" s="227"/>
      <c r="N6" s="228" t="str">
        <f ca="1">IF(AND('Mapa final'!$H$22="Muy Alta",'Mapa final'!$L$22="Leve"),CONCATENATE("R",'Mapa final'!$A$22),"")</f>
        <v/>
      </c>
      <c r="O6" s="234"/>
      <c r="P6" s="226" t="str">
        <f ca="1">IF(AND('Mapa final'!$H$10="Muy Alta",'Mapa final'!$L$10="Menor"),CONCATENATE("R",'Mapa final'!$A$10),"")</f>
        <v/>
      </c>
      <c r="Q6" s="227"/>
      <c r="R6" s="228" t="str">
        <f ca="1">IF(AND('Mapa final'!$H$16="Muy Alta",'Mapa final'!$L$16="Menor"),CONCATENATE("R",'Mapa final'!$A$16),"")</f>
        <v/>
      </c>
      <c r="S6" s="227"/>
      <c r="T6" s="228" t="str">
        <f ca="1">IF(AND('Mapa final'!$H$22="Muy Alta",'Mapa final'!$L$22="Menor"),CONCATENATE("R",'Mapa final'!$A$22),"")</f>
        <v/>
      </c>
      <c r="U6" s="234"/>
      <c r="V6" s="226" t="str">
        <f ca="1">IF(AND('Mapa final'!$H$10="Muy Alta",'Mapa final'!$L$10="Moderado"),CONCATENATE("R",'Mapa final'!$A$10),"")</f>
        <v/>
      </c>
      <c r="W6" s="227"/>
      <c r="X6" s="228" t="str">
        <f ca="1">IF(AND('Mapa final'!$H$16="Muy Alta",'Mapa final'!$L$16="Moderado"),CONCATENATE("R",'Mapa final'!$A$16),"")</f>
        <v/>
      </c>
      <c r="Y6" s="227"/>
      <c r="Z6" s="228" t="str">
        <f ca="1">IF(AND('Mapa final'!$H$22="Muy Alta",'Mapa final'!$L$22="Moderado"),CONCATENATE("R",'Mapa final'!$A$22),"")</f>
        <v/>
      </c>
      <c r="AA6" s="234"/>
      <c r="AB6" s="226" t="str">
        <f ca="1">IF(AND('Mapa final'!$H$10="Muy Alta",'Mapa final'!$L$10="Mayor"),CONCATENATE("R",'Mapa final'!$A$10),"")</f>
        <v/>
      </c>
      <c r="AC6" s="227"/>
      <c r="AD6" s="228" t="str">
        <f ca="1">IF(AND('Mapa final'!$H$16="Muy Alta",'Mapa final'!$L$16="Mayor"),CONCATENATE("R",'Mapa final'!$A$16),"")</f>
        <v/>
      </c>
      <c r="AE6" s="227"/>
      <c r="AF6" s="228" t="str">
        <f ca="1">IF(AND('Mapa final'!$H$22="Muy Alta",'Mapa final'!$L$22="Mayor"),CONCATENATE("R",'Mapa final'!$A$22),"")</f>
        <v/>
      </c>
      <c r="AG6" s="234"/>
      <c r="AH6" s="236" t="str">
        <f ca="1">IF(AND('Mapa final'!$H$10="Muy Alta",'Mapa final'!$L$10="Catastrófico"),CONCATENATE("R",'Mapa final'!$A$10),"")</f>
        <v/>
      </c>
      <c r="AI6" s="227"/>
      <c r="AJ6" s="237" t="str">
        <f ca="1">IF(AND('Mapa final'!$H$16="Muy Alta",'Mapa final'!$L$16="Catastrófico"),CONCATENATE("R",'Mapa final'!$A$16),"")</f>
        <v/>
      </c>
      <c r="AK6" s="227"/>
      <c r="AL6" s="237" t="str">
        <f ca="1">IF(AND('Mapa final'!$H$22="Muy Alta",'Mapa final'!$L$22="Catastrófico"),CONCATENATE("R",'Mapa final'!$A$22),"")</f>
        <v/>
      </c>
      <c r="AM6" s="234"/>
      <c r="AO6" s="248" t="s">
        <v>133</v>
      </c>
      <c r="AP6" s="241"/>
      <c r="AQ6" s="241"/>
      <c r="AR6" s="241"/>
      <c r="AS6" s="241"/>
      <c r="AT6" s="242"/>
      <c r="AU6" s="1"/>
      <c r="AV6" s="1"/>
      <c r="AW6" s="1"/>
      <c r="AX6" s="1"/>
      <c r="AY6" s="1"/>
      <c r="AZ6" s="1"/>
      <c r="BA6" s="1"/>
      <c r="BB6" s="1"/>
      <c r="BC6" s="1"/>
      <c r="BD6" s="1"/>
      <c r="BE6" s="1"/>
      <c r="BF6" s="1"/>
      <c r="BG6" s="1"/>
      <c r="BH6" s="1"/>
      <c r="BI6" s="1"/>
    </row>
    <row r="7" spans="1:61" ht="15" customHeight="1" x14ac:dyDescent="0.25">
      <c r="A7" s="1"/>
      <c r="B7" s="261"/>
      <c r="C7" s="152"/>
      <c r="D7" s="153"/>
      <c r="E7" s="164"/>
      <c r="F7" s="152"/>
      <c r="G7" s="152"/>
      <c r="H7" s="152"/>
      <c r="I7" s="153"/>
      <c r="J7" s="222"/>
      <c r="K7" s="223"/>
      <c r="L7" s="218"/>
      <c r="M7" s="223"/>
      <c r="N7" s="218"/>
      <c r="O7" s="219"/>
      <c r="P7" s="222"/>
      <c r="Q7" s="223"/>
      <c r="R7" s="218"/>
      <c r="S7" s="223"/>
      <c r="T7" s="218"/>
      <c r="U7" s="219"/>
      <c r="V7" s="222"/>
      <c r="W7" s="223"/>
      <c r="X7" s="218"/>
      <c r="Y7" s="223"/>
      <c r="Z7" s="218"/>
      <c r="AA7" s="219"/>
      <c r="AB7" s="222"/>
      <c r="AC7" s="223"/>
      <c r="AD7" s="218"/>
      <c r="AE7" s="223"/>
      <c r="AF7" s="218"/>
      <c r="AG7" s="219"/>
      <c r="AH7" s="222"/>
      <c r="AI7" s="223"/>
      <c r="AJ7" s="218"/>
      <c r="AK7" s="223"/>
      <c r="AL7" s="218"/>
      <c r="AM7" s="219"/>
      <c r="AN7" s="1"/>
      <c r="AO7" s="243"/>
      <c r="AP7" s="152"/>
      <c r="AQ7" s="152"/>
      <c r="AR7" s="152"/>
      <c r="AS7" s="152"/>
      <c r="AT7" s="244"/>
      <c r="AU7" s="1"/>
      <c r="AV7" s="1"/>
      <c r="AW7" s="1"/>
      <c r="AX7" s="1"/>
      <c r="AY7" s="1"/>
      <c r="AZ7" s="1"/>
      <c r="BA7" s="1"/>
      <c r="BB7" s="1"/>
      <c r="BC7" s="1"/>
      <c r="BD7" s="1"/>
      <c r="BE7" s="1"/>
      <c r="BF7" s="1"/>
      <c r="BG7" s="1"/>
      <c r="BH7" s="1"/>
      <c r="BI7" s="1"/>
    </row>
    <row r="8" spans="1:61" ht="15" customHeight="1" x14ac:dyDescent="0.25">
      <c r="A8" s="1"/>
      <c r="B8" s="261"/>
      <c r="C8" s="152"/>
      <c r="D8" s="153"/>
      <c r="E8" s="164"/>
      <c r="F8" s="152"/>
      <c r="G8" s="152"/>
      <c r="H8" s="152"/>
      <c r="I8" s="153"/>
      <c r="J8" s="220" t="str">
        <f ca="1">IF(AND('Mapa final'!$H$28="Muy Alta",'Mapa final'!$L$28="Leve"),CONCATENATE("R",'Mapa final'!$A$28),"")</f>
        <v/>
      </c>
      <c r="K8" s="221"/>
      <c r="L8" s="216" t="str">
        <f ca="1">IF(AND('Mapa final'!$H$34="Muy Alta",'Mapa final'!$L$34="Leve"),CONCATENATE("R",'Mapa final'!$A$34),"")</f>
        <v/>
      </c>
      <c r="M8" s="221"/>
      <c r="N8" s="216" t="str">
        <f ca="1">IF(AND('Mapa final'!$H$40="Muy Alta",'Mapa final'!$L$40="Leve"),CONCATENATE("R",'Mapa final'!$A$40),"")</f>
        <v/>
      </c>
      <c r="O8" s="217"/>
      <c r="P8" s="220" t="str">
        <f ca="1">IF(AND('Mapa final'!$H$28="Muy Alta",'Mapa final'!$L$28="Menor"),CONCATENATE("R",'Mapa final'!$A$28),"")</f>
        <v/>
      </c>
      <c r="Q8" s="221"/>
      <c r="R8" s="216" t="str">
        <f ca="1">IF(AND('Mapa final'!$H$34="Muy Alta",'Mapa final'!$L$34="Menor"),CONCATENATE("R",'Mapa final'!$A$34),"")</f>
        <v/>
      </c>
      <c r="S8" s="221"/>
      <c r="T8" s="216" t="str">
        <f ca="1">IF(AND('Mapa final'!$H$40="Muy Alta",'Mapa final'!$L$40="Menor"),CONCATENATE("R",'Mapa final'!$A$40),"")</f>
        <v/>
      </c>
      <c r="U8" s="217"/>
      <c r="V8" s="220" t="str">
        <f ca="1">IF(AND('Mapa final'!$H$28="Muy Alta",'Mapa final'!$L$28="Moderado"),CONCATENATE("R",'Mapa final'!$A$28),"")</f>
        <v/>
      </c>
      <c r="W8" s="221"/>
      <c r="X8" s="216" t="str">
        <f ca="1">IF(AND('Mapa final'!$H$34="Muy Alta",'Mapa final'!$L$34="Moderado"),CONCATENATE("R",'Mapa final'!$A$34),"")</f>
        <v/>
      </c>
      <c r="Y8" s="221"/>
      <c r="Z8" s="216" t="str">
        <f ca="1">IF(AND('Mapa final'!$H$40="Muy Alta",'Mapa final'!$L$40="Moderado"),CONCATENATE("R",'Mapa final'!$A$40),"")</f>
        <v/>
      </c>
      <c r="AA8" s="217"/>
      <c r="AB8" s="220" t="str">
        <f ca="1">IF(AND('Mapa final'!$H$28="Muy Alta",'Mapa final'!$L$28="Mayor"),CONCATENATE("R",'Mapa final'!$A$28),"")</f>
        <v/>
      </c>
      <c r="AC8" s="221"/>
      <c r="AD8" s="216" t="str">
        <f ca="1">IF(AND('Mapa final'!$H$34="Muy Alta",'Mapa final'!$L$34="Mayor"),CONCATENATE("R",'Mapa final'!$A$34),"")</f>
        <v/>
      </c>
      <c r="AE8" s="221"/>
      <c r="AF8" s="216" t="str">
        <f ca="1">IF(AND('Mapa final'!$H$40="Muy Alta",'Mapa final'!$L$40="Mayor"),CONCATENATE("R",'Mapa final'!$A$40),"")</f>
        <v/>
      </c>
      <c r="AG8" s="217"/>
      <c r="AH8" s="224" t="str">
        <f ca="1">IF(AND('Mapa final'!$H$28="Muy Alta",'Mapa final'!$L$28="Catastrófico"),CONCATENATE("R",'Mapa final'!$A$28),"")</f>
        <v/>
      </c>
      <c r="AI8" s="221"/>
      <c r="AJ8" s="225" t="str">
        <f ca="1">IF(AND('Mapa final'!$H$34="Muy Alta",'Mapa final'!$L$34="Catastrófico"),CONCATENATE("R",'Mapa final'!$A$34),"")</f>
        <v/>
      </c>
      <c r="AK8" s="221"/>
      <c r="AL8" s="225" t="str">
        <f ca="1">IF(AND('Mapa final'!$H$40="Muy Alta",'Mapa final'!$L$40="Catastrófico"),CONCATENATE("R",'Mapa final'!$A$40),"")</f>
        <v/>
      </c>
      <c r="AM8" s="217"/>
      <c r="AN8" s="1"/>
      <c r="AO8" s="243"/>
      <c r="AP8" s="152"/>
      <c r="AQ8" s="152"/>
      <c r="AR8" s="152"/>
      <c r="AS8" s="152"/>
      <c r="AT8" s="244"/>
      <c r="AU8" s="1"/>
      <c r="AV8" s="1"/>
      <c r="AW8" s="1"/>
      <c r="AX8" s="1"/>
      <c r="AY8" s="1"/>
      <c r="AZ8" s="1"/>
      <c r="BA8" s="1"/>
      <c r="BB8" s="1"/>
      <c r="BC8" s="1"/>
      <c r="BD8" s="1"/>
      <c r="BE8" s="1"/>
      <c r="BF8" s="1"/>
      <c r="BG8" s="1"/>
      <c r="BH8" s="1"/>
      <c r="BI8" s="1"/>
    </row>
    <row r="9" spans="1:61" ht="15" customHeight="1" x14ac:dyDescent="0.25">
      <c r="A9" s="1"/>
      <c r="B9" s="261"/>
      <c r="C9" s="152"/>
      <c r="D9" s="153"/>
      <c r="E9" s="164"/>
      <c r="F9" s="152"/>
      <c r="G9" s="152"/>
      <c r="H9" s="152"/>
      <c r="I9" s="153"/>
      <c r="J9" s="222"/>
      <c r="K9" s="223"/>
      <c r="L9" s="218"/>
      <c r="M9" s="223"/>
      <c r="N9" s="218"/>
      <c r="O9" s="219"/>
      <c r="P9" s="222"/>
      <c r="Q9" s="223"/>
      <c r="R9" s="218"/>
      <c r="S9" s="223"/>
      <c r="T9" s="218"/>
      <c r="U9" s="219"/>
      <c r="V9" s="222"/>
      <c r="W9" s="223"/>
      <c r="X9" s="218"/>
      <c r="Y9" s="223"/>
      <c r="Z9" s="218"/>
      <c r="AA9" s="219"/>
      <c r="AB9" s="222"/>
      <c r="AC9" s="223"/>
      <c r="AD9" s="218"/>
      <c r="AE9" s="223"/>
      <c r="AF9" s="218"/>
      <c r="AG9" s="219"/>
      <c r="AH9" s="222"/>
      <c r="AI9" s="223"/>
      <c r="AJ9" s="218"/>
      <c r="AK9" s="223"/>
      <c r="AL9" s="218"/>
      <c r="AM9" s="219"/>
      <c r="AN9" s="1"/>
      <c r="AO9" s="243"/>
      <c r="AP9" s="152"/>
      <c r="AQ9" s="152"/>
      <c r="AR9" s="152"/>
      <c r="AS9" s="152"/>
      <c r="AT9" s="244"/>
      <c r="AU9" s="1"/>
      <c r="AV9" s="1"/>
      <c r="AW9" s="1"/>
      <c r="AX9" s="1"/>
      <c r="AY9" s="1"/>
      <c r="AZ9" s="1"/>
      <c r="BA9" s="1"/>
      <c r="BB9" s="1"/>
      <c r="BC9" s="1"/>
      <c r="BD9" s="1"/>
      <c r="BE9" s="1"/>
      <c r="BF9" s="1"/>
      <c r="BG9" s="1"/>
      <c r="BH9" s="1"/>
      <c r="BI9" s="1"/>
    </row>
    <row r="10" spans="1:61" ht="15" customHeight="1" x14ac:dyDescent="0.25">
      <c r="A10" s="1"/>
      <c r="B10" s="261"/>
      <c r="C10" s="152"/>
      <c r="D10" s="153"/>
      <c r="E10" s="164"/>
      <c r="F10" s="152"/>
      <c r="G10" s="152"/>
      <c r="H10" s="152"/>
      <c r="I10" s="153"/>
      <c r="J10" s="220" t="str">
        <f ca="1">IF(AND('Mapa final'!$H$46="Muy Alta",'Mapa final'!$L$46="Leve"),CONCATENATE("R",'Mapa final'!$A$46),"")</f>
        <v/>
      </c>
      <c r="K10" s="221"/>
      <c r="L10" s="216" t="str">
        <f ca="1">IF(AND('Mapa final'!$H$52="Muy Alta",'Mapa final'!$L$52="Leve"),CONCATENATE("R",'Mapa final'!$A$52),"")</f>
        <v/>
      </c>
      <c r="M10" s="221"/>
      <c r="N10" s="216" t="str">
        <f ca="1">IF(AND('Mapa final'!$H$58="Muy Alta",'Mapa final'!$L$58="Leve"),CONCATENATE("R",'Mapa final'!$A$58),"")</f>
        <v/>
      </c>
      <c r="O10" s="217"/>
      <c r="P10" s="220" t="str">
        <f ca="1">IF(AND('Mapa final'!$H$46="Muy Alta",'Mapa final'!$L$46="Menor"),CONCATENATE("R",'Mapa final'!$A$46),"")</f>
        <v/>
      </c>
      <c r="Q10" s="221"/>
      <c r="R10" s="216" t="str">
        <f ca="1">IF(AND('Mapa final'!$H$52="Muy Alta",'Mapa final'!$L$52="Menor"),CONCATENATE("R",'Mapa final'!$A$52),"")</f>
        <v/>
      </c>
      <c r="S10" s="221"/>
      <c r="T10" s="216" t="str">
        <f ca="1">IF(AND('Mapa final'!$H$58="Muy Alta",'Mapa final'!$L$58="Menor"),CONCATENATE("R",'Mapa final'!$A$58),"")</f>
        <v/>
      </c>
      <c r="U10" s="217"/>
      <c r="V10" s="220" t="str">
        <f ca="1">IF(AND('Mapa final'!$H$46="Muy Alta",'Mapa final'!$L$46="Moderado"),CONCATENATE("R",'Mapa final'!$A$46),"")</f>
        <v/>
      </c>
      <c r="W10" s="221"/>
      <c r="X10" s="216" t="str">
        <f ca="1">IF(AND('Mapa final'!$H$52="Muy Alta",'Mapa final'!$L$52="Moderado"),CONCATENATE("R",'Mapa final'!$A$52),"")</f>
        <v/>
      </c>
      <c r="Y10" s="221"/>
      <c r="Z10" s="216" t="str">
        <f ca="1">IF(AND('Mapa final'!$H$58="Muy Alta",'Mapa final'!$L$58="Moderado"),CONCATENATE("R",'Mapa final'!$A$58),"")</f>
        <v/>
      </c>
      <c r="AA10" s="217"/>
      <c r="AB10" s="220" t="str">
        <f ca="1">IF(AND('Mapa final'!$H$46="Muy Alta",'Mapa final'!$L$46="Mayor"),CONCATENATE("R",'Mapa final'!$A$46),"")</f>
        <v/>
      </c>
      <c r="AC10" s="221"/>
      <c r="AD10" s="216" t="str">
        <f ca="1">IF(AND('Mapa final'!$H$52="Muy Alta",'Mapa final'!$L$52="Mayor"),CONCATENATE("R",'Mapa final'!$A$52),"")</f>
        <v/>
      </c>
      <c r="AE10" s="221"/>
      <c r="AF10" s="216" t="str">
        <f ca="1">IF(AND('Mapa final'!$H$58="Muy Alta",'Mapa final'!$L$58="Mayor"),CONCATENATE("R",'Mapa final'!$A$58),"")</f>
        <v/>
      </c>
      <c r="AG10" s="217"/>
      <c r="AH10" s="224" t="str">
        <f ca="1">IF(AND('Mapa final'!$H$46="Muy Alta",'Mapa final'!$L$46="Catastrófico"),CONCATENATE("R",'Mapa final'!$A$46),"")</f>
        <v/>
      </c>
      <c r="AI10" s="221"/>
      <c r="AJ10" s="225" t="str">
        <f ca="1">IF(AND('Mapa final'!$H$52="Muy Alta",'Mapa final'!$L$52="Catastrófico"),CONCATENATE("R",'Mapa final'!$A$52),"")</f>
        <v/>
      </c>
      <c r="AK10" s="221"/>
      <c r="AL10" s="225" t="str">
        <f ca="1">IF(AND('Mapa final'!$H$58="Muy Alta",'Mapa final'!$L$58="Catastrófico"),CONCATENATE("R",'Mapa final'!$A$58),"")</f>
        <v/>
      </c>
      <c r="AM10" s="217"/>
      <c r="AN10" s="1"/>
      <c r="AO10" s="243"/>
      <c r="AP10" s="152"/>
      <c r="AQ10" s="152"/>
      <c r="AR10" s="152"/>
      <c r="AS10" s="152"/>
      <c r="AT10" s="244"/>
      <c r="AU10" s="1"/>
      <c r="AV10" s="1"/>
      <c r="AW10" s="1"/>
      <c r="AX10" s="1"/>
      <c r="AY10" s="1"/>
      <c r="AZ10" s="1"/>
      <c r="BA10" s="1"/>
      <c r="BB10" s="1"/>
      <c r="BC10" s="1"/>
      <c r="BD10" s="1"/>
      <c r="BE10" s="1"/>
      <c r="BF10" s="1"/>
      <c r="BG10" s="1"/>
      <c r="BH10" s="1"/>
      <c r="BI10" s="1"/>
    </row>
    <row r="11" spans="1:61" ht="15" customHeight="1" x14ac:dyDescent="0.25">
      <c r="A11" s="1"/>
      <c r="B11" s="261"/>
      <c r="C11" s="152"/>
      <c r="D11" s="153"/>
      <c r="E11" s="164"/>
      <c r="F11" s="152"/>
      <c r="G11" s="152"/>
      <c r="H11" s="152"/>
      <c r="I11" s="153"/>
      <c r="J11" s="222"/>
      <c r="K11" s="223"/>
      <c r="L11" s="218"/>
      <c r="M11" s="223"/>
      <c r="N11" s="218"/>
      <c r="O11" s="219"/>
      <c r="P11" s="222"/>
      <c r="Q11" s="223"/>
      <c r="R11" s="218"/>
      <c r="S11" s="223"/>
      <c r="T11" s="218"/>
      <c r="U11" s="219"/>
      <c r="V11" s="222"/>
      <c r="W11" s="223"/>
      <c r="X11" s="218"/>
      <c r="Y11" s="223"/>
      <c r="Z11" s="218"/>
      <c r="AA11" s="219"/>
      <c r="AB11" s="222"/>
      <c r="AC11" s="223"/>
      <c r="AD11" s="218"/>
      <c r="AE11" s="223"/>
      <c r="AF11" s="218"/>
      <c r="AG11" s="219"/>
      <c r="AH11" s="222"/>
      <c r="AI11" s="223"/>
      <c r="AJ11" s="218"/>
      <c r="AK11" s="223"/>
      <c r="AL11" s="218"/>
      <c r="AM11" s="219"/>
      <c r="AN11" s="1"/>
      <c r="AO11" s="243"/>
      <c r="AP11" s="152"/>
      <c r="AQ11" s="152"/>
      <c r="AR11" s="152"/>
      <c r="AS11" s="152"/>
      <c r="AT11" s="244"/>
      <c r="AU11" s="1"/>
      <c r="AV11" s="1"/>
      <c r="AW11" s="1"/>
      <c r="AX11" s="1"/>
      <c r="AY11" s="1"/>
      <c r="AZ11" s="1"/>
      <c r="BA11" s="1"/>
      <c r="BB11" s="1"/>
      <c r="BC11" s="1"/>
      <c r="BD11" s="1"/>
      <c r="BE11" s="1"/>
      <c r="BF11" s="1"/>
      <c r="BG11" s="1"/>
      <c r="BH11" s="1"/>
      <c r="BI11" s="1"/>
    </row>
    <row r="12" spans="1:61" ht="15" customHeight="1" x14ac:dyDescent="0.25">
      <c r="A12" s="1"/>
      <c r="B12" s="261"/>
      <c r="C12" s="152"/>
      <c r="D12" s="153"/>
      <c r="E12" s="164"/>
      <c r="F12" s="152"/>
      <c r="G12" s="152"/>
      <c r="H12" s="152"/>
      <c r="I12" s="153"/>
      <c r="J12" s="220" t="str">
        <f ca="1">IF(AND('Mapa final'!$H$64="Muy Alta",'Mapa final'!$L$64="Leve"),CONCATENATE("R",'Mapa final'!$A$64),"")</f>
        <v/>
      </c>
      <c r="K12" s="221"/>
      <c r="L12" s="216" t="str">
        <f>IF(AND('Mapa final'!$H$70="Muy Alta",'Mapa final'!$L$70="Leve"),CONCATENATE("R",'Mapa final'!$A$70),"")</f>
        <v/>
      </c>
      <c r="M12" s="221"/>
      <c r="N12" s="216" t="str">
        <f>IF(AND('Mapa final'!$H$76="Muy Alta",'Mapa final'!$L$76="Leve"),CONCATENATE("R",'Mapa final'!$A$76),"")</f>
        <v/>
      </c>
      <c r="O12" s="217"/>
      <c r="P12" s="220" t="str">
        <f ca="1">IF(AND('Mapa final'!$H$64="Muy Alta",'Mapa final'!$L$64="Menor"),CONCATENATE("R",'Mapa final'!$A$64),"")</f>
        <v/>
      </c>
      <c r="Q12" s="221"/>
      <c r="R12" s="216" t="str">
        <f>IF(AND('Mapa final'!$H$70="Muy Alta",'Mapa final'!$L$70="Menor"),CONCATENATE("R",'Mapa final'!$A$70),"")</f>
        <v/>
      </c>
      <c r="S12" s="221"/>
      <c r="T12" s="216" t="str">
        <f>IF(AND('Mapa final'!$H$76="Muy Alta",'Mapa final'!$L$76="Menor"),CONCATENATE("R",'Mapa final'!$A$76),"")</f>
        <v/>
      </c>
      <c r="U12" s="217"/>
      <c r="V12" s="220" t="str">
        <f ca="1">IF(AND('Mapa final'!$H$64="Muy Alta",'Mapa final'!$L$64="Moderado"),CONCATENATE("R",'Mapa final'!$A$64),"")</f>
        <v/>
      </c>
      <c r="W12" s="221"/>
      <c r="X12" s="216" t="str">
        <f>IF(AND('Mapa final'!$H$70="Muy Alta",'Mapa final'!$L$70="Moderado"),CONCATENATE("R",'Mapa final'!$A$70),"")</f>
        <v/>
      </c>
      <c r="Y12" s="221"/>
      <c r="Z12" s="216" t="str">
        <f>IF(AND('Mapa final'!$H$76="Muy Alta",'Mapa final'!$L$76="Moderado"),CONCATENATE("R",'Mapa final'!$A$76),"")</f>
        <v/>
      </c>
      <c r="AA12" s="217"/>
      <c r="AB12" s="220" t="str">
        <f ca="1">IF(AND('Mapa final'!$H$64="Muy Alta",'Mapa final'!$L$64="Mayor"),CONCATENATE("R",'Mapa final'!$A$64),"")</f>
        <v/>
      </c>
      <c r="AC12" s="221"/>
      <c r="AD12" s="216" t="str">
        <f>IF(AND('Mapa final'!$H$70="Muy Alta",'Mapa final'!$L$70="Mayor"),CONCATENATE("R",'Mapa final'!$A$70),"")</f>
        <v/>
      </c>
      <c r="AE12" s="221"/>
      <c r="AF12" s="216" t="str">
        <f>IF(AND('Mapa final'!$H$76="Muy Alta",'Mapa final'!$L$76="Mayor"),CONCATENATE("R",'Mapa final'!$A$76),"")</f>
        <v/>
      </c>
      <c r="AG12" s="217"/>
      <c r="AH12" s="224" t="str">
        <f ca="1">IF(AND('Mapa final'!$H$64="Muy Alta",'Mapa final'!$L$64="Catastrófico"),CONCATENATE("R",'Mapa final'!$A$64),"")</f>
        <v/>
      </c>
      <c r="AI12" s="221"/>
      <c r="AJ12" s="225" t="str">
        <f>IF(AND('Mapa final'!$H$70="Muy Alta",'Mapa final'!$L$70="Catastrófico"),CONCATENATE("R",'Mapa final'!$A$70),"")</f>
        <v/>
      </c>
      <c r="AK12" s="221"/>
      <c r="AL12" s="225" t="str">
        <f>IF(AND('Mapa final'!$H$76="Muy Alta",'Mapa final'!$L$76="Catastrófico"),CONCATENATE("R",'Mapa final'!$A$76),"")</f>
        <v/>
      </c>
      <c r="AM12" s="217"/>
      <c r="AN12" s="1"/>
      <c r="AO12" s="243"/>
      <c r="AP12" s="152"/>
      <c r="AQ12" s="152"/>
      <c r="AR12" s="152"/>
      <c r="AS12" s="152"/>
      <c r="AT12" s="244"/>
      <c r="AU12" s="1"/>
      <c r="AV12" s="1"/>
      <c r="AW12" s="1"/>
      <c r="AX12" s="1"/>
      <c r="AY12" s="1"/>
      <c r="AZ12" s="1"/>
      <c r="BA12" s="1"/>
      <c r="BB12" s="1"/>
      <c r="BC12" s="1"/>
      <c r="BD12" s="1"/>
      <c r="BE12" s="1"/>
      <c r="BF12" s="1"/>
      <c r="BG12" s="1"/>
      <c r="BH12" s="1"/>
      <c r="BI12" s="1"/>
    </row>
    <row r="13" spans="1:61" ht="15.75" customHeight="1" x14ac:dyDescent="0.25">
      <c r="A13" s="1"/>
      <c r="B13" s="261"/>
      <c r="C13" s="152"/>
      <c r="D13" s="153"/>
      <c r="E13" s="229"/>
      <c r="F13" s="254"/>
      <c r="G13" s="254"/>
      <c r="H13" s="254"/>
      <c r="I13" s="232"/>
      <c r="J13" s="222"/>
      <c r="K13" s="223"/>
      <c r="L13" s="218"/>
      <c r="M13" s="223"/>
      <c r="N13" s="218"/>
      <c r="O13" s="219"/>
      <c r="P13" s="222"/>
      <c r="Q13" s="223"/>
      <c r="R13" s="218"/>
      <c r="S13" s="223"/>
      <c r="T13" s="218"/>
      <c r="U13" s="219"/>
      <c r="V13" s="222"/>
      <c r="W13" s="223"/>
      <c r="X13" s="218"/>
      <c r="Y13" s="223"/>
      <c r="Z13" s="218"/>
      <c r="AA13" s="219"/>
      <c r="AB13" s="222"/>
      <c r="AC13" s="223"/>
      <c r="AD13" s="218"/>
      <c r="AE13" s="223"/>
      <c r="AF13" s="218"/>
      <c r="AG13" s="219"/>
      <c r="AH13" s="229"/>
      <c r="AI13" s="230"/>
      <c r="AJ13" s="231"/>
      <c r="AK13" s="230"/>
      <c r="AL13" s="231"/>
      <c r="AM13" s="232"/>
      <c r="AN13" s="1"/>
      <c r="AO13" s="245"/>
      <c r="AP13" s="246"/>
      <c r="AQ13" s="246"/>
      <c r="AR13" s="246"/>
      <c r="AS13" s="246"/>
      <c r="AT13" s="247"/>
      <c r="AU13" s="1"/>
      <c r="AV13" s="1"/>
      <c r="AW13" s="1"/>
      <c r="AX13" s="1"/>
      <c r="AY13" s="1"/>
      <c r="AZ13" s="1"/>
      <c r="BA13" s="1"/>
      <c r="BB13" s="1"/>
      <c r="BC13" s="1"/>
      <c r="BD13" s="1"/>
      <c r="BE13" s="1"/>
      <c r="BF13" s="1"/>
      <c r="BG13" s="1"/>
      <c r="BH13" s="1"/>
      <c r="BI13" s="1"/>
    </row>
    <row r="14" spans="1:61" ht="15" customHeight="1" x14ac:dyDescent="0.25">
      <c r="A14" s="1"/>
      <c r="B14" s="261"/>
      <c r="C14" s="152"/>
      <c r="D14" s="153"/>
      <c r="E14" s="252" t="s">
        <v>134</v>
      </c>
      <c r="F14" s="253"/>
      <c r="G14" s="253"/>
      <c r="H14" s="253"/>
      <c r="I14" s="253"/>
      <c r="J14" s="235" t="str">
        <f ca="1">IF(AND('Mapa final'!$H$10="Alta",'Mapa final'!$L$10="Leve"),CONCATENATE("R",'Mapa final'!$A$10),"")</f>
        <v/>
      </c>
      <c r="K14" s="227"/>
      <c r="L14" s="233" t="str">
        <f ca="1">IF(AND('Mapa final'!$H$16="Alta",'Mapa final'!$L$16="Leve"),CONCATENATE("R",'Mapa final'!$A$16),"")</f>
        <v/>
      </c>
      <c r="M14" s="227"/>
      <c r="N14" s="233" t="str">
        <f ca="1">IF(AND('Mapa final'!$H$22="Alta",'Mapa final'!$L$22="Leve"),CONCATENATE("R",'Mapa final'!$A$22),"")</f>
        <v/>
      </c>
      <c r="O14" s="234"/>
      <c r="P14" s="235" t="str">
        <f ca="1">IF(AND('Mapa final'!$H$10="Alta",'Mapa final'!$L$10="Menor"),CONCATENATE("R",'Mapa final'!$A$10),"")</f>
        <v/>
      </c>
      <c r="Q14" s="227"/>
      <c r="R14" s="233" t="str">
        <f ca="1">IF(AND('Mapa final'!$H$16="Alta",'Mapa final'!$L$16="Menor"),CONCATENATE("R",'Mapa final'!$A$16),"")</f>
        <v/>
      </c>
      <c r="S14" s="227"/>
      <c r="T14" s="233" t="str">
        <f ca="1">IF(AND('Mapa final'!$H$22="Alta",'Mapa final'!$L$22="Menor"),CONCATENATE("R",'Mapa final'!$A$22),"")</f>
        <v/>
      </c>
      <c r="U14" s="234"/>
      <c r="V14" s="226" t="str">
        <f ca="1">IF(AND('Mapa final'!$H$10="Alta",'Mapa final'!$L$10="Moderado"),CONCATENATE("R",'Mapa final'!$A$10),"")</f>
        <v/>
      </c>
      <c r="W14" s="227"/>
      <c r="X14" s="228" t="str">
        <f ca="1">IF(AND('Mapa final'!$H$16="Alta",'Mapa final'!$L$16="Moderado"),CONCATENATE("R",'Mapa final'!$A$16),"")</f>
        <v/>
      </c>
      <c r="Y14" s="227"/>
      <c r="Z14" s="228" t="str">
        <f ca="1">IF(AND('Mapa final'!$H$22="Alta",'Mapa final'!$L$22="Moderado"),CONCATENATE("R",'Mapa final'!$A$22),"")</f>
        <v/>
      </c>
      <c r="AA14" s="234"/>
      <c r="AB14" s="226" t="str">
        <f ca="1">IF(AND('Mapa final'!$H$10="Alta",'Mapa final'!$L$10="Mayor"),CONCATENATE("R",'Mapa final'!$A$10),"")</f>
        <v/>
      </c>
      <c r="AC14" s="227"/>
      <c r="AD14" s="228" t="str">
        <f ca="1">IF(AND('Mapa final'!$H$16="Alta",'Mapa final'!$L$16="Mayor"),CONCATENATE("R",'Mapa final'!$A$16),"")</f>
        <v/>
      </c>
      <c r="AE14" s="227"/>
      <c r="AF14" s="228" t="str">
        <f ca="1">IF(AND('Mapa final'!$H$22="Alta",'Mapa final'!$L$22="Mayor"),CONCATENATE("R",'Mapa final'!$A$22),"")</f>
        <v/>
      </c>
      <c r="AG14" s="234"/>
      <c r="AH14" s="236" t="str">
        <f ca="1">IF(AND('Mapa final'!$H$10="Alta",'Mapa final'!$L$10="Catastrófico"),CONCATENATE("R",'Mapa final'!$A$10),"")</f>
        <v/>
      </c>
      <c r="AI14" s="227"/>
      <c r="AJ14" s="237" t="str">
        <f ca="1">IF(AND('Mapa final'!$H$16="Alta",'Mapa final'!$L$16="Catastrófico"),CONCATENATE("R",'Mapa final'!$A$16),"")</f>
        <v/>
      </c>
      <c r="AK14" s="227"/>
      <c r="AL14" s="237" t="str">
        <f ca="1">IF(AND('Mapa final'!$H$22="Alta",'Mapa final'!$L$22="Catastrófico"),CONCATENATE("R",'Mapa final'!$A$22),"")</f>
        <v/>
      </c>
      <c r="AM14" s="234"/>
      <c r="AN14" s="1"/>
      <c r="AO14" s="249" t="s">
        <v>135</v>
      </c>
      <c r="AP14" s="241"/>
      <c r="AQ14" s="241"/>
      <c r="AR14" s="241"/>
      <c r="AS14" s="241"/>
      <c r="AT14" s="242"/>
      <c r="AU14" s="1"/>
      <c r="AV14" s="1"/>
      <c r="AW14" s="1"/>
      <c r="AX14" s="1"/>
      <c r="AY14" s="1"/>
      <c r="AZ14" s="1"/>
      <c r="BA14" s="1"/>
      <c r="BB14" s="1"/>
      <c r="BC14" s="1"/>
      <c r="BD14" s="1"/>
      <c r="BE14" s="1"/>
      <c r="BF14" s="1"/>
      <c r="BG14" s="1"/>
      <c r="BH14" s="1"/>
      <c r="BI14" s="1"/>
    </row>
    <row r="15" spans="1:61" ht="15" customHeight="1" x14ac:dyDescent="0.25">
      <c r="A15" s="1"/>
      <c r="B15" s="261"/>
      <c r="C15" s="152"/>
      <c r="D15" s="153"/>
      <c r="E15" s="164"/>
      <c r="F15" s="152"/>
      <c r="G15" s="152"/>
      <c r="H15" s="152"/>
      <c r="I15" s="152"/>
      <c r="J15" s="222"/>
      <c r="K15" s="223"/>
      <c r="L15" s="218"/>
      <c r="M15" s="223"/>
      <c r="N15" s="218"/>
      <c r="O15" s="219"/>
      <c r="P15" s="222"/>
      <c r="Q15" s="223"/>
      <c r="R15" s="218"/>
      <c r="S15" s="223"/>
      <c r="T15" s="218"/>
      <c r="U15" s="219"/>
      <c r="V15" s="222"/>
      <c r="W15" s="223"/>
      <c r="X15" s="218"/>
      <c r="Y15" s="223"/>
      <c r="Z15" s="218"/>
      <c r="AA15" s="219"/>
      <c r="AB15" s="222"/>
      <c r="AC15" s="223"/>
      <c r="AD15" s="218"/>
      <c r="AE15" s="223"/>
      <c r="AF15" s="218"/>
      <c r="AG15" s="219"/>
      <c r="AH15" s="222"/>
      <c r="AI15" s="223"/>
      <c r="AJ15" s="218"/>
      <c r="AK15" s="223"/>
      <c r="AL15" s="218"/>
      <c r="AM15" s="219"/>
      <c r="AN15" s="1"/>
      <c r="AO15" s="243"/>
      <c r="AP15" s="152"/>
      <c r="AQ15" s="152"/>
      <c r="AR15" s="152"/>
      <c r="AS15" s="152"/>
      <c r="AT15" s="244"/>
      <c r="AU15" s="1"/>
      <c r="AV15" s="1"/>
      <c r="AW15" s="1"/>
      <c r="AX15" s="1"/>
      <c r="AY15" s="1"/>
      <c r="AZ15" s="1"/>
      <c r="BA15" s="1"/>
      <c r="BB15" s="1"/>
      <c r="BC15" s="1"/>
      <c r="BD15" s="1"/>
      <c r="BE15" s="1"/>
      <c r="BF15" s="1"/>
      <c r="BG15" s="1"/>
      <c r="BH15" s="1"/>
      <c r="BI15" s="1"/>
    </row>
    <row r="16" spans="1:61" ht="15" customHeight="1" x14ac:dyDescent="0.25">
      <c r="A16" s="1"/>
      <c r="B16" s="261"/>
      <c r="C16" s="152"/>
      <c r="D16" s="153"/>
      <c r="E16" s="164"/>
      <c r="F16" s="152"/>
      <c r="G16" s="152"/>
      <c r="H16" s="152"/>
      <c r="I16" s="152"/>
      <c r="J16" s="239" t="str">
        <f ca="1">IF(AND('Mapa final'!$H$28="Alta",'Mapa final'!$L$28="Leve"),CONCATENATE("R",'Mapa final'!$A$28),"")</f>
        <v/>
      </c>
      <c r="K16" s="221"/>
      <c r="L16" s="238" t="str">
        <f ca="1">IF(AND('Mapa final'!$H$34="Alta",'Mapa final'!$L$34="Leve"),CONCATENATE("R",'Mapa final'!$A$34),"")</f>
        <v/>
      </c>
      <c r="M16" s="221"/>
      <c r="N16" s="238" t="str">
        <f ca="1">IF(AND('Mapa final'!$H$40="Alta",'Mapa final'!$L$40="Leve"),CONCATENATE("R",'Mapa final'!$A$40),"")</f>
        <v/>
      </c>
      <c r="O16" s="217"/>
      <c r="P16" s="239" t="str">
        <f ca="1">IF(AND('Mapa final'!$H$28="Alta",'Mapa final'!$L$28="Menor"),CONCATENATE("R",'Mapa final'!$A$28),"")</f>
        <v/>
      </c>
      <c r="Q16" s="221"/>
      <c r="R16" s="238" t="str">
        <f ca="1">IF(AND('Mapa final'!$H$34="Alta",'Mapa final'!$L$34="Menor"),CONCATENATE("R",'Mapa final'!$A$34),"")</f>
        <v/>
      </c>
      <c r="S16" s="221"/>
      <c r="T16" s="238" t="str">
        <f ca="1">IF(AND('Mapa final'!$H$40="Alta",'Mapa final'!$L$40="Menor"),CONCATENATE("R",'Mapa final'!$A$40),"")</f>
        <v/>
      </c>
      <c r="U16" s="217"/>
      <c r="V16" s="220" t="str">
        <f ca="1">IF(AND('Mapa final'!$H$28="Alta",'Mapa final'!$L$28="Moderado"),CONCATENATE("R",'Mapa final'!$A$28),"")</f>
        <v/>
      </c>
      <c r="W16" s="221"/>
      <c r="X16" s="216" t="str">
        <f ca="1">IF(AND('Mapa final'!$H$34="Alta",'Mapa final'!$L$34="Moderado"),CONCATENATE("R",'Mapa final'!$A$34),"")</f>
        <v/>
      </c>
      <c r="Y16" s="221"/>
      <c r="Z16" s="216" t="str">
        <f ca="1">IF(AND('Mapa final'!$H$40="Alta",'Mapa final'!$L$40="Moderado"),CONCATENATE("R",'Mapa final'!$A$40),"")</f>
        <v/>
      </c>
      <c r="AA16" s="217"/>
      <c r="AB16" s="220" t="str">
        <f ca="1">IF(AND('Mapa final'!$H$28="Alta",'Mapa final'!$L$28="Mayor"),CONCATENATE("R",'Mapa final'!$A$28),"")</f>
        <v/>
      </c>
      <c r="AC16" s="221"/>
      <c r="AD16" s="216" t="str">
        <f ca="1">IF(AND('Mapa final'!$H$34="Alta",'Mapa final'!$L$34="Mayor"),CONCATENATE("R",'Mapa final'!$A$34),"")</f>
        <v/>
      </c>
      <c r="AE16" s="221"/>
      <c r="AF16" s="216" t="str">
        <f ca="1">IF(AND('Mapa final'!$H$40="Alta",'Mapa final'!$L$40="Mayor"),CONCATENATE("R",'Mapa final'!$A$40),"")</f>
        <v/>
      </c>
      <c r="AG16" s="217"/>
      <c r="AH16" s="224" t="str">
        <f ca="1">IF(AND('Mapa final'!$H$28="Alta",'Mapa final'!$L$28="Catastrófico"),CONCATENATE("R",'Mapa final'!$A$28),"")</f>
        <v/>
      </c>
      <c r="AI16" s="221"/>
      <c r="AJ16" s="225" t="str">
        <f ca="1">IF(AND('Mapa final'!$H$34="Alta",'Mapa final'!$L$34="Catastrófico"),CONCATENATE("R",'Mapa final'!$A$34),"")</f>
        <v/>
      </c>
      <c r="AK16" s="221"/>
      <c r="AL16" s="225" t="str">
        <f ca="1">IF(AND('Mapa final'!$H$40="Alta",'Mapa final'!$L$40="Catastrófico"),CONCATENATE("R",'Mapa final'!$A$40),"")</f>
        <v/>
      </c>
      <c r="AM16" s="217"/>
      <c r="AN16" s="1"/>
      <c r="AO16" s="243"/>
      <c r="AP16" s="152"/>
      <c r="AQ16" s="152"/>
      <c r="AR16" s="152"/>
      <c r="AS16" s="152"/>
      <c r="AT16" s="244"/>
      <c r="AU16" s="1"/>
      <c r="AV16" s="1"/>
      <c r="AW16" s="1"/>
      <c r="AX16" s="1"/>
      <c r="AY16" s="1"/>
      <c r="AZ16" s="1"/>
      <c r="BA16" s="1"/>
      <c r="BB16" s="1"/>
      <c r="BC16" s="1"/>
      <c r="BD16" s="1"/>
      <c r="BE16" s="1"/>
      <c r="BF16" s="1"/>
      <c r="BG16" s="1"/>
      <c r="BH16" s="1"/>
      <c r="BI16" s="1"/>
    </row>
    <row r="17" spans="1:61" ht="15" customHeight="1" x14ac:dyDescent="0.25">
      <c r="A17" s="1"/>
      <c r="B17" s="261"/>
      <c r="C17" s="152"/>
      <c r="D17" s="153"/>
      <c r="E17" s="164"/>
      <c r="F17" s="152"/>
      <c r="G17" s="152"/>
      <c r="H17" s="152"/>
      <c r="I17" s="152"/>
      <c r="J17" s="222"/>
      <c r="K17" s="223"/>
      <c r="L17" s="218"/>
      <c r="M17" s="223"/>
      <c r="N17" s="218"/>
      <c r="O17" s="219"/>
      <c r="P17" s="222"/>
      <c r="Q17" s="223"/>
      <c r="R17" s="218"/>
      <c r="S17" s="223"/>
      <c r="T17" s="218"/>
      <c r="U17" s="219"/>
      <c r="V17" s="222"/>
      <c r="W17" s="223"/>
      <c r="X17" s="218"/>
      <c r="Y17" s="223"/>
      <c r="Z17" s="218"/>
      <c r="AA17" s="219"/>
      <c r="AB17" s="222"/>
      <c r="AC17" s="223"/>
      <c r="AD17" s="218"/>
      <c r="AE17" s="223"/>
      <c r="AF17" s="218"/>
      <c r="AG17" s="219"/>
      <c r="AH17" s="222"/>
      <c r="AI17" s="223"/>
      <c r="AJ17" s="218"/>
      <c r="AK17" s="223"/>
      <c r="AL17" s="218"/>
      <c r="AM17" s="219"/>
      <c r="AN17" s="1"/>
      <c r="AO17" s="243"/>
      <c r="AP17" s="152"/>
      <c r="AQ17" s="152"/>
      <c r="AR17" s="152"/>
      <c r="AS17" s="152"/>
      <c r="AT17" s="244"/>
      <c r="AU17" s="1"/>
      <c r="AV17" s="1"/>
      <c r="AW17" s="1"/>
      <c r="AX17" s="1"/>
      <c r="AY17" s="1"/>
      <c r="AZ17" s="1"/>
      <c r="BA17" s="1"/>
      <c r="BB17" s="1"/>
      <c r="BC17" s="1"/>
      <c r="BD17" s="1"/>
      <c r="BE17" s="1"/>
      <c r="BF17" s="1"/>
      <c r="BG17" s="1"/>
      <c r="BH17" s="1"/>
      <c r="BI17" s="1"/>
    </row>
    <row r="18" spans="1:61" ht="15" customHeight="1" x14ac:dyDescent="0.25">
      <c r="A18" s="1"/>
      <c r="B18" s="261"/>
      <c r="C18" s="152"/>
      <c r="D18" s="153"/>
      <c r="E18" s="164"/>
      <c r="F18" s="152"/>
      <c r="G18" s="152"/>
      <c r="H18" s="152"/>
      <c r="I18" s="152"/>
      <c r="J18" s="239" t="str">
        <f ca="1">IF(AND('Mapa final'!$H$46="Alta",'Mapa final'!$L$46="Leve"),CONCATENATE("R",'Mapa final'!$A$46),"")</f>
        <v/>
      </c>
      <c r="K18" s="221"/>
      <c r="L18" s="238" t="str">
        <f ca="1">IF(AND('Mapa final'!$H$52="Alta",'Mapa final'!$L$52="Leve"),CONCATENATE("R",'Mapa final'!$A$52),"")</f>
        <v/>
      </c>
      <c r="M18" s="221"/>
      <c r="N18" s="238" t="str">
        <f ca="1">IF(AND('Mapa final'!$H$58="Alta",'Mapa final'!$L$58="Leve"),CONCATENATE("R",'Mapa final'!$A$58),"")</f>
        <v/>
      </c>
      <c r="O18" s="217"/>
      <c r="P18" s="239" t="str">
        <f ca="1">IF(AND('Mapa final'!$H$46="Alta",'Mapa final'!$L$46="Menor"),CONCATENATE("R",'Mapa final'!$A$46),"")</f>
        <v/>
      </c>
      <c r="Q18" s="221"/>
      <c r="R18" s="238" t="str">
        <f ca="1">IF(AND('Mapa final'!$H$52="Alta",'Mapa final'!$L$52="Menor"),CONCATENATE("R",'Mapa final'!$A$52),"")</f>
        <v/>
      </c>
      <c r="S18" s="221"/>
      <c r="T18" s="238" t="str">
        <f ca="1">IF(AND('Mapa final'!$H$58="Alta",'Mapa final'!$L$58="Menor"),CONCATENATE("R",'Mapa final'!$A$58),"")</f>
        <v/>
      </c>
      <c r="U18" s="217"/>
      <c r="V18" s="220" t="str">
        <f ca="1">IF(AND('Mapa final'!$H$46="Alta",'Mapa final'!$L$46="Moderado"),CONCATENATE("R",'Mapa final'!$A$46),"")</f>
        <v/>
      </c>
      <c r="W18" s="221"/>
      <c r="X18" s="216" t="str">
        <f ca="1">IF(AND('Mapa final'!$H$52="Alta",'Mapa final'!$L$52="Moderado"),CONCATENATE("R",'Mapa final'!$A$52),"")</f>
        <v/>
      </c>
      <c r="Y18" s="221"/>
      <c r="Z18" s="216" t="str">
        <f ca="1">IF(AND('Mapa final'!$H$58="Alta",'Mapa final'!$L$58="Moderado"),CONCATENATE("R",'Mapa final'!$A$58),"")</f>
        <v/>
      </c>
      <c r="AA18" s="217"/>
      <c r="AB18" s="220" t="str">
        <f ca="1">IF(AND('Mapa final'!$H$46="Alta",'Mapa final'!$L$46="Mayor"),CONCATENATE("R",'Mapa final'!$A$46),"")</f>
        <v/>
      </c>
      <c r="AC18" s="221"/>
      <c r="AD18" s="216" t="str">
        <f ca="1">IF(AND('Mapa final'!$H$52="Alta",'Mapa final'!$L$52="Mayor"),CONCATENATE("R",'Mapa final'!$A$52),"")</f>
        <v/>
      </c>
      <c r="AE18" s="221"/>
      <c r="AF18" s="216" t="str">
        <f ca="1">IF(AND('Mapa final'!$H$58="Alta",'Mapa final'!$L$58="Mayor"),CONCATENATE("R",'Mapa final'!$A$58),"")</f>
        <v/>
      </c>
      <c r="AG18" s="217"/>
      <c r="AH18" s="224" t="str">
        <f ca="1">IF(AND('Mapa final'!$H$46="Alta",'Mapa final'!$L$46="Catastrófico"),CONCATENATE("R",'Mapa final'!$A$46),"")</f>
        <v/>
      </c>
      <c r="AI18" s="221"/>
      <c r="AJ18" s="225" t="str">
        <f ca="1">IF(AND('Mapa final'!$H$52="Alta",'Mapa final'!$L$52="Catastrófico"),CONCATENATE("R",'Mapa final'!$A$52),"")</f>
        <v/>
      </c>
      <c r="AK18" s="221"/>
      <c r="AL18" s="225" t="str">
        <f ca="1">IF(AND('Mapa final'!$H$58="Alta",'Mapa final'!$L$58="Catastrófico"),CONCATENATE("R",'Mapa final'!$A$58),"")</f>
        <v/>
      </c>
      <c r="AM18" s="217"/>
      <c r="AN18" s="1"/>
      <c r="AO18" s="243"/>
      <c r="AP18" s="152"/>
      <c r="AQ18" s="152"/>
      <c r="AR18" s="152"/>
      <c r="AS18" s="152"/>
      <c r="AT18" s="244"/>
      <c r="AU18" s="1"/>
      <c r="AV18" s="1"/>
      <c r="AW18" s="1"/>
      <c r="AX18" s="1"/>
      <c r="AY18" s="1"/>
      <c r="AZ18" s="1"/>
      <c r="BA18" s="1"/>
      <c r="BB18" s="1"/>
      <c r="BC18" s="1"/>
      <c r="BD18" s="1"/>
      <c r="BE18" s="1"/>
      <c r="BF18" s="1"/>
      <c r="BG18" s="1"/>
      <c r="BH18" s="1"/>
      <c r="BI18" s="1"/>
    </row>
    <row r="19" spans="1:61" ht="15" customHeight="1" x14ac:dyDescent="0.25">
      <c r="A19" s="1"/>
      <c r="B19" s="261"/>
      <c r="C19" s="152"/>
      <c r="D19" s="153"/>
      <c r="E19" s="164"/>
      <c r="F19" s="152"/>
      <c r="G19" s="152"/>
      <c r="H19" s="152"/>
      <c r="I19" s="152"/>
      <c r="J19" s="222"/>
      <c r="K19" s="223"/>
      <c r="L19" s="218"/>
      <c r="M19" s="223"/>
      <c r="N19" s="218"/>
      <c r="O19" s="219"/>
      <c r="P19" s="222"/>
      <c r="Q19" s="223"/>
      <c r="R19" s="218"/>
      <c r="S19" s="223"/>
      <c r="T19" s="218"/>
      <c r="U19" s="219"/>
      <c r="V19" s="222"/>
      <c r="W19" s="223"/>
      <c r="X19" s="218"/>
      <c r="Y19" s="223"/>
      <c r="Z19" s="218"/>
      <c r="AA19" s="219"/>
      <c r="AB19" s="222"/>
      <c r="AC19" s="223"/>
      <c r="AD19" s="218"/>
      <c r="AE19" s="223"/>
      <c r="AF19" s="218"/>
      <c r="AG19" s="219"/>
      <c r="AH19" s="222"/>
      <c r="AI19" s="223"/>
      <c r="AJ19" s="218"/>
      <c r="AK19" s="223"/>
      <c r="AL19" s="218"/>
      <c r="AM19" s="219"/>
      <c r="AN19" s="1"/>
      <c r="AO19" s="243"/>
      <c r="AP19" s="152"/>
      <c r="AQ19" s="152"/>
      <c r="AR19" s="152"/>
      <c r="AS19" s="152"/>
      <c r="AT19" s="244"/>
      <c r="AU19" s="1"/>
      <c r="AV19" s="1"/>
      <c r="AW19" s="1"/>
      <c r="AX19" s="1"/>
      <c r="AY19" s="1"/>
      <c r="AZ19" s="1"/>
      <c r="BA19" s="1"/>
      <c r="BB19" s="1"/>
      <c r="BC19" s="1"/>
      <c r="BD19" s="1"/>
      <c r="BE19" s="1"/>
      <c r="BF19" s="1"/>
      <c r="BG19" s="1"/>
      <c r="BH19" s="1"/>
      <c r="BI19" s="1"/>
    </row>
    <row r="20" spans="1:61" ht="15" customHeight="1" x14ac:dyDescent="0.25">
      <c r="A20" s="1"/>
      <c r="B20" s="261"/>
      <c r="C20" s="152"/>
      <c r="D20" s="153"/>
      <c r="E20" s="164"/>
      <c r="F20" s="152"/>
      <c r="G20" s="152"/>
      <c r="H20" s="152"/>
      <c r="I20" s="152"/>
      <c r="J20" s="239" t="str">
        <f ca="1">IF(AND('Mapa final'!$H$64="Alta",'Mapa final'!$L$64="Leve"),CONCATENATE("R",'Mapa final'!$A$64),"")</f>
        <v/>
      </c>
      <c r="K20" s="221"/>
      <c r="L20" s="238" t="str">
        <f>IF(AND('Mapa final'!$H$70="Alta",'Mapa final'!$L$70="Leve"),CONCATENATE("R",'Mapa final'!$A$70),"")</f>
        <v/>
      </c>
      <c r="M20" s="221"/>
      <c r="N20" s="238" t="str">
        <f>IF(AND('Mapa final'!$H$76="Alta",'Mapa final'!$L$76="Leve"),CONCATENATE("R",'Mapa final'!$A$76),"")</f>
        <v/>
      </c>
      <c r="O20" s="217"/>
      <c r="P20" s="239" t="str">
        <f ca="1">IF(AND('Mapa final'!$H$64="Alta",'Mapa final'!$L$64="Menor"),CONCATENATE("R",'Mapa final'!$A$64),"")</f>
        <v/>
      </c>
      <c r="Q20" s="221"/>
      <c r="R20" s="238" t="str">
        <f>IF(AND('Mapa final'!$H$70="Alta",'Mapa final'!$L$70="Menor"),CONCATENATE("R",'Mapa final'!$A$70),"")</f>
        <v/>
      </c>
      <c r="S20" s="221"/>
      <c r="T20" s="238" t="str">
        <f>IF(AND('Mapa final'!$H$76="Alta",'Mapa final'!$L$76="Menor"),CONCATENATE("R",'Mapa final'!$A$76),"")</f>
        <v/>
      </c>
      <c r="U20" s="217"/>
      <c r="V20" s="220" t="str">
        <f ca="1">IF(AND('Mapa final'!$H$64="Alta",'Mapa final'!$L$64="Moderado"),CONCATENATE("R",'Mapa final'!$A$64),"")</f>
        <v/>
      </c>
      <c r="W20" s="221"/>
      <c r="X20" s="216" t="str">
        <f>IF(AND('Mapa final'!$H$70="Alta",'Mapa final'!$L$70="Moderado"),CONCATENATE("R",'Mapa final'!$A$70),"")</f>
        <v/>
      </c>
      <c r="Y20" s="221"/>
      <c r="Z20" s="216" t="str">
        <f>IF(AND('Mapa final'!$H$76="Alta",'Mapa final'!$L$76="Moderado"),CONCATENATE("R",'Mapa final'!$A$76),"")</f>
        <v/>
      </c>
      <c r="AA20" s="217"/>
      <c r="AB20" s="220" t="str">
        <f ca="1">IF(AND('Mapa final'!$H$64="Alta",'Mapa final'!$L$64="Mayor"),CONCATENATE("R",'Mapa final'!$A$64),"")</f>
        <v/>
      </c>
      <c r="AC20" s="221"/>
      <c r="AD20" s="216" t="str">
        <f>IF(AND('Mapa final'!$H$70="Alta",'Mapa final'!$L$70="Mayor"),CONCATENATE("R",'Mapa final'!$A$70),"")</f>
        <v/>
      </c>
      <c r="AE20" s="221"/>
      <c r="AF20" s="216" t="str">
        <f>IF(AND('Mapa final'!$H$76="Alta",'Mapa final'!$L$76="Mayor"),CONCATENATE("R",'Mapa final'!$A$76),"")</f>
        <v/>
      </c>
      <c r="AG20" s="217"/>
      <c r="AH20" s="224" t="str">
        <f ca="1">IF(AND('Mapa final'!$H$64="Alta",'Mapa final'!$L$64="Catastrófico"),CONCATENATE("R",'Mapa final'!$A$64),"")</f>
        <v/>
      </c>
      <c r="AI20" s="221"/>
      <c r="AJ20" s="225" t="str">
        <f>IF(AND('Mapa final'!$H$70="Alta",'Mapa final'!$L$70="Catastrófico"),CONCATENATE("R",'Mapa final'!$A$70),"")</f>
        <v/>
      </c>
      <c r="AK20" s="221"/>
      <c r="AL20" s="225" t="str">
        <f>IF(AND('Mapa final'!$H$76="Alta",'Mapa final'!$L$76="Catastrófico"),CONCATENATE("R",'Mapa final'!$A$76),"")</f>
        <v/>
      </c>
      <c r="AM20" s="217"/>
      <c r="AN20" s="1"/>
      <c r="AO20" s="243"/>
      <c r="AP20" s="152"/>
      <c r="AQ20" s="152"/>
      <c r="AR20" s="152"/>
      <c r="AS20" s="152"/>
      <c r="AT20" s="244"/>
      <c r="AU20" s="1"/>
      <c r="AV20" s="1"/>
      <c r="AW20" s="1"/>
      <c r="AX20" s="1"/>
      <c r="AY20" s="1"/>
      <c r="AZ20" s="1"/>
      <c r="BA20" s="1"/>
      <c r="BB20" s="1"/>
      <c r="BC20" s="1"/>
      <c r="BD20" s="1"/>
      <c r="BE20" s="1"/>
      <c r="BF20" s="1"/>
      <c r="BG20" s="1"/>
      <c r="BH20" s="1"/>
      <c r="BI20" s="1"/>
    </row>
    <row r="21" spans="1:61" ht="15.75" customHeight="1" x14ac:dyDescent="0.25">
      <c r="A21" s="1"/>
      <c r="B21" s="261"/>
      <c r="C21" s="152"/>
      <c r="D21" s="153"/>
      <c r="E21" s="229"/>
      <c r="F21" s="254"/>
      <c r="G21" s="254"/>
      <c r="H21" s="254"/>
      <c r="I21" s="254"/>
      <c r="J21" s="229"/>
      <c r="K21" s="230"/>
      <c r="L21" s="231"/>
      <c r="M21" s="230"/>
      <c r="N21" s="231"/>
      <c r="O21" s="232"/>
      <c r="P21" s="229"/>
      <c r="Q21" s="230"/>
      <c r="R21" s="231"/>
      <c r="S21" s="230"/>
      <c r="T21" s="231"/>
      <c r="U21" s="232"/>
      <c r="V21" s="229"/>
      <c r="W21" s="230"/>
      <c r="X21" s="231"/>
      <c r="Y21" s="230"/>
      <c r="Z21" s="231"/>
      <c r="AA21" s="232"/>
      <c r="AB21" s="229"/>
      <c r="AC21" s="230"/>
      <c r="AD21" s="231"/>
      <c r="AE21" s="230"/>
      <c r="AF21" s="231"/>
      <c r="AG21" s="232"/>
      <c r="AH21" s="229"/>
      <c r="AI21" s="230"/>
      <c r="AJ21" s="231"/>
      <c r="AK21" s="230"/>
      <c r="AL21" s="231"/>
      <c r="AM21" s="232"/>
      <c r="AN21" s="1"/>
      <c r="AO21" s="245"/>
      <c r="AP21" s="246"/>
      <c r="AQ21" s="246"/>
      <c r="AR21" s="246"/>
      <c r="AS21" s="246"/>
      <c r="AT21" s="247"/>
      <c r="AU21" s="1"/>
      <c r="AV21" s="1"/>
      <c r="AW21" s="1"/>
      <c r="AX21" s="1"/>
      <c r="AY21" s="1"/>
      <c r="AZ21" s="1"/>
      <c r="BA21" s="1"/>
      <c r="BB21" s="1"/>
      <c r="BC21" s="1"/>
      <c r="BD21" s="1"/>
      <c r="BE21" s="1"/>
      <c r="BF21" s="1"/>
      <c r="BG21" s="1"/>
      <c r="BH21" s="1"/>
      <c r="BI21" s="1"/>
    </row>
    <row r="22" spans="1:61" ht="15.75" customHeight="1" x14ac:dyDescent="0.25">
      <c r="A22" s="1"/>
      <c r="B22" s="261"/>
      <c r="C22" s="152"/>
      <c r="D22" s="153"/>
      <c r="E22" s="252" t="s">
        <v>136</v>
      </c>
      <c r="F22" s="253"/>
      <c r="G22" s="253"/>
      <c r="H22" s="253"/>
      <c r="I22" s="234"/>
      <c r="J22" s="235" t="str">
        <f ca="1">IF(AND('Mapa final'!$H$10="Media",'Mapa final'!$L$10="Leve"),CONCATENATE("R",'Mapa final'!$A$10),"")</f>
        <v/>
      </c>
      <c r="K22" s="227"/>
      <c r="L22" s="233" t="str">
        <f ca="1">IF(AND('Mapa final'!$H$16="Media",'Mapa final'!$L$16="Leve"),CONCATENATE("R",'Mapa final'!$A$16),"")</f>
        <v/>
      </c>
      <c r="M22" s="227"/>
      <c r="N22" s="233" t="str">
        <f ca="1">IF(AND('Mapa final'!$H$22="Media",'Mapa final'!$L$22="Leve"),CONCATENATE("R",'Mapa final'!$A$22),"")</f>
        <v/>
      </c>
      <c r="O22" s="234"/>
      <c r="P22" s="235" t="str">
        <f ca="1">IF(AND('Mapa final'!$H$10="Media",'Mapa final'!$L$10="Menor"),CONCATENATE("R",'Mapa final'!$A$10),"")</f>
        <v/>
      </c>
      <c r="Q22" s="227"/>
      <c r="R22" s="233" t="str">
        <f ca="1">IF(AND('Mapa final'!$H$16="Media",'Mapa final'!$L$16="Menor"),CONCATENATE("R",'Mapa final'!$A$16),"")</f>
        <v/>
      </c>
      <c r="S22" s="227"/>
      <c r="T22" s="233" t="str">
        <f ca="1">IF(AND('Mapa final'!$H$22="Media",'Mapa final'!$L$22="Menor"),CONCATENATE("R",'Mapa final'!$A$22),"")</f>
        <v/>
      </c>
      <c r="U22" s="234"/>
      <c r="V22" s="235" t="str">
        <f ca="1">IF(AND('Mapa final'!$H$10="Media",'Mapa final'!$L$10="Moderado"),CONCATENATE("R",'Mapa final'!$A$10),"")</f>
        <v/>
      </c>
      <c r="W22" s="227"/>
      <c r="X22" s="233" t="str">
        <f ca="1">IF(AND('Mapa final'!$H$16="Media",'Mapa final'!$L$16="Moderado"),CONCATENATE("R",'Mapa final'!$A$16),"")</f>
        <v/>
      </c>
      <c r="Y22" s="227"/>
      <c r="Z22" s="233" t="str">
        <f ca="1">IF(AND('Mapa final'!$H$22="Media",'Mapa final'!$L$22="Moderado"),CONCATENATE("R",'Mapa final'!$A$22),"")</f>
        <v/>
      </c>
      <c r="AA22" s="234"/>
      <c r="AB22" s="226" t="str">
        <f ca="1">IF(AND('Mapa final'!$H$10="Media",'Mapa final'!$L$10="Mayor"),CONCATENATE("R",'Mapa final'!$A$10),"")</f>
        <v/>
      </c>
      <c r="AC22" s="227"/>
      <c r="AD22" s="228" t="str">
        <f ca="1">IF(AND('Mapa final'!$H$16="Media",'Mapa final'!$L$16="Mayor"),CONCATENATE("R",'Mapa final'!$A$16),"")</f>
        <v/>
      </c>
      <c r="AE22" s="227"/>
      <c r="AF22" s="228" t="str">
        <f ca="1">IF(AND('Mapa final'!$H$22="Media",'Mapa final'!$L$22="Mayor"),CONCATENATE("R",'Mapa final'!$A$22),"")</f>
        <v/>
      </c>
      <c r="AG22" s="234"/>
      <c r="AH22" s="236" t="str">
        <f ca="1">IF(AND('Mapa final'!$H$10="Media",'Mapa final'!$L$10="Catastrófico"),CONCATENATE("R",'Mapa final'!$A$10),"")</f>
        <v/>
      </c>
      <c r="AI22" s="227"/>
      <c r="AJ22" s="237" t="str">
        <f ca="1">IF(AND('Mapa final'!$H$16="Media",'Mapa final'!$L$16="Catastrófico"),CONCATENATE("R",'Mapa final'!$A$16),"")</f>
        <v/>
      </c>
      <c r="AK22" s="227"/>
      <c r="AL22" s="237" t="str">
        <f ca="1">IF(AND('Mapa final'!$H$22="Media",'Mapa final'!$L$22="Catastrófico"),CONCATENATE("R",'Mapa final'!$A$22),"")</f>
        <v/>
      </c>
      <c r="AM22" s="234"/>
      <c r="AN22" s="1"/>
      <c r="AO22" s="250" t="s">
        <v>137</v>
      </c>
      <c r="AP22" s="241"/>
      <c r="AQ22" s="241"/>
      <c r="AR22" s="241"/>
      <c r="AS22" s="241"/>
      <c r="AT22" s="242"/>
      <c r="AU22" s="1"/>
      <c r="AV22" s="1"/>
      <c r="AW22" s="1"/>
      <c r="AX22" s="1"/>
      <c r="AY22" s="1"/>
      <c r="AZ22" s="1"/>
      <c r="BA22" s="1"/>
      <c r="BB22" s="1"/>
      <c r="BC22" s="1"/>
      <c r="BD22" s="1"/>
      <c r="BE22" s="1"/>
      <c r="BF22" s="1"/>
      <c r="BG22" s="1"/>
      <c r="BH22" s="1"/>
      <c r="BI22" s="1"/>
    </row>
    <row r="23" spans="1:61" ht="15.75" customHeight="1" x14ac:dyDescent="0.25">
      <c r="A23" s="1"/>
      <c r="B23" s="261"/>
      <c r="C23" s="152"/>
      <c r="D23" s="153"/>
      <c r="E23" s="164"/>
      <c r="F23" s="152"/>
      <c r="G23" s="152"/>
      <c r="H23" s="152"/>
      <c r="I23" s="153"/>
      <c r="J23" s="222"/>
      <c r="K23" s="223"/>
      <c r="L23" s="218"/>
      <c r="M23" s="223"/>
      <c r="N23" s="218"/>
      <c r="O23" s="219"/>
      <c r="P23" s="222"/>
      <c r="Q23" s="223"/>
      <c r="R23" s="218"/>
      <c r="S23" s="223"/>
      <c r="T23" s="218"/>
      <c r="U23" s="219"/>
      <c r="V23" s="222"/>
      <c r="W23" s="223"/>
      <c r="X23" s="218"/>
      <c r="Y23" s="223"/>
      <c r="Z23" s="218"/>
      <c r="AA23" s="219"/>
      <c r="AB23" s="222"/>
      <c r="AC23" s="223"/>
      <c r="AD23" s="218"/>
      <c r="AE23" s="223"/>
      <c r="AF23" s="218"/>
      <c r="AG23" s="219"/>
      <c r="AH23" s="222"/>
      <c r="AI23" s="223"/>
      <c r="AJ23" s="218"/>
      <c r="AK23" s="223"/>
      <c r="AL23" s="218"/>
      <c r="AM23" s="219"/>
      <c r="AN23" s="1"/>
      <c r="AO23" s="243"/>
      <c r="AP23" s="152"/>
      <c r="AQ23" s="152"/>
      <c r="AR23" s="152"/>
      <c r="AS23" s="152"/>
      <c r="AT23" s="244"/>
      <c r="AU23" s="1"/>
      <c r="AV23" s="1"/>
      <c r="AW23" s="1"/>
      <c r="AX23" s="1"/>
      <c r="AY23" s="1"/>
      <c r="AZ23" s="1"/>
      <c r="BA23" s="1"/>
      <c r="BB23" s="1"/>
      <c r="BC23" s="1"/>
      <c r="BD23" s="1"/>
      <c r="BE23" s="1"/>
      <c r="BF23" s="1"/>
      <c r="BG23" s="1"/>
      <c r="BH23" s="1"/>
      <c r="BI23" s="1"/>
    </row>
    <row r="24" spans="1:61" ht="15.75" customHeight="1" x14ac:dyDescent="0.25">
      <c r="A24" s="1"/>
      <c r="B24" s="261"/>
      <c r="C24" s="152"/>
      <c r="D24" s="153"/>
      <c r="E24" s="164"/>
      <c r="F24" s="152"/>
      <c r="G24" s="152"/>
      <c r="H24" s="152"/>
      <c r="I24" s="153"/>
      <c r="J24" s="239" t="str">
        <f ca="1">IF(AND('Mapa final'!$H$28="Media",'Mapa final'!$L$28="Leve"),CONCATENATE("R",'Mapa final'!$A$28),"")</f>
        <v/>
      </c>
      <c r="K24" s="221"/>
      <c r="L24" s="238" t="str">
        <f ca="1">IF(AND('Mapa final'!$H$34="Media",'Mapa final'!$L$34="Leve"),CONCATENATE("R",'Mapa final'!$A$34),"")</f>
        <v/>
      </c>
      <c r="M24" s="221"/>
      <c r="N24" s="238" t="str">
        <f ca="1">IF(AND('Mapa final'!$H$40="Media",'Mapa final'!$L$40="Leve"),CONCATENATE("R",'Mapa final'!$A$40),"")</f>
        <v/>
      </c>
      <c r="O24" s="217"/>
      <c r="P24" s="239" t="str">
        <f ca="1">IF(AND('Mapa final'!$H$28="Media",'Mapa final'!$L$28="Menor"),CONCATENATE("R",'Mapa final'!$A$28),"")</f>
        <v/>
      </c>
      <c r="Q24" s="221"/>
      <c r="R24" s="238" t="str">
        <f ca="1">IF(AND('Mapa final'!$H$34="Media",'Mapa final'!$L$34="Menor"),CONCATENATE("R",'Mapa final'!$A$34),"")</f>
        <v/>
      </c>
      <c r="S24" s="221"/>
      <c r="T24" s="238" t="str">
        <f ca="1">IF(AND('Mapa final'!$H$40="Media",'Mapa final'!$L$40="Menor"),CONCATENATE("R",'Mapa final'!$A$40),"")</f>
        <v/>
      </c>
      <c r="U24" s="217"/>
      <c r="V24" s="239" t="str">
        <f ca="1">IF(AND('Mapa final'!$H$28="Media",'Mapa final'!$L$28="Moderado"),CONCATENATE("R",'Mapa final'!$A$28),"")</f>
        <v/>
      </c>
      <c r="W24" s="221"/>
      <c r="X24" s="238" t="str">
        <f ca="1">IF(AND('Mapa final'!$H$34="Media",'Mapa final'!$L$34="Moderado"),CONCATENATE("R",'Mapa final'!$A$34),"")</f>
        <v/>
      </c>
      <c r="Y24" s="221"/>
      <c r="Z24" s="238" t="str">
        <f ca="1">IF(AND('Mapa final'!$H$40="Media",'Mapa final'!$L$40="Moderado"),CONCATENATE("R",'Mapa final'!$A$40),"")</f>
        <v/>
      </c>
      <c r="AA24" s="217"/>
      <c r="AB24" s="220" t="str">
        <f ca="1">IF(AND('Mapa final'!$H$28="Media",'Mapa final'!$L$28="Mayor"),CONCATENATE("R",'Mapa final'!$A$28),"")</f>
        <v/>
      </c>
      <c r="AC24" s="221"/>
      <c r="AD24" s="216" t="str">
        <f ca="1">IF(AND('Mapa final'!$H$34="Media",'Mapa final'!$L$34="Mayor"),CONCATENATE("R",'Mapa final'!$A$34),"")</f>
        <v/>
      </c>
      <c r="AE24" s="221"/>
      <c r="AF24" s="216" t="str">
        <f ca="1">IF(AND('Mapa final'!$H$40="Media",'Mapa final'!$L$40="Mayor"),CONCATENATE("R",'Mapa final'!$A$40),"")</f>
        <v/>
      </c>
      <c r="AG24" s="217"/>
      <c r="AH24" s="224" t="str">
        <f ca="1">IF(AND('Mapa final'!$H$28="Media",'Mapa final'!$L$28="Catastrófico"),CONCATENATE("R",'Mapa final'!$A$28),"")</f>
        <v/>
      </c>
      <c r="AI24" s="221"/>
      <c r="AJ24" s="225" t="str">
        <f ca="1">IF(AND('Mapa final'!$H$34="Media",'Mapa final'!$L$34="Catastrófico"),CONCATENATE("R",'Mapa final'!$A$34),"")</f>
        <v/>
      </c>
      <c r="AK24" s="221"/>
      <c r="AL24" s="225" t="str">
        <f ca="1">IF(AND('Mapa final'!$H$40="Media",'Mapa final'!$L$40="Catastrófico"),CONCATENATE("R",'Mapa final'!$A$40),"")</f>
        <v/>
      </c>
      <c r="AM24" s="217"/>
      <c r="AN24" s="1"/>
      <c r="AO24" s="243"/>
      <c r="AP24" s="152"/>
      <c r="AQ24" s="152"/>
      <c r="AR24" s="152"/>
      <c r="AS24" s="152"/>
      <c r="AT24" s="244"/>
      <c r="AU24" s="1"/>
      <c r="AV24" s="1"/>
      <c r="AW24" s="1"/>
      <c r="AX24" s="1"/>
      <c r="AY24" s="1"/>
      <c r="AZ24" s="1"/>
      <c r="BA24" s="1"/>
      <c r="BB24" s="1"/>
      <c r="BC24" s="1"/>
      <c r="BD24" s="1"/>
      <c r="BE24" s="1"/>
      <c r="BF24" s="1"/>
      <c r="BG24" s="1"/>
      <c r="BH24" s="1"/>
      <c r="BI24" s="1"/>
    </row>
    <row r="25" spans="1:61" ht="15.75" customHeight="1" x14ac:dyDescent="0.25">
      <c r="A25" s="1"/>
      <c r="B25" s="261"/>
      <c r="C25" s="152"/>
      <c r="D25" s="153"/>
      <c r="E25" s="164"/>
      <c r="F25" s="152"/>
      <c r="G25" s="152"/>
      <c r="H25" s="152"/>
      <c r="I25" s="153"/>
      <c r="J25" s="222"/>
      <c r="K25" s="223"/>
      <c r="L25" s="218"/>
      <c r="M25" s="223"/>
      <c r="N25" s="218"/>
      <c r="O25" s="219"/>
      <c r="P25" s="222"/>
      <c r="Q25" s="223"/>
      <c r="R25" s="218"/>
      <c r="S25" s="223"/>
      <c r="T25" s="218"/>
      <c r="U25" s="219"/>
      <c r="V25" s="222"/>
      <c r="W25" s="223"/>
      <c r="X25" s="218"/>
      <c r="Y25" s="223"/>
      <c r="Z25" s="218"/>
      <c r="AA25" s="219"/>
      <c r="AB25" s="222"/>
      <c r="AC25" s="223"/>
      <c r="AD25" s="218"/>
      <c r="AE25" s="223"/>
      <c r="AF25" s="218"/>
      <c r="AG25" s="219"/>
      <c r="AH25" s="222"/>
      <c r="AI25" s="223"/>
      <c r="AJ25" s="218"/>
      <c r="AK25" s="223"/>
      <c r="AL25" s="218"/>
      <c r="AM25" s="219"/>
      <c r="AN25" s="1"/>
      <c r="AO25" s="243"/>
      <c r="AP25" s="152"/>
      <c r="AQ25" s="152"/>
      <c r="AR25" s="152"/>
      <c r="AS25" s="152"/>
      <c r="AT25" s="244"/>
      <c r="AU25" s="1"/>
      <c r="AV25" s="1"/>
      <c r="AW25" s="1"/>
      <c r="AX25" s="1"/>
      <c r="AY25" s="1"/>
      <c r="AZ25" s="1"/>
      <c r="BA25" s="1"/>
      <c r="BB25" s="1"/>
      <c r="BC25" s="1"/>
      <c r="BD25" s="1"/>
      <c r="BE25" s="1"/>
      <c r="BF25" s="1"/>
      <c r="BG25" s="1"/>
      <c r="BH25" s="1"/>
      <c r="BI25" s="1"/>
    </row>
    <row r="26" spans="1:61" ht="15.75" customHeight="1" x14ac:dyDescent="0.25">
      <c r="A26" s="1"/>
      <c r="B26" s="261"/>
      <c r="C26" s="152"/>
      <c r="D26" s="153"/>
      <c r="E26" s="164"/>
      <c r="F26" s="152"/>
      <c r="G26" s="152"/>
      <c r="H26" s="152"/>
      <c r="I26" s="153"/>
      <c r="J26" s="239" t="str">
        <f ca="1">IF(AND('Mapa final'!$H$46="Media",'Mapa final'!$L$46="Leve"),CONCATENATE("R",'Mapa final'!$A$46),"")</f>
        <v/>
      </c>
      <c r="K26" s="221"/>
      <c r="L26" s="238" t="str">
        <f ca="1">IF(AND('Mapa final'!$H$52="Media",'Mapa final'!$L$52="Leve"),CONCATENATE("R",'Mapa final'!$A$52),"")</f>
        <v/>
      </c>
      <c r="M26" s="221"/>
      <c r="N26" s="238" t="str">
        <f ca="1">IF(AND('Mapa final'!$H$58="Media",'Mapa final'!$L$58="Leve"),CONCATENATE("R",'Mapa final'!$A$58),"")</f>
        <v/>
      </c>
      <c r="O26" s="217"/>
      <c r="P26" s="239" t="str">
        <f ca="1">IF(AND('Mapa final'!$H$46="Media",'Mapa final'!$L$46="Menor"),CONCATENATE("R",'Mapa final'!$A$46),"")</f>
        <v/>
      </c>
      <c r="Q26" s="221"/>
      <c r="R26" s="238" t="str">
        <f ca="1">IF(AND('Mapa final'!$H$52="Media",'Mapa final'!$L$52="Menor"),CONCATENATE("R",'Mapa final'!$A$52),"")</f>
        <v/>
      </c>
      <c r="S26" s="221"/>
      <c r="T26" s="238" t="str">
        <f ca="1">IF(AND('Mapa final'!$H$58="Media",'Mapa final'!$L$58="Menor"),CONCATENATE("R",'Mapa final'!$A$58),"")</f>
        <v/>
      </c>
      <c r="U26" s="217"/>
      <c r="V26" s="239" t="str">
        <f ca="1">IF(AND('Mapa final'!$H$46="Media",'Mapa final'!$L$46="Moderado"),CONCATENATE("R",'Mapa final'!$A$46),"")</f>
        <v/>
      </c>
      <c r="W26" s="221"/>
      <c r="X26" s="238" t="str">
        <f ca="1">IF(AND('Mapa final'!$H$52="Media",'Mapa final'!$L$52="Moderado"),CONCATENATE("R",'Mapa final'!$A$52),"")</f>
        <v/>
      </c>
      <c r="Y26" s="221"/>
      <c r="Z26" s="238" t="str">
        <f ca="1">IF(AND('Mapa final'!$H$58="Media",'Mapa final'!$L$58="Moderado"),CONCATENATE("R",'Mapa final'!$A$58),"")</f>
        <v/>
      </c>
      <c r="AA26" s="217"/>
      <c r="AB26" s="220" t="str">
        <f ca="1">IF(AND('Mapa final'!$H$46="Media",'Mapa final'!$L$46="Mayor"),CONCATENATE("R",'Mapa final'!$A$46),"")</f>
        <v/>
      </c>
      <c r="AC26" s="221"/>
      <c r="AD26" s="216" t="str">
        <f ca="1">IF(AND('Mapa final'!$H$52="Media",'Mapa final'!$L$52="Mayor"),CONCATENATE("R",'Mapa final'!$A$52),"")</f>
        <v/>
      </c>
      <c r="AE26" s="221"/>
      <c r="AF26" s="216" t="str">
        <f ca="1">IF(AND('Mapa final'!$H$58="Media",'Mapa final'!$L$58="Mayor"),CONCATENATE("R",'Mapa final'!$A$58),"")</f>
        <v/>
      </c>
      <c r="AG26" s="217"/>
      <c r="AH26" s="224" t="str">
        <f ca="1">IF(AND('Mapa final'!$H$46="Media",'Mapa final'!$L$46="Catastrófico"),CONCATENATE("R",'Mapa final'!$A$46),"")</f>
        <v/>
      </c>
      <c r="AI26" s="221"/>
      <c r="AJ26" s="225" t="str">
        <f ca="1">IF(AND('Mapa final'!$H$52="Media",'Mapa final'!$L$52="Catastrófico"),CONCATENATE("R",'Mapa final'!$A$52),"")</f>
        <v/>
      </c>
      <c r="AK26" s="221"/>
      <c r="AL26" s="225" t="str">
        <f ca="1">IF(AND('Mapa final'!$H$58="Media",'Mapa final'!$L$58="Catastrófico"),CONCATENATE("R",'Mapa final'!$A$58),"")</f>
        <v/>
      </c>
      <c r="AM26" s="217"/>
      <c r="AN26" s="1"/>
      <c r="AO26" s="243"/>
      <c r="AP26" s="152"/>
      <c r="AQ26" s="152"/>
      <c r="AR26" s="152"/>
      <c r="AS26" s="152"/>
      <c r="AT26" s="244"/>
      <c r="AU26" s="1"/>
      <c r="AV26" s="1"/>
      <c r="AW26" s="1"/>
      <c r="AX26" s="1"/>
      <c r="AY26" s="1"/>
      <c r="AZ26" s="1"/>
      <c r="BA26" s="1"/>
      <c r="BB26" s="1"/>
      <c r="BC26" s="1"/>
      <c r="BD26" s="1"/>
      <c r="BE26" s="1"/>
      <c r="BF26" s="1"/>
      <c r="BG26" s="1"/>
      <c r="BH26" s="1"/>
      <c r="BI26" s="1"/>
    </row>
    <row r="27" spans="1:61" ht="15.75" customHeight="1" x14ac:dyDescent="0.25">
      <c r="A27" s="1"/>
      <c r="B27" s="261"/>
      <c r="C27" s="152"/>
      <c r="D27" s="153"/>
      <c r="E27" s="164"/>
      <c r="F27" s="152"/>
      <c r="G27" s="152"/>
      <c r="H27" s="152"/>
      <c r="I27" s="153"/>
      <c r="J27" s="222"/>
      <c r="K27" s="223"/>
      <c r="L27" s="218"/>
      <c r="M27" s="223"/>
      <c r="N27" s="218"/>
      <c r="O27" s="219"/>
      <c r="P27" s="222"/>
      <c r="Q27" s="223"/>
      <c r="R27" s="218"/>
      <c r="S27" s="223"/>
      <c r="T27" s="218"/>
      <c r="U27" s="219"/>
      <c r="V27" s="222"/>
      <c r="W27" s="223"/>
      <c r="X27" s="218"/>
      <c r="Y27" s="223"/>
      <c r="Z27" s="218"/>
      <c r="AA27" s="219"/>
      <c r="AB27" s="222"/>
      <c r="AC27" s="223"/>
      <c r="AD27" s="218"/>
      <c r="AE27" s="223"/>
      <c r="AF27" s="218"/>
      <c r="AG27" s="219"/>
      <c r="AH27" s="222"/>
      <c r="AI27" s="223"/>
      <c r="AJ27" s="218"/>
      <c r="AK27" s="223"/>
      <c r="AL27" s="218"/>
      <c r="AM27" s="219"/>
      <c r="AN27" s="1"/>
      <c r="AO27" s="243"/>
      <c r="AP27" s="152"/>
      <c r="AQ27" s="152"/>
      <c r="AR27" s="152"/>
      <c r="AS27" s="152"/>
      <c r="AT27" s="244"/>
      <c r="AU27" s="1"/>
      <c r="AV27" s="1"/>
      <c r="AW27" s="1"/>
      <c r="AX27" s="1"/>
      <c r="AY27" s="1"/>
      <c r="AZ27" s="1"/>
      <c r="BA27" s="1"/>
      <c r="BB27" s="1"/>
      <c r="BC27" s="1"/>
      <c r="BD27" s="1"/>
      <c r="BE27" s="1"/>
      <c r="BF27" s="1"/>
      <c r="BG27" s="1"/>
      <c r="BH27" s="1"/>
      <c r="BI27" s="1"/>
    </row>
    <row r="28" spans="1:61" ht="15.75" customHeight="1" x14ac:dyDescent="0.25">
      <c r="A28" s="1"/>
      <c r="B28" s="261"/>
      <c r="C28" s="152"/>
      <c r="D28" s="153"/>
      <c r="E28" s="164"/>
      <c r="F28" s="152"/>
      <c r="G28" s="152"/>
      <c r="H28" s="152"/>
      <c r="I28" s="153"/>
      <c r="J28" s="239" t="str">
        <f ca="1">IF(AND('Mapa final'!$H$64="Media",'Mapa final'!$L$64="Leve"),CONCATENATE("R",'Mapa final'!$A$64),"")</f>
        <v/>
      </c>
      <c r="K28" s="221"/>
      <c r="L28" s="238" t="str">
        <f>IF(AND('Mapa final'!$H$70="Media",'Mapa final'!$L$70="Leve"),CONCATENATE("R",'Mapa final'!$A$70),"")</f>
        <v/>
      </c>
      <c r="M28" s="221"/>
      <c r="N28" s="238" t="str">
        <f>IF(AND('Mapa final'!$H$76="Media",'Mapa final'!$L$76="Leve"),CONCATENATE("R",'Mapa final'!$A$76),"")</f>
        <v/>
      </c>
      <c r="O28" s="217"/>
      <c r="P28" s="239" t="str">
        <f ca="1">IF(AND('Mapa final'!$H$64="Media",'Mapa final'!$L$64="Menor"),CONCATENATE("R",'Mapa final'!$A$64),"")</f>
        <v/>
      </c>
      <c r="Q28" s="221"/>
      <c r="R28" s="238" t="str">
        <f>IF(AND('Mapa final'!$H$70="Media",'Mapa final'!$L$70="Menor"),CONCATENATE("R",'Mapa final'!$A$70),"")</f>
        <v/>
      </c>
      <c r="S28" s="221"/>
      <c r="T28" s="238" t="str">
        <f>IF(AND('Mapa final'!$H$76="Media",'Mapa final'!$L$76="Menor"),CONCATENATE("R",'Mapa final'!$A$76),"")</f>
        <v/>
      </c>
      <c r="U28" s="217"/>
      <c r="V28" s="239" t="str">
        <f ca="1">IF(AND('Mapa final'!$H$64="Media",'Mapa final'!$L$64="Moderado"),CONCATENATE("R",'Mapa final'!$A$64),"")</f>
        <v/>
      </c>
      <c r="W28" s="221"/>
      <c r="X28" s="238" t="str">
        <f>IF(AND('Mapa final'!$H$70="Media",'Mapa final'!$L$70="Moderado"),CONCATENATE("R",'Mapa final'!$A$70),"")</f>
        <v/>
      </c>
      <c r="Y28" s="221"/>
      <c r="Z28" s="238" t="str">
        <f>IF(AND('Mapa final'!$H$76="Media",'Mapa final'!$L$76="Moderado"),CONCATENATE("R",'Mapa final'!$A$76),"")</f>
        <v/>
      </c>
      <c r="AA28" s="217"/>
      <c r="AB28" s="220" t="str">
        <f ca="1">IF(AND('Mapa final'!$H$64="Media",'Mapa final'!$L$64="Mayor"),CONCATENATE("R",'Mapa final'!$A$64),"")</f>
        <v/>
      </c>
      <c r="AC28" s="221"/>
      <c r="AD28" s="216" t="str">
        <f>IF(AND('Mapa final'!$H$70="Media",'Mapa final'!$L$70="Mayor"),CONCATENATE("R",'Mapa final'!$A$70),"")</f>
        <v/>
      </c>
      <c r="AE28" s="221"/>
      <c r="AF28" s="216" t="str">
        <f>IF(AND('Mapa final'!$H$76="Media",'Mapa final'!$L$76="Mayor"),CONCATENATE("R",'Mapa final'!$A$76),"")</f>
        <v/>
      </c>
      <c r="AG28" s="217"/>
      <c r="AH28" s="224" t="str">
        <f ca="1">IF(AND('Mapa final'!$H$64="Media",'Mapa final'!$L$64="Catastrófico"),CONCATENATE("R",'Mapa final'!$A$64),"")</f>
        <v/>
      </c>
      <c r="AI28" s="221"/>
      <c r="AJ28" s="225" t="str">
        <f>IF(AND('Mapa final'!$H$70="Media",'Mapa final'!$L$70="Catastrófico"),CONCATENATE("R",'Mapa final'!$A$70),"")</f>
        <v/>
      </c>
      <c r="AK28" s="221"/>
      <c r="AL28" s="225" t="str">
        <f>IF(AND('Mapa final'!$H$76="Media",'Mapa final'!$L$76="Catastrófico"),CONCATENATE("R",'Mapa final'!$A$76),"")</f>
        <v/>
      </c>
      <c r="AM28" s="217"/>
      <c r="AN28" s="1"/>
      <c r="AO28" s="243"/>
      <c r="AP28" s="152"/>
      <c r="AQ28" s="152"/>
      <c r="AR28" s="152"/>
      <c r="AS28" s="152"/>
      <c r="AT28" s="244"/>
      <c r="AU28" s="1"/>
      <c r="AV28" s="1"/>
      <c r="AW28" s="1"/>
      <c r="AX28" s="1"/>
      <c r="AY28" s="1"/>
      <c r="AZ28" s="1"/>
      <c r="BA28" s="1"/>
      <c r="BB28" s="1"/>
      <c r="BC28" s="1"/>
      <c r="BD28" s="1"/>
      <c r="BE28" s="1"/>
      <c r="BF28" s="1"/>
      <c r="BG28" s="1"/>
      <c r="BH28" s="1"/>
      <c r="BI28" s="1"/>
    </row>
    <row r="29" spans="1:61" ht="15.75" customHeight="1" x14ac:dyDescent="0.25">
      <c r="A29" s="1"/>
      <c r="B29" s="261"/>
      <c r="C29" s="152"/>
      <c r="D29" s="153"/>
      <c r="E29" s="229"/>
      <c r="F29" s="254"/>
      <c r="G29" s="254"/>
      <c r="H29" s="254"/>
      <c r="I29" s="232"/>
      <c r="J29" s="222"/>
      <c r="K29" s="223"/>
      <c r="L29" s="218"/>
      <c r="M29" s="223"/>
      <c r="N29" s="218"/>
      <c r="O29" s="219"/>
      <c r="P29" s="229"/>
      <c r="Q29" s="230"/>
      <c r="R29" s="231"/>
      <c r="S29" s="230"/>
      <c r="T29" s="231"/>
      <c r="U29" s="232"/>
      <c r="V29" s="229"/>
      <c r="W29" s="230"/>
      <c r="X29" s="231"/>
      <c r="Y29" s="230"/>
      <c r="Z29" s="231"/>
      <c r="AA29" s="232"/>
      <c r="AB29" s="229"/>
      <c r="AC29" s="230"/>
      <c r="AD29" s="231"/>
      <c r="AE29" s="230"/>
      <c r="AF29" s="231"/>
      <c r="AG29" s="232"/>
      <c r="AH29" s="229"/>
      <c r="AI29" s="230"/>
      <c r="AJ29" s="231"/>
      <c r="AK29" s="230"/>
      <c r="AL29" s="231"/>
      <c r="AM29" s="232"/>
      <c r="AN29" s="1"/>
      <c r="AO29" s="245"/>
      <c r="AP29" s="246"/>
      <c r="AQ29" s="246"/>
      <c r="AR29" s="246"/>
      <c r="AS29" s="246"/>
      <c r="AT29" s="247"/>
      <c r="AU29" s="1"/>
      <c r="AV29" s="1"/>
      <c r="AW29" s="1"/>
      <c r="AX29" s="1"/>
      <c r="AY29" s="1"/>
      <c r="AZ29" s="1"/>
      <c r="BA29" s="1"/>
      <c r="BB29" s="1"/>
      <c r="BC29" s="1"/>
      <c r="BD29" s="1"/>
      <c r="BE29" s="1"/>
      <c r="BF29" s="1"/>
      <c r="BG29" s="1"/>
      <c r="BH29" s="1"/>
      <c r="BI29" s="1"/>
    </row>
    <row r="30" spans="1:61" ht="15.75" customHeight="1" x14ac:dyDescent="0.25">
      <c r="A30" s="1"/>
      <c r="B30" s="261"/>
      <c r="C30" s="152"/>
      <c r="D30" s="153"/>
      <c r="E30" s="252" t="s">
        <v>138</v>
      </c>
      <c r="F30" s="253"/>
      <c r="G30" s="253"/>
      <c r="H30" s="253"/>
      <c r="I30" s="253"/>
      <c r="J30" s="255" t="str">
        <f ca="1">IF(AND('Mapa final'!$H$10="Baja",'Mapa final'!$L$10="Leve"),CONCATENATE("R",'Mapa final'!$A$10),"")</f>
        <v>R1</v>
      </c>
      <c r="K30" s="227"/>
      <c r="L30" s="257" t="str">
        <f ca="1">IF(AND('Mapa final'!$H$16="Baja",'Mapa final'!$L$16="Leve"),CONCATENATE("R",'Mapa final'!$A$16),"")</f>
        <v/>
      </c>
      <c r="M30" s="227"/>
      <c r="N30" s="257" t="str">
        <f ca="1">IF(AND('Mapa final'!$H$22="Baja",'Mapa final'!$L$22="Leve"),CONCATENATE("R",'Mapa final'!$A$22),"")</f>
        <v/>
      </c>
      <c r="O30" s="234"/>
      <c r="P30" s="233" t="str">
        <f ca="1">IF(AND('Mapa final'!$H$10="Baja",'Mapa final'!$L$10="Menor"),CONCATENATE("R",'Mapa final'!$A$10),"")</f>
        <v/>
      </c>
      <c r="Q30" s="227"/>
      <c r="R30" s="233" t="str">
        <f ca="1">IF(AND('Mapa final'!$H$16="Baja",'Mapa final'!$L$16="Menor"),CONCATENATE("R",'Mapa final'!$A$16),"")</f>
        <v/>
      </c>
      <c r="S30" s="227"/>
      <c r="T30" s="233" t="str">
        <f ca="1">IF(AND('Mapa final'!$H$22="Baja",'Mapa final'!$L$22="Menor"),CONCATENATE("R",'Mapa final'!$A$22),"")</f>
        <v/>
      </c>
      <c r="U30" s="234"/>
      <c r="V30" s="235" t="str">
        <f ca="1">IF(AND('Mapa final'!$H$10="Baja",'Mapa final'!$L$10="Moderado"),CONCATENATE("R",'Mapa final'!$A$10),"")</f>
        <v/>
      </c>
      <c r="W30" s="227"/>
      <c r="X30" s="233" t="str">
        <f ca="1">IF(AND('Mapa final'!$H$16="Baja",'Mapa final'!$L$16="Moderado"),CONCATENATE("R",'Mapa final'!$A$16),"")</f>
        <v/>
      </c>
      <c r="Y30" s="227"/>
      <c r="Z30" s="233" t="str">
        <f ca="1">IF(AND('Mapa final'!$H$22="Baja",'Mapa final'!$L$22="Moderado"),CONCATENATE("R",'Mapa final'!$A$22),"")</f>
        <v/>
      </c>
      <c r="AA30" s="234"/>
      <c r="AB30" s="226" t="str">
        <f ca="1">IF(AND('Mapa final'!$H$10="Baja",'Mapa final'!$L$10="Mayor"),CONCATENATE("R",'Mapa final'!$A$10),"")</f>
        <v/>
      </c>
      <c r="AC30" s="227"/>
      <c r="AD30" s="228" t="str">
        <f ca="1">IF(AND('Mapa final'!$H$16="Baja",'Mapa final'!$L$16="Mayor"),CONCATENATE("R",'Mapa final'!$A$16),"")</f>
        <v>R2</v>
      </c>
      <c r="AE30" s="227"/>
      <c r="AF30" s="228" t="str">
        <f ca="1">IF(AND('Mapa final'!$H$22="Baja",'Mapa final'!$L$22="Mayor"),CONCATENATE("R",'Mapa final'!$A$22),"")</f>
        <v/>
      </c>
      <c r="AG30" s="234"/>
      <c r="AH30" s="236" t="str">
        <f ca="1">IF(AND('Mapa final'!$H$10="Baja",'Mapa final'!$L$10="Catastrófico"),CONCATENATE("R",'Mapa final'!$A$10),"")</f>
        <v/>
      </c>
      <c r="AI30" s="227"/>
      <c r="AJ30" s="237" t="str">
        <f ca="1">IF(AND('Mapa final'!$H$16="Baja",'Mapa final'!$L$16="Catastrófico"),CONCATENATE("R",'Mapa final'!$A$16),"")</f>
        <v/>
      </c>
      <c r="AK30" s="227"/>
      <c r="AL30" s="237" t="str">
        <f ca="1">IF(AND('Mapa final'!$H$22="Baja",'Mapa final'!$L$22="Catastrófico"),CONCATENATE("R",'Mapa final'!$A$22),"")</f>
        <v/>
      </c>
      <c r="AM30" s="234"/>
      <c r="AN30" s="1"/>
      <c r="AO30" s="240" t="s">
        <v>139</v>
      </c>
      <c r="AP30" s="241"/>
      <c r="AQ30" s="241"/>
      <c r="AR30" s="241"/>
      <c r="AS30" s="241"/>
      <c r="AT30" s="242"/>
      <c r="AU30" s="1"/>
      <c r="AV30" s="1"/>
      <c r="AW30" s="1"/>
      <c r="AX30" s="1"/>
      <c r="AY30" s="1"/>
      <c r="AZ30" s="1"/>
      <c r="BA30" s="1"/>
      <c r="BB30" s="1"/>
      <c r="BC30" s="1"/>
      <c r="BD30" s="1"/>
      <c r="BE30" s="1"/>
      <c r="BF30" s="1"/>
      <c r="BG30" s="1"/>
      <c r="BH30" s="1"/>
      <c r="BI30" s="1"/>
    </row>
    <row r="31" spans="1:61" ht="15.75" customHeight="1" x14ac:dyDescent="0.25">
      <c r="A31" s="1"/>
      <c r="B31" s="261"/>
      <c r="C31" s="152"/>
      <c r="D31" s="153"/>
      <c r="E31" s="164"/>
      <c r="F31" s="152"/>
      <c r="G31" s="152"/>
      <c r="H31" s="152"/>
      <c r="I31" s="152"/>
      <c r="J31" s="222"/>
      <c r="K31" s="223"/>
      <c r="L31" s="218"/>
      <c r="M31" s="223"/>
      <c r="N31" s="218"/>
      <c r="O31" s="219"/>
      <c r="P31" s="218"/>
      <c r="Q31" s="223"/>
      <c r="R31" s="218"/>
      <c r="S31" s="223"/>
      <c r="T31" s="218"/>
      <c r="U31" s="219"/>
      <c r="V31" s="222"/>
      <c r="W31" s="223"/>
      <c r="X31" s="218"/>
      <c r="Y31" s="223"/>
      <c r="Z31" s="218"/>
      <c r="AA31" s="219"/>
      <c r="AB31" s="222"/>
      <c r="AC31" s="223"/>
      <c r="AD31" s="218"/>
      <c r="AE31" s="223"/>
      <c r="AF31" s="218"/>
      <c r="AG31" s="219"/>
      <c r="AH31" s="222"/>
      <c r="AI31" s="223"/>
      <c r="AJ31" s="218"/>
      <c r="AK31" s="223"/>
      <c r="AL31" s="218"/>
      <c r="AM31" s="219"/>
      <c r="AN31" s="1"/>
      <c r="AO31" s="243"/>
      <c r="AP31" s="152"/>
      <c r="AQ31" s="152"/>
      <c r="AR31" s="152"/>
      <c r="AS31" s="152"/>
      <c r="AT31" s="244"/>
      <c r="AU31" s="1"/>
      <c r="AV31" s="1"/>
      <c r="AW31" s="1"/>
      <c r="AX31" s="1"/>
      <c r="AY31" s="1"/>
      <c r="AZ31" s="1"/>
      <c r="BA31" s="1"/>
      <c r="BB31" s="1"/>
      <c r="BC31" s="1"/>
      <c r="BD31" s="1"/>
      <c r="BE31" s="1"/>
      <c r="BF31" s="1"/>
      <c r="BG31" s="1"/>
      <c r="BH31" s="1"/>
      <c r="BI31" s="1"/>
    </row>
    <row r="32" spans="1:61" ht="15.75" customHeight="1" x14ac:dyDescent="0.25">
      <c r="A32" s="1"/>
      <c r="B32" s="261"/>
      <c r="C32" s="152"/>
      <c r="D32" s="153"/>
      <c r="E32" s="164"/>
      <c r="F32" s="152"/>
      <c r="G32" s="152"/>
      <c r="H32" s="152"/>
      <c r="I32" s="152"/>
      <c r="J32" s="256" t="str">
        <f ca="1">IF(AND('Mapa final'!$H$28="Baja",'Mapa final'!$L$28="Leve"),CONCATENATE("R",'Mapa final'!$A$28),"")</f>
        <v/>
      </c>
      <c r="K32" s="221"/>
      <c r="L32" s="251" t="str">
        <f ca="1">IF(AND('Mapa final'!$H$34="Baja",'Mapa final'!$L$34="Leve"),CONCATENATE("R",'Mapa final'!$A$34),"")</f>
        <v/>
      </c>
      <c r="M32" s="221"/>
      <c r="N32" s="251" t="str">
        <f ca="1">IF(AND('Mapa final'!$H$40="Baja",'Mapa final'!$L$40="Leve"),CONCATENATE("R",'Mapa final'!$A$40),"")</f>
        <v/>
      </c>
      <c r="O32" s="217"/>
      <c r="P32" s="238" t="str">
        <f ca="1">IF(AND('Mapa final'!$H$28="Baja",'Mapa final'!$L$28="Menor"),CONCATENATE("R",'Mapa final'!$A$28),"")</f>
        <v/>
      </c>
      <c r="Q32" s="221"/>
      <c r="R32" s="238" t="str">
        <f ca="1">IF(AND('Mapa final'!$H$34="Baja",'Mapa final'!$L$34="Menor"),CONCATENATE("R",'Mapa final'!$A$34),"")</f>
        <v/>
      </c>
      <c r="S32" s="221"/>
      <c r="T32" s="238" t="str">
        <f ca="1">IF(AND('Mapa final'!$H$40="Baja",'Mapa final'!$L$40="Menor"),CONCATENATE("R",'Mapa final'!$A$40),"")</f>
        <v/>
      </c>
      <c r="U32" s="217"/>
      <c r="V32" s="239" t="str">
        <f ca="1">IF(AND('Mapa final'!$H$28="Baja",'Mapa final'!$L$28="Moderado"),CONCATENATE("R",'Mapa final'!$A$28),"")</f>
        <v/>
      </c>
      <c r="W32" s="221"/>
      <c r="X32" s="238" t="str">
        <f ca="1">IF(AND('Mapa final'!$H$34="Baja",'Mapa final'!$L$34="Moderado"),CONCATENATE("R",'Mapa final'!$A$34),"")</f>
        <v/>
      </c>
      <c r="Y32" s="221"/>
      <c r="Z32" s="238" t="str">
        <f ca="1">IF(AND('Mapa final'!$H$40="Baja",'Mapa final'!$L$40="Moderado"),CONCATENATE("R",'Mapa final'!$A$40),"")</f>
        <v/>
      </c>
      <c r="AA32" s="217"/>
      <c r="AB32" s="220" t="str">
        <f ca="1">IF(AND('Mapa final'!$H$28="Baja",'Mapa final'!$L$28="Mayor"),CONCATENATE("R",'Mapa final'!$A$28),"")</f>
        <v/>
      </c>
      <c r="AC32" s="221"/>
      <c r="AD32" s="216" t="str">
        <f ca="1">IF(AND('Mapa final'!$H$34="Baja",'Mapa final'!$L$34="Mayor"),CONCATENATE("R",'Mapa final'!$A$34),"")</f>
        <v/>
      </c>
      <c r="AE32" s="221"/>
      <c r="AF32" s="216" t="str">
        <f ca="1">IF(AND('Mapa final'!$H$40="Baja",'Mapa final'!$L$40="Mayor"),CONCATENATE("R",'Mapa final'!$A$40),"")</f>
        <v/>
      </c>
      <c r="AG32" s="217"/>
      <c r="AH32" s="224" t="str">
        <f ca="1">IF(AND('Mapa final'!$H$28="Baja",'Mapa final'!$L$28="Catastrófico"),CONCATENATE("R",'Mapa final'!$A$28),"")</f>
        <v/>
      </c>
      <c r="AI32" s="221"/>
      <c r="AJ32" s="225" t="str">
        <f ca="1">IF(AND('Mapa final'!$H$34="Baja",'Mapa final'!$L$34="Catastrófico"),CONCATENATE("R",'Mapa final'!$A$34),"")</f>
        <v/>
      </c>
      <c r="AK32" s="221"/>
      <c r="AL32" s="225" t="str">
        <f ca="1">IF(AND('Mapa final'!$H$40="Baja",'Mapa final'!$L$40="Catastrófico"),CONCATENATE("R",'Mapa final'!$A$40),"")</f>
        <v/>
      </c>
      <c r="AM32" s="217"/>
      <c r="AN32" s="1"/>
      <c r="AO32" s="243"/>
      <c r="AP32" s="152"/>
      <c r="AQ32" s="152"/>
      <c r="AR32" s="152"/>
      <c r="AS32" s="152"/>
      <c r="AT32" s="244"/>
      <c r="AU32" s="1"/>
      <c r="AV32" s="1"/>
      <c r="AW32" s="1"/>
      <c r="AX32" s="1"/>
      <c r="AY32" s="1"/>
      <c r="AZ32" s="1"/>
      <c r="BA32" s="1"/>
      <c r="BB32" s="1"/>
      <c r="BC32" s="1"/>
      <c r="BD32" s="1"/>
      <c r="BE32" s="1"/>
      <c r="BF32" s="1"/>
      <c r="BG32" s="1"/>
      <c r="BH32" s="1"/>
      <c r="BI32" s="1"/>
    </row>
    <row r="33" spans="1:61" ht="15.75" customHeight="1" x14ac:dyDescent="0.25">
      <c r="A33" s="1"/>
      <c r="B33" s="261"/>
      <c r="C33" s="152"/>
      <c r="D33" s="153"/>
      <c r="E33" s="164"/>
      <c r="F33" s="152"/>
      <c r="G33" s="152"/>
      <c r="H33" s="152"/>
      <c r="I33" s="152"/>
      <c r="J33" s="222"/>
      <c r="K33" s="223"/>
      <c r="L33" s="218"/>
      <c r="M33" s="223"/>
      <c r="N33" s="218"/>
      <c r="O33" s="219"/>
      <c r="P33" s="218"/>
      <c r="Q33" s="223"/>
      <c r="R33" s="218"/>
      <c r="S33" s="223"/>
      <c r="T33" s="218"/>
      <c r="U33" s="219"/>
      <c r="V33" s="222"/>
      <c r="W33" s="223"/>
      <c r="X33" s="218"/>
      <c r="Y33" s="223"/>
      <c r="Z33" s="218"/>
      <c r="AA33" s="219"/>
      <c r="AB33" s="222"/>
      <c r="AC33" s="223"/>
      <c r="AD33" s="218"/>
      <c r="AE33" s="223"/>
      <c r="AF33" s="218"/>
      <c r="AG33" s="219"/>
      <c r="AH33" s="222"/>
      <c r="AI33" s="223"/>
      <c r="AJ33" s="218"/>
      <c r="AK33" s="223"/>
      <c r="AL33" s="218"/>
      <c r="AM33" s="219"/>
      <c r="AN33" s="1"/>
      <c r="AO33" s="243"/>
      <c r="AP33" s="152"/>
      <c r="AQ33" s="152"/>
      <c r="AR33" s="152"/>
      <c r="AS33" s="152"/>
      <c r="AT33" s="244"/>
      <c r="AU33" s="1"/>
      <c r="AV33" s="1"/>
      <c r="AW33" s="1"/>
      <c r="AX33" s="1"/>
      <c r="AY33" s="1"/>
      <c r="AZ33" s="1"/>
      <c r="BA33" s="1"/>
      <c r="BB33" s="1"/>
      <c r="BC33" s="1"/>
      <c r="BD33" s="1"/>
      <c r="BE33" s="1"/>
      <c r="BF33" s="1"/>
      <c r="BG33" s="1"/>
      <c r="BH33" s="1"/>
      <c r="BI33" s="1"/>
    </row>
    <row r="34" spans="1:61" ht="15.75" customHeight="1" x14ac:dyDescent="0.25">
      <c r="A34" s="1"/>
      <c r="B34" s="261"/>
      <c r="C34" s="152"/>
      <c r="D34" s="153"/>
      <c r="E34" s="164"/>
      <c r="F34" s="152"/>
      <c r="G34" s="152"/>
      <c r="H34" s="152"/>
      <c r="I34" s="152"/>
      <c r="J34" s="256" t="str">
        <f ca="1">IF(AND('Mapa final'!$H$46="Baja",'Mapa final'!$L$46="Leve"),CONCATENATE("R",'Mapa final'!$A$46),"")</f>
        <v/>
      </c>
      <c r="K34" s="221"/>
      <c r="L34" s="251" t="str">
        <f ca="1">IF(AND('Mapa final'!$H$52="Baja",'Mapa final'!$L$52="Leve"),CONCATENATE("R",'Mapa final'!$A$52),"")</f>
        <v/>
      </c>
      <c r="M34" s="221"/>
      <c r="N34" s="251" t="str">
        <f ca="1">IF(AND('Mapa final'!$H$58="Baja",'Mapa final'!$L$58="Leve"),CONCATENATE("R",'Mapa final'!$A$58),"")</f>
        <v/>
      </c>
      <c r="O34" s="217"/>
      <c r="P34" s="238" t="str">
        <f ca="1">IF(AND('Mapa final'!$H$46="Baja",'Mapa final'!$L$46="Menor"),CONCATENATE("R",'Mapa final'!$A$46),"")</f>
        <v/>
      </c>
      <c r="Q34" s="221"/>
      <c r="R34" s="238" t="str">
        <f ca="1">IF(AND('Mapa final'!$H$52="Baja",'Mapa final'!$L$52="Menor"),CONCATENATE("R",'Mapa final'!$A$52),"")</f>
        <v/>
      </c>
      <c r="S34" s="221"/>
      <c r="T34" s="238" t="str">
        <f ca="1">IF(AND('Mapa final'!$H$58="Baja",'Mapa final'!$L$58="Menor"),CONCATENATE("R",'Mapa final'!$A$58),"")</f>
        <v/>
      </c>
      <c r="U34" s="217"/>
      <c r="V34" s="239" t="str">
        <f ca="1">IF(AND('Mapa final'!$H$46="Baja",'Mapa final'!$L$46="Moderado"),CONCATENATE("R",'Mapa final'!$A$46),"")</f>
        <v/>
      </c>
      <c r="W34" s="221"/>
      <c r="X34" s="238" t="str">
        <f ca="1">IF(AND('Mapa final'!$H$52="Baja",'Mapa final'!$L$52="Moderado"),CONCATENATE("R",'Mapa final'!$A$52),"")</f>
        <v/>
      </c>
      <c r="Y34" s="221"/>
      <c r="Z34" s="238" t="str">
        <f ca="1">IF(AND('Mapa final'!$H$58="Baja",'Mapa final'!$L$58="Moderado"),CONCATENATE("R",'Mapa final'!$A$58),"")</f>
        <v/>
      </c>
      <c r="AA34" s="217"/>
      <c r="AB34" s="220" t="str">
        <f ca="1">IF(AND('Mapa final'!$H$46="Baja",'Mapa final'!$L$46="Mayor"),CONCATENATE("R",'Mapa final'!$A$46),"")</f>
        <v/>
      </c>
      <c r="AC34" s="221"/>
      <c r="AD34" s="216" t="str">
        <f ca="1">IF(AND('Mapa final'!$H$52="Baja",'Mapa final'!$L$52="Mayor"),CONCATENATE("R",'Mapa final'!$A$52),"")</f>
        <v/>
      </c>
      <c r="AE34" s="221"/>
      <c r="AF34" s="216" t="str">
        <f ca="1">IF(AND('Mapa final'!$H$58="Baja",'Mapa final'!$L$58="Mayor"),CONCATENATE("R",'Mapa final'!$A$58),"")</f>
        <v/>
      </c>
      <c r="AG34" s="217"/>
      <c r="AH34" s="224" t="str">
        <f ca="1">IF(AND('Mapa final'!$H$46="Baja",'Mapa final'!$L$46="Catastrófico"),CONCATENATE("R",'Mapa final'!$A$46),"")</f>
        <v/>
      </c>
      <c r="AI34" s="221"/>
      <c r="AJ34" s="225" t="str">
        <f ca="1">IF(AND('Mapa final'!$H$52="Baja",'Mapa final'!$L$52="Catastrófico"),CONCATENATE("R",'Mapa final'!$A$52),"")</f>
        <v/>
      </c>
      <c r="AK34" s="221"/>
      <c r="AL34" s="225" t="str">
        <f ca="1">IF(AND('Mapa final'!$H$58="Baja",'Mapa final'!$L$58="Catastrófico"),CONCATENATE("R",'Mapa final'!$A$58),"")</f>
        <v/>
      </c>
      <c r="AM34" s="217"/>
      <c r="AN34" s="1"/>
      <c r="AO34" s="243"/>
      <c r="AP34" s="152"/>
      <c r="AQ34" s="152"/>
      <c r="AR34" s="152"/>
      <c r="AS34" s="152"/>
      <c r="AT34" s="244"/>
      <c r="AU34" s="1"/>
      <c r="AV34" s="1"/>
      <c r="AW34" s="1"/>
      <c r="AX34" s="1"/>
      <c r="AY34" s="1"/>
      <c r="AZ34" s="1"/>
      <c r="BA34" s="1"/>
      <c r="BB34" s="1"/>
      <c r="BC34" s="1"/>
      <c r="BD34" s="1"/>
      <c r="BE34" s="1"/>
      <c r="BF34" s="1"/>
      <c r="BG34" s="1"/>
      <c r="BH34" s="1"/>
      <c r="BI34" s="1"/>
    </row>
    <row r="35" spans="1:61" ht="15.75" customHeight="1" x14ac:dyDescent="0.25">
      <c r="A35" s="1"/>
      <c r="B35" s="261"/>
      <c r="C35" s="152"/>
      <c r="D35" s="153"/>
      <c r="E35" s="164"/>
      <c r="F35" s="152"/>
      <c r="G35" s="152"/>
      <c r="H35" s="152"/>
      <c r="I35" s="152"/>
      <c r="J35" s="222"/>
      <c r="K35" s="223"/>
      <c r="L35" s="218"/>
      <c r="M35" s="223"/>
      <c r="N35" s="218"/>
      <c r="O35" s="219"/>
      <c r="P35" s="218"/>
      <c r="Q35" s="223"/>
      <c r="R35" s="218"/>
      <c r="S35" s="223"/>
      <c r="T35" s="218"/>
      <c r="U35" s="219"/>
      <c r="V35" s="222"/>
      <c r="W35" s="223"/>
      <c r="X35" s="218"/>
      <c r="Y35" s="223"/>
      <c r="Z35" s="218"/>
      <c r="AA35" s="219"/>
      <c r="AB35" s="222"/>
      <c r="AC35" s="223"/>
      <c r="AD35" s="218"/>
      <c r="AE35" s="223"/>
      <c r="AF35" s="218"/>
      <c r="AG35" s="219"/>
      <c r="AH35" s="222"/>
      <c r="AI35" s="223"/>
      <c r="AJ35" s="218"/>
      <c r="AK35" s="223"/>
      <c r="AL35" s="218"/>
      <c r="AM35" s="219"/>
      <c r="AN35" s="1"/>
      <c r="AO35" s="243"/>
      <c r="AP35" s="152"/>
      <c r="AQ35" s="152"/>
      <c r="AR35" s="152"/>
      <c r="AS35" s="152"/>
      <c r="AT35" s="244"/>
      <c r="AU35" s="1"/>
      <c r="AV35" s="1"/>
      <c r="AW35" s="1"/>
      <c r="AX35" s="1"/>
      <c r="AY35" s="1"/>
      <c r="AZ35" s="1"/>
      <c r="BA35" s="1"/>
      <c r="BB35" s="1"/>
      <c r="BC35" s="1"/>
      <c r="BD35" s="1"/>
      <c r="BE35" s="1"/>
      <c r="BF35" s="1"/>
      <c r="BG35" s="1"/>
      <c r="BH35" s="1"/>
      <c r="BI35" s="1"/>
    </row>
    <row r="36" spans="1:61" ht="15.75" customHeight="1" x14ac:dyDescent="0.25">
      <c r="A36" s="1"/>
      <c r="B36" s="261"/>
      <c r="C36" s="152"/>
      <c r="D36" s="153"/>
      <c r="E36" s="164"/>
      <c r="F36" s="152"/>
      <c r="G36" s="152"/>
      <c r="H36" s="152"/>
      <c r="I36" s="152"/>
      <c r="J36" s="256" t="str">
        <f ca="1">IF(AND('Mapa final'!$H$64="Baja",'Mapa final'!$L$64="Leve"),CONCATENATE("R",'Mapa final'!$A$64),"")</f>
        <v/>
      </c>
      <c r="K36" s="221"/>
      <c r="L36" s="251" t="str">
        <f>IF(AND('Mapa final'!$H$70="Baja",'Mapa final'!$L$70="Leve"),CONCATENATE("R",'Mapa final'!$A$70),"")</f>
        <v/>
      </c>
      <c r="M36" s="221"/>
      <c r="N36" s="251" t="str">
        <f>IF(AND('Mapa final'!$H$76="Baja",'Mapa final'!$L$76="Leve"),CONCATENATE("R",'Mapa final'!$A$76),"")</f>
        <v/>
      </c>
      <c r="O36" s="217"/>
      <c r="P36" s="238" t="str">
        <f ca="1">IF(AND('Mapa final'!$H$64="Baja",'Mapa final'!$L$64="Menor"),CONCATENATE("R",'Mapa final'!$A$64),"")</f>
        <v/>
      </c>
      <c r="Q36" s="221"/>
      <c r="R36" s="238" t="str">
        <f>IF(AND('Mapa final'!$H$70="Baja",'Mapa final'!$L$70="Menor"),CONCATENATE("R",'Mapa final'!$A$70),"")</f>
        <v/>
      </c>
      <c r="S36" s="221"/>
      <c r="T36" s="238" t="str">
        <f>IF(AND('Mapa final'!$H$76="Baja",'Mapa final'!$L$76="Menor"),CONCATENATE("R",'Mapa final'!$A$76),"")</f>
        <v/>
      </c>
      <c r="U36" s="217"/>
      <c r="V36" s="239" t="str">
        <f ca="1">IF(AND('Mapa final'!$H$64="Baja",'Mapa final'!$L$64="Moderado"),CONCATENATE("R",'Mapa final'!$A$64),"")</f>
        <v/>
      </c>
      <c r="W36" s="221"/>
      <c r="X36" s="238" t="str">
        <f>IF(AND('Mapa final'!$H$70="Baja",'Mapa final'!$L$70="Moderado"),CONCATENATE("R",'Mapa final'!$A$70),"")</f>
        <v/>
      </c>
      <c r="Y36" s="221"/>
      <c r="Z36" s="238" t="str">
        <f>IF(AND('Mapa final'!$H$76="Baja",'Mapa final'!$L$76="Moderado"),CONCATENATE("R",'Mapa final'!$A$76),"")</f>
        <v/>
      </c>
      <c r="AA36" s="217"/>
      <c r="AB36" s="220" t="str">
        <f ca="1">IF(AND('Mapa final'!$H$64="Baja",'Mapa final'!$L$64="Mayor"),CONCATENATE("R",'Mapa final'!$A$64),"")</f>
        <v/>
      </c>
      <c r="AC36" s="221"/>
      <c r="AD36" s="216" t="str">
        <f>IF(AND('Mapa final'!$H$70="Baja",'Mapa final'!$L$70="Mayor"),CONCATENATE("R",'Mapa final'!$A$70),"")</f>
        <v/>
      </c>
      <c r="AE36" s="221"/>
      <c r="AF36" s="216" t="str">
        <f>IF(AND('Mapa final'!$H$76="Baja",'Mapa final'!$L$76="Mayor"),CONCATENATE("R",'Mapa final'!$A$76),"")</f>
        <v/>
      </c>
      <c r="AG36" s="217"/>
      <c r="AH36" s="224" t="str">
        <f ca="1">IF(AND('Mapa final'!$H$64="Baja",'Mapa final'!$L$64="Catastrófico"),CONCATENATE("R",'Mapa final'!$A$64),"")</f>
        <v/>
      </c>
      <c r="AI36" s="221"/>
      <c r="AJ36" s="225" t="str">
        <f>IF(AND('Mapa final'!$H$70="Baja",'Mapa final'!$L$70="Catastrófico"),CONCATENATE("R",'Mapa final'!$A$70),"")</f>
        <v/>
      </c>
      <c r="AK36" s="221"/>
      <c r="AL36" s="225" t="str">
        <f>IF(AND('Mapa final'!$H$76="Baja",'Mapa final'!$L$76="Catastrófico"),CONCATENATE("R",'Mapa final'!$A$76),"")</f>
        <v/>
      </c>
      <c r="AM36" s="217"/>
      <c r="AN36" s="1"/>
      <c r="AO36" s="243"/>
      <c r="AP36" s="152"/>
      <c r="AQ36" s="152"/>
      <c r="AR36" s="152"/>
      <c r="AS36" s="152"/>
      <c r="AT36" s="244"/>
      <c r="AU36" s="1"/>
      <c r="AV36" s="1"/>
      <c r="AW36" s="1"/>
      <c r="AX36" s="1"/>
      <c r="AY36" s="1"/>
      <c r="AZ36" s="1"/>
      <c r="BA36" s="1"/>
      <c r="BB36" s="1"/>
      <c r="BC36" s="1"/>
      <c r="BD36" s="1"/>
      <c r="BE36" s="1"/>
      <c r="BF36" s="1"/>
      <c r="BG36" s="1"/>
      <c r="BH36" s="1"/>
      <c r="BI36" s="1"/>
    </row>
    <row r="37" spans="1:61" ht="15.75" customHeight="1" x14ac:dyDescent="0.25">
      <c r="A37" s="1"/>
      <c r="B37" s="261"/>
      <c r="C37" s="152"/>
      <c r="D37" s="153"/>
      <c r="E37" s="229"/>
      <c r="F37" s="254"/>
      <c r="G37" s="254"/>
      <c r="H37" s="254"/>
      <c r="I37" s="254"/>
      <c r="J37" s="229"/>
      <c r="K37" s="230"/>
      <c r="L37" s="231"/>
      <c r="M37" s="230"/>
      <c r="N37" s="231"/>
      <c r="O37" s="232"/>
      <c r="P37" s="231"/>
      <c r="Q37" s="230"/>
      <c r="R37" s="231"/>
      <c r="S37" s="230"/>
      <c r="T37" s="231"/>
      <c r="U37" s="232"/>
      <c r="V37" s="229"/>
      <c r="W37" s="230"/>
      <c r="X37" s="231"/>
      <c r="Y37" s="230"/>
      <c r="Z37" s="231"/>
      <c r="AA37" s="232"/>
      <c r="AB37" s="229"/>
      <c r="AC37" s="230"/>
      <c r="AD37" s="231"/>
      <c r="AE37" s="230"/>
      <c r="AF37" s="231"/>
      <c r="AG37" s="232"/>
      <c r="AH37" s="229"/>
      <c r="AI37" s="230"/>
      <c r="AJ37" s="231"/>
      <c r="AK37" s="230"/>
      <c r="AL37" s="231"/>
      <c r="AM37" s="232"/>
      <c r="AN37" s="1"/>
      <c r="AO37" s="245"/>
      <c r="AP37" s="246"/>
      <c r="AQ37" s="246"/>
      <c r="AR37" s="246"/>
      <c r="AS37" s="246"/>
      <c r="AT37" s="247"/>
      <c r="AU37" s="1"/>
      <c r="AV37" s="1"/>
      <c r="AW37" s="1"/>
      <c r="AX37" s="1"/>
      <c r="AY37" s="1"/>
      <c r="AZ37" s="1"/>
      <c r="BA37" s="1"/>
      <c r="BB37" s="1"/>
      <c r="BC37" s="1"/>
      <c r="BD37" s="1"/>
      <c r="BE37" s="1"/>
      <c r="BF37" s="1"/>
      <c r="BG37" s="1"/>
      <c r="BH37" s="1"/>
      <c r="BI37" s="1"/>
    </row>
    <row r="38" spans="1:61" ht="15.75" customHeight="1" x14ac:dyDescent="0.25">
      <c r="A38" s="1"/>
      <c r="B38" s="261"/>
      <c r="C38" s="152"/>
      <c r="D38" s="153"/>
      <c r="E38" s="252" t="s">
        <v>140</v>
      </c>
      <c r="F38" s="253"/>
      <c r="G38" s="253"/>
      <c r="H38" s="253"/>
      <c r="I38" s="234"/>
      <c r="J38" s="255" t="str">
        <f ca="1">IF(AND('Mapa final'!$H$10="Muy Baja",'Mapa final'!$L$10="Leve"),CONCATENATE("R",'Mapa final'!$A$10),"")</f>
        <v/>
      </c>
      <c r="K38" s="227"/>
      <c r="L38" s="257" t="str">
        <f ca="1">IF(AND('Mapa final'!$H$16="Muy Baja",'Mapa final'!$L$16="Leve"),CONCATENATE("R",'Mapa final'!$A$16),"")</f>
        <v/>
      </c>
      <c r="M38" s="227"/>
      <c r="N38" s="257" t="str">
        <f ca="1">IF(AND('Mapa final'!$H$22="Muy Baja",'Mapa final'!$L$22="Leve"),CONCATENATE("R",'Mapa final'!$A$22),"")</f>
        <v/>
      </c>
      <c r="O38" s="234"/>
      <c r="P38" s="255" t="str">
        <f ca="1">IF(AND('Mapa final'!$H$10="Muy Baja",'Mapa final'!$L$10="Menor"),CONCATENATE("R",'Mapa final'!$A$10),"")</f>
        <v/>
      </c>
      <c r="Q38" s="227"/>
      <c r="R38" s="257" t="str">
        <f ca="1">IF(AND('Mapa final'!$H$16="Muy Baja",'Mapa final'!$L$16="Menor"),CONCATENATE("R",'Mapa final'!$A$16),"")</f>
        <v/>
      </c>
      <c r="S38" s="227"/>
      <c r="T38" s="257" t="str">
        <f ca="1">IF(AND('Mapa final'!$H$22="Muy Baja",'Mapa final'!$L$22="Menor"),CONCATENATE("R",'Mapa final'!$A$22),"")</f>
        <v/>
      </c>
      <c r="U38" s="234"/>
      <c r="V38" s="235" t="str">
        <f ca="1">IF(AND('Mapa final'!$H$10="Muy Baja",'Mapa final'!$L$10="Moderado"),CONCATENATE("R",'Mapa final'!$A$10),"")</f>
        <v/>
      </c>
      <c r="W38" s="227"/>
      <c r="X38" s="233" t="str">
        <f ca="1">IF(AND('Mapa final'!$H$16="Muy Baja",'Mapa final'!$L$16="Moderado"),CONCATENATE("R",'Mapa final'!$A$16),"")</f>
        <v/>
      </c>
      <c r="Y38" s="227"/>
      <c r="Z38" s="233" t="str">
        <f ca="1">IF(AND('Mapa final'!$H$22="Muy Baja",'Mapa final'!$L$22="Moderado"),CONCATENATE("R",'Mapa final'!$A$22),"")</f>
        <v/>
      </c>
      <c r="AA38" s="234"/>
      <c r="AB38" s="226" t="str">
        <f ca="1">IF(AND('Mapa final'!$H$10="Muy Baja",'Mapa final'!$L$10="Mayor"),CONCATENATE("R",'Mapa final'!$A$10),"")</f>
        <v/>
      </c>
      <c r="AC38" s="227"/>
      <c r="AD38" s="228" t="str">
        <f ca="1">IF(AND('Mapa final'!$H$16="Muy Baja",'Mapa final'!$L$16="Mayor"),CONCATENATE("R",'Mapa final'!$A$16),"")</f>
        <v/>
      </c>
      <c r="AE38" s="227"/>
      <c r="AF38" s="228" t="str">
        <f ca="1">IF(AND('Mapa final'!$H$22="Muy Baja",'Mapa final'!$L$22="Mayor"),CONCATENATE("R",'Mapa final'!$A$22),"")</f>
        <v/>
      </c>
      <c r="AG38" s="234"/>
      <c r="AH38" s="236" t="str">
        <f ca="1">IF(AND('Mapa final'!$H$10="Muy Baja",'Mapa final'!$L$10="Catastrófico"),CONCATENATE("R",'Mapa final'!$A$10),"")</f>
        <v/>
      </c>
      <c r="AI38" s="227"/>
      <c r="AJ38" s="237" t="str">
        <f ca="1">IF(AND('Mapa final'!$H$16="Muy Baja",'Mapa final'!$L$16="Catastrófico"),CONCATENATE("R",'Mapa final'!$A$16),"")</f>
        <v/>
      </c>
      <c r="AK38" s="227"/>
      <c r="AL38" s="237" t="str">
        <f ca="1">IF(AND('Mapa final'!$H$22="Muy Baja",'Mapa final'!$L$22="Catastrófico"),CONCATENATE("R",'Mapa final'!$A$22),"")</f>
        <v/>
      </c>
      <c r="AM38" s="234"/>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61"/>
      <c r="C39" s="152"/>
      <c r="D39" s="153"/>
      <c r="E39" s="164"/>
      <c r="F39" s="152"/>
      <c r="G39" s="152"/>
      <c r="H39" s="152"/>
      <c r="I39" s="153"/>
      <c r="J39" s="222"/>
      <c r="K39" s="223"/>
      <c r="L39" s="218"/>
      <c r="M39" s="223"/>
      <c r="N39" s="218"/>
      <c r="O39" s="219"/>
      <c r="P39" s="222"/>
      <c r="Q39" s="223"/>
      <c r="R39" s="218"/>
      <c r="S39" s="223"/>
      <c r="T39" s="218"/>
      <c r="U39" s="219"/>
      <c r="V39" s="222"/>
      <c r="W39" s="223"/>
      <c r="X39" s="218"/>
      <c r="Y39" s="223"/>
      <c r="Z39" s="218"/>
      <c r="AA39" s="219"/>
      <c r="AB39" s="222"/>
      <c r="AC39" s="223"/>
      <c r="AD39" s="218"/>
      <c r="AE39" s="223"/>
      <c r="AF39" s="218"/>
      <c r="AG39" s="219"/>
      <c r="AH39" s="222"/>
      <c r="AI39" s="223"/>
      <c r="AJ39" s="218"/>
      <c r="AK39" s="223"/>
      <c r="AL39" s="218"/>
      <c r="AM39" s="219"/>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61"/>
      <c r="C40" s="152"/>
      <c r="D40" s="153"/>
      <c r="E40" s="164"/>
      <c r="F40" s="152"/>
      <c r="G40" s="152"/>
      <c r="H40" s="152"/>
      <c r="I40" s="153"/>
      <c r="J40" s="256" t="str">
        <f ca="1">IF(AND('Mapa final'!$H$28="Muy Baja",'Mapa final'!$L$28="Leve"),CONCATENATE("R",'Mapa final'!$A$28),"")</f>
        <v/>
      </c>
      <c r="K40" s="221"/>
      <c r="L40" s="251" t="str">
        <f ca="1">IF(AND('Mapa final'!$H$34="Muy Baja",'Mapa final'!$L$34="Leve"),CONCATENATE("R",'Mapa final'!$A$34),"")</f>
        <v/>
      </c>
      <c r="M40" s="221"/>
      <c r="N40" s="251" t="str">
        <f ca="1">IF(AND('Mapa final'!$H$40="Muy Baja",'Mapa final'!$L$40="Leve"),CONCATENATE("R",'Mapa final'!$A$40),"")</f>
        <v/>
      </c>
      <c r="O40" s="217"/>
      <c r="P40" s="256" t="str">
        <f ca="1">IF(AND('Mapa final'!$H$28="Muy Baja",'Mapa final'!$L$28="Menor"),CONCATENATE("R",'Mapa final'!$A$28),"")</f>
        <v/>
      </c>
      <c r="Q40" s="221"/>
      <c r="R40" s="251" t="str">
        <f ca="1">IF(AND('Mapa final'!$H$34="Muy Baja",'Mapa final'!$L$34="Menor"),CONCATENATE("R",'Mapa final'!$A$34),"")</f>
        <v/>
      </c>
      <c r="S40" s="221"/>
      <c r="T40" s="251" t="str">
        <f ca="1">IF(AND('Mapa final'!$H$40="Muy Baja",'Mapa final'!$L$40="Menor"),CONCATENATE("R",'Mapa final'!$A$40),"")</f>
        <v/>
      </c>
      <c r="U40" s="217"/>
      <c r="V40" s="239" t="str">
        <f ca="1">IF(AND('Mapa final'!$H$28="Muy Baja",'Mapa final'!$L$28="Moderado"),CONCATENATE("R",'Mapa final'!$A$28),"")</f>
        <v/>
      </c>
      <c r="W40" s="221"/>
      <c r="X40" s="238" t="str">
        <f ca="1">IF(AND('Mapa final'!$H$34="Muy Baja",'Mapa final'!$L$34="Moderado"),CONCATENATE("R",'Mapa final'!$A$34),"")</f>
        <v/>
      </c>
      <c r="Y40" s="221"/>
      <c r="Z40" s="238" t="str">
        <f ca="1">IF(AND('Mapa final'!$H$40="Muy Baja",'Mapa final'!$L$40="Moderado"),CONCATENATE("R",'Mapa final'!$A$40),"")</f>
        <v/>
      </c>
      <c r="AA40" s="217"/>
      <c r="AB40" s="220" t="str">
        <f ca="1">IF(AND('Mapa final'!$H$28="Muy Baja",'Mapa final'!$L$28="Mayor"),CONCATENATE("R",'Mapa final'!$A$28),"")</f>
        <v/>
      </c>
      <c r="AC40" s="221"/>
      <c r="AD40" s="216" t="str">
        <f ca="1">IF(AND('Mapa final'!$H$34="Muy Baja",'Mapa final'!$L$34="Mayor"),CONCATENATE("R",'Mapa final'!$A$34),"")</f>
        <v/>
      </c>
      <c r="AE40" s="221"/>
      <c r="AF40" s="216" t="str">
        <f ca="1">IF(AND('Mapa final'!$H$40="Muy Baja",'Mapa final'!$L$40="Mayor"),CONCATENATE("R",'Mapa final'!$A$40),"")</f>
        <v/>
      </c>
      <c r="AG40" s="217"/>
      <c r="AH40" s="224" t="str">
        <f ca="1">IF(AND('Mapa final'!$H$28="Muy Baja",'Mapa final'!$L$28="Catastrófico"),CONCATENATE("R",'Mapa final'!$A$28),"")</f>
        <v/>
      </c>
      <c r="AI40" s="221"/>
      <c r="AJ40" s="225" t="str">
        <f ca="1">IF(AND('Mapa final'!$H$34="Muy Baja",'Mapa final'!$L$34="Catastrófico"),CONCATENATE("R",'Mapa final'!$A$34),"")</f>
        <v/>
      </c>
      <c r="AK40" s="221"/>
      <c r="AL40" s="225" t="str">
        <f ca="1">IF(AND('Mapa final'!$H$40="Muy Baja",'Mapa final'!$L$40="Catastrófico"),CONCATENATE("R",'Mapa final'!$A$40),"")</f>
        <v/>
      </c>
      <c r="AM40" s="217"/>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61"/>
      <c r="C41" s="152"/>
      <c r="D41" s="153"/>
      <c r="E41" s="164"/>
      <c r="F41" s="152"/>
      <c r="G41" s="152"/>
      <c r="H41" s="152"/>
      <c r="I41" s="153"/>
      <c r="J41" s="222"/>
      <c r="K41" s="223"/>
      <c r="L41" s="218"/>
      <c r="M41" s="223"/>
      <c r="N41" s="218"/>
      <c r="O41" s="219"/>
      <c r="P41" s="222"/>
      <c r="Q41" s="223"/>
      <c r="R41" s="218"/>
      <c r="S41" s="223"/>
      <c r="T41" s="218"/>
      <c r="U41" s="219"/>
      <c r="V41" s="222"/>
      <c r="W41" s="223"/>
      <c r="X41" s="218"/>
      <c r="Y41" s="223"/>
      <c r="Z41" s="218"/>
      <c r="AA41" s="219"/>
      <c r="AB41" s="222"/>
      <c r="AC41" s="223"/>
      <c r="AD41" s="218"/>
      <c r="AE41" s="223"/>
      <c r="AF41" s="218"/>
      <c r="AG41" s="219"/>
      <c r="AH41" s="222"/>
      <c r="AI41" s="223"/>
      <c r="AJ41" s="218"/>
      <c r="AK41" s="223"/>
      <c r="AL41" s="218"/>
      <c r="AM41" s="219"/>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61"/>
      <c r="C42" s="152"/>
      <c r="D42" s="153"/>
      <c r="E42" s="164"/>
      <c r="F42" s="152"/>
      <c r="G42" s="152"/>
      <c r="H42" s="152"/>
      <c r="I42" s="153"/>
      <c r="J42" s="256" t="str">
        <f ca="1">IF(AND('Mapa final'!$H$46="Muy Baja",'Mapa final'!$L$46="Leve"),CONCATENATE("R",'Mapa final'!$A$46),"")</f>
        <v/>
      </c>
      <c r="K42" s="221"/>
      <c r="L42" s="251" t="str">
        <f ca="1">IF(AND('Mapa final'!$H$52="Muy Baja",'Mapa final'!$L$52="Leve"),CONCATENATE("R",'Mapa final'!$A$52),"")</f>
        <v/>
      </c>
      <c r="M42" s="221"/>
      <c r="N42" s="251" t="str">
        <f ca="1">IF(AND('Mapa final'!$H$58="Muy Baja",'Mapa final'!$L$58="Leve"),CONCATENATE("R",'Mapa final'!$A$58),"")</f>
        <v/>
      </c>
      <c r="O42" s="217"/>
      <c r="P42" s="256" t="str">
        <f ca="1">IF(AND('Mapa final'!$H$46="Muy Baja",'Mapa final'!$L$46="Menor"),CONCATENATE("R",'Mapa final'!$A$46),"")</f>
        <v/>
      </c>
      <c r="Q42" s="221"/>
      <c r="R42" s="251" t="str">
        <f ca="1">IF(AND('Mapa final'!$H$52="Muy Baja",'Mapa final'!$L$52="Menor"),CONCATENATE("R",'Mapa final'!$A$52),"")</f>
        <v/>
      </c>
      <c r="S42" s="221"/>
      <c r="T42" s="251" t="str">
        <f ca="1">IF(AND('Mapa final'!$H$58="Muy Baja",'Mapa final'!$L$58="Menor"),CONCATENATE("R",'Mapa final'!$A$58),"")</f>
        <v/>
      </c>
      <c r="U42" s="217"/>
      <c r="V42" s="239" t="str">
        <f ca="1">IF(AND('Mapa final'!$H$46="Muy Baja",'Mapa final'!$L$46="Moderado"),CONCATENATE("R",'Mapa final'!$A$46),"")</f>
        <v/>
      </c>
      <c r="W42" s="221"/>
      <c r="X42" s="238" t="str">
        <f ca="1">IF(AND('Mapa final'!$H$52="Muy Baja",'Mapa final'!$L$52="Moderado"),CONCATENATE("R",'Mapa final'!$A$52),"")</f>
        <v/>
      </c>
      <c r="Y42" s="221"/>
      <c r="Z42" s="238" t="str">
        <f ca="1">IF(AND('Mapa final'!$H$58="Muy Baja",'Mapa final'!$L$58="Moderado"),CONCATENATE("R",'Mapa final'!$A$58),"")</f>
        <v/>
      </c>
      <c r="AA42" s="217"/>
      <c r="AB42" s="220" t="str">
        <f ca="1">IF(AND('Mapa final'!$H$46="Muy Baja",'Mapa final'!$L$46="Mayor"),CONCATENATE("R",'Mapa final'!$A$46),"")</f>
        <v/>
      </c>
      <c r="AC42" s="221"/>
      <c r="AD42" s="216" t="str">
        <f ca="1">IF(AND('Mapa final'!$H$52="Muy Baja",'Mapa final'!$L$52="Mayor"),CONCATENATE("R",'Mapa final'!$A$52),"")</f>
        <v/>
      </c>
      <c r="AE42" s="221"/>
      <c r="AF42" s="216" t="str">
        <f ca="1">IF(AND('Mapa final'!$H$58="Muy Baja",'Mapa final'!$L$58="Mayor"),CONCATENATE("R",'Mapa final'!$A$58),"")</f>
        <v/>
      </c>
      <c r="AG42" s="217"/>
      <c r="AH42" s="224" t="str">
        <f ca="1">IF(AND('Mapa final'!$H$46="Muy Baja",'Mapa final'!$L$46="Catastrófico"),CONCATENATE("R",'Mapa final'!$A$46),"")</f>
        <v/>
      </c>
      <c r="AI42" s="221"/>
      <c r="AJ42" s="225" t="str">
        <f ca="1">IF(AND('Mapa final'!$H$52="Muy Baja",'Mapa final'!$L$52="Catastrófico"),CONCATENATE("R",'Mapa final'!$A$52),"")</f>
        <v/>
      </c>
      <c r="AK42" s="221"/>
      <c r="AL42" s="225" t="str">
        <f ca="1">IF(AND('Mapa final'!$H$58="Muy Baja",'Mapa final'!$L$58="Catastrófico"),CONCATENATE("R",'Mapa final'!$A$58),"")</f>
        <v/>
      </c>
      <c r="AM42" s="217"/>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61"/>
      <c r="C43" s="152"/>
      <c r="D43" s="153"/>
      <c r="E43" s="164"/>
      <c r="F43" s="152"/>
      <c r="G43" s="152"/>
      <c r="H43" s="152"/>
      <c r="I43" s="153"/>
      <c r="J43" s="222"/>
      <c r="K43" s="223"/>
      <c r="L43" s="218"/>
      <c r="M43" s="223"/>
      <c r="N43" s="218"/>
      <c r="O43" s="219"/>
      <c r="P43" s="222"/>
      <c r="Q43" s="223"/>
      <c r="R43" s="218"/>
      <c r="S43" s="223"/>
      <c r="T43" s="218"/>
      <c r="U43" s="219"/>
      <c r="V43" s="222"/>
      <c r="W43" s="223"/>
      <c r="X43" s="218"/>
      <c r="Y43" s="223"/>
      <c r="Z43" s="218"/>
      <c r="AA43" s="219"/>
      <c r="AB43" s="222"/>
      <c r="AC43" s="223"/>
      <c r="AD43" s="218"/>
      <c r="AE43" s="223"/>
      <c r="AF43" s="218"/>
      <c r="AG43" s="219"/>
      <c r="AH43" s="222"/>
      <c r="AI43" s="223"/>
      <c r="AJ43" s="218"/>
      <c r="AK43" s="223"/>
      <c r="AL43" s="218"/>
      <c r="AM43" s="219"/>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61"/>
      <c r="C44" s="152"/>
      <c r="D44" s="153"/>
      <c r="E44" s="164"/>
      <c r="F44" s="152"/>
      <c r="G44" s="152"/>
      <c r="H44" s="152"/>
      <c r="I44" s="153"/>
      <c r="J44" s="256" t="str">
        <f ca="1">IF(AND('Mapa final'!$H$64="Muy Baja",'Mapa final'!$L$64="Leve"),CONCATENATE("R",'Mapa final'!$A$64),"")</f>
        <v/>
      </c>
      <c r="K44" s="221"/>
      <c r="L44" s="251" t="str">
        <f>IF(AND('Mapa final'!$H$70="Muy Baja",'Mapa final'!$L$70="Leve"),CONCATENATE("R",'Mapa final'!$A$70),"")</f>
        <v/>
      </c>
      <c r="M44" s="221"/>
      <c r="N44" s="251" t="str">
        <f>IF(AND('Mapa final'!$H$76="Muy Baja",'Mapa final'!$L$76="Leve"),CONCATENATE("R",'Mapa final'!$A$76),"")</f>
        <v/>
      </c>
      <c r="O44" s="217"/>
      <c r="P44" s="256" t="str">
        <f ca="1">IF(AND('Mapa final'!$H$64="Muy Baja",'Mapa final'!$L$64="Menor"),CONCATENATE("R",'Mapa final'!$A$64),"")</f>
        <v/>
      </c>
      <c r="Q44" s="221"/>
      <c r="R44" s="251" t="str">
        <f>IF(AND('Mapa final'!$H$70="Muy Baja",'Mapa final'!$L$70="Menor"),CONCATENATE("R",'Mapa final'!$A$70),"")</f>
        <v/>
      </c>
      <c r="S44" s="221"/>
      <c r="T44" s="251" t="str">
        <f>IF(AND('Mapa final'!$H$76="Muy Baja",'Mapa final'!$L$76="Menor"),CONCATENATE("R",'Mapa final'!$A$76),"")</f>
        <v/>
      </c>
      <c r="U44" s="217"/>
      <c r="V44" s="239" t="str">
        <f ca="1">IF(AND('Mapa final'!$H$64="Muy Baja",'Mapa final'!$L$64="Moderado"),CONCATENATE("R",'Mapa final'!$A$64),"")</f>
        <v/>
      </c>
      <c r="W44" s="221"/>
      <c r="X44" s="238" t="str">
        <f>IF(AND('Mapa final'!$H$70="Muy Baja",'Mapa final'!$L$70="Moderado"),CONCATENATE("R",'Mapa final'!$A$70),"")</f>
        <v/>
      </c>
      <c r="Y44" s="221"/>
      <c r="Z44" s="238" t="str">
        <f>IF(AND('Mapa final'!$H$76="Muy Baja",'Mapa final'!$L$76="Moderado"),CONCATENATE("R",'Mapa final'!$A$76),"")</f>
        <v/>
      </c>
      <c r="AA44" s="217"/>
      <c r="AB44" s="220" t="str">
        <f ca="1">IF(AND('Mapa final'!$H$64="Muy Baja",'Mapa final'!$L$64="Mayor"),CONCATENATE("R",'Mapa final'!$A$64),"")</f>
        <v/>
      </c>
      <c r="AC44" s="221"/>
      <c r="AD44" s="216" t="str">
        <f>IF(AND('Mapa final'!$H$70="Muy Baja",'Mapa final'!$L$70="Mayor"),CONCATENATE("R",'Mapa final'!$A$70),"")</f>
        <v/>
      </c>
      <c r="AE44" s="221"/>
      <c r="AF44" s="216" t="str">
        <f>IF(AND('Mapa final'!$H$76="Muy Baja",'Mapa final'!$L$76="Mayor"),CONCATENATE("R",'Mapa final'!$A$76),"")</f>
        <v/>
      </c>
      <c r="AG44" s="217"/>
      <c r="AH44" s="224" t="str">
        <f ca="1">IF(AND('Mapa final'!$H$64="Muy Baja",'Mapa final'!$L$64="Catastrófico"),CONCATENATE("R",'Mapa final'!$A$64),"")</f>
        <v/>
      </c>
      <c r="AI44" s="221"/>
      <c r="AJ44" s="225" t="str">
        <f>IF(AND('Mapa final'!$H$70="Muy Baja",'Mapa final'!$L$70="Catastrófico"),CONCATENATE("R",'Mapa final'!$A$70),"")</f>
        <v/>
      </c>
      <c r="AK44" s="221"/>
      <c r="AL44" s="225" t="str">
        <f>IF(AND('Mapa final'!$H$76="Muy Baja",'Mapa final'!$L$76="Catastrófico"),CONCATENATE("R",'Mapa final'!$A$76),"")</f>
        <v/>
      </c>
      <c r="AM44" s="217"/>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18"/>
      <c r="C45" s="263"/>
      <c r="D45" s="219"/>
      <c r="E45" s="229"/>
      <c r="F45" s="254"/>
      <c r="G45" s="254"/>
      <c r="H45" s="254"/>
      <c r="I45" s="232"/>
      <c r="J45" s="229"/>
      <c r="K45" s="230"/>
      <c r="L45" s="231"/>
      <c r="M45" s="230"/>
      <c r="N45" s="231"/>
      <c r="O45" s="232"/>
      <c r="P45" s="229"/>
      <c r="Q45" s="230"/>
      <c r="R45" s="231"/>
      <c r="S45" s="230"/>
      <c r="T45" s="231"/>
      <c r="U45" s="232"/>
      <c r="V45" s="229"/>
      <c r="W45" s="230"/>
      <c r="X45" s="231"/>
      <c r="Y45" s="230"/>
      <c r="Z45" s="231"/>
      <c r="AA45" s="232"/>
      <c r="AB45" s="229"/>
      <c r="AC45" s="230"/>
      <c r="AD45" s="231"/>
      <c r="AE45" s="230"/>
      <c r="AF45" s="231"/>
      <c r="AG45" s="232"/>
      <c r="AH45" s="229"/>
      <c r="AI45" s="230"/>
      <c r="AJ45" s="231"/>
      <c r="AK45" s="230"/>
      <c r="AL45" s="231"/>
      <c r="AM45" s="23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52" t="s">
        <v>141</v>
      </c>
      <c r="K46" s="253"/>
      <c r="L46" s="253"/>
      <c r="M46" s="253"/>
      <c r="N46" s="253"/>
      <c r="O46" s="234"/>
      <c r="P46" s="252" t="s">
        <v>142</v>
      </c>
      <c r="Q46" s="253"/>
      <c r="R46" s="253"/>
      <c r="S46" s="253"/>
      <c r="T46" s="253"/>
      <c r="U46" s="234"/>
      <c r="V46" s="252" t="s">
        <v>143</v>
      </c>
      <c r="W46" s="253"/>
      <c r="X46" s="253"/>
      <c r="Y46" s="253"/>
      <c r="Z46" s="253"/>
      <c r="AA46" s="234"/>
      <c r="AB46" s="252" t="s">
        <v>144</v>
      </c>
      <c r="AC46" s="253"/>
      <c r="AD46" s="253"/>
      <c r="AE46" s="253"/>
      <c r="AF46" s="253"/>
      <c r="AG46" s="234"/>
      <c r="AH46" s="252" t="s">
        <v>145</v>
      </c>
      <c r="AI46" s="253"/>
      <c r="AJ46" s="253"/>
      <c r="AK46" s="253"/>
      <c r="AL46" s="253"/>
      <c r="AM46" s="234"/>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64"/>
      <c r="K47" s="152"/>
      <c r="L47" s="152"/>
      <c r="M47" s="152"/>
      <c r="N47" s="152"/>
      <c r="O47" s="153"/>
      <c r="P47" s="164"/>
      <c r="Q47" s="152"/>
      <c r="R47" s="152"/>
      <c r="S47" s="152"/>
      <c r="T47" s="152"/>
      <c r="U47" s="153"/>
      <c r="V47" s="164"/>
      <c r="W47" s="152"/>
      <c r="X47" s="152"/>
      <c r="Y47" s="152"/>
      <c r="Z47" s="152"/>
      <c r="AA47" s="153"/>
      <c r="AB47" s="164"/>
      <c r="AC47" s="152"/>
      <c r="AD47" s="152"/>
      <c r="AE47" s="152"/>
      <c r="AF47" s="152"/>
      <c r="AG47" s="153"/>
      <c r="AH47" s="164"/>
      <c r="AI47" s="152"/>
      <c r="AJ47" s="152"/>
      <c r="AK47" s="152"/>
      <c r="AL47" s="152"/>
      <c r="AM47" s="153"/>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64"/>
      <c r="K48" s="152"/>
      <c r="L48" s="152"/>
      <c r="M48" s="152"/>
      <c r="N48" s="152"/>
      <c r="O48" s="153"/>
      <c r="P48" s="164"/>
      <c r="Q48" s="152"/>
      <c r="R48" s="152"/>
      <c r="S48" s="152"/>
      <c r="T48" s="152"/>
      <c r="U48" s="153"/>
      <c r="V48" s="164"/>
      <c r="W48" s="152"/>
      <c r="X48" s="152"/>
      <c r="Y48" s="152"/>
      <c r="Z48" s="152"/>
      <c r="AA48" s="153"/>
      <c r="AB48" s="164"/>
      <c r="AC48" s="152"/>
      <c r="AD48" s="152"/>
      <c r="AE48" s="152"/>
      <c r="AF48" s="152"/>
      <c r="AG48" s="153"/>
      <c r="AH48" s="164"/>
      <c r="AI48" s="152"/>
      <c r="AJ48" s="152"/>
      <c r="AK48" s="152"/>
      <c r="AL48" s="152"/>
      <c r="AM48" s="153"/>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64"/>
      <c r="K49" s="152"/>
      <c r="L49" s="152"/>
      <c r="M49" s="152"/>
      <c r="N49" s="152"/>
      <c r="O49" s="153"/>
      <c r="P49" s="164"/>
      <c r="Q49" s="152"/>
      <c r="R49" s="152"/>
      <c r="S49" s="152"/>
      <c r="T49" s="152"/>
      <c r="U49" s="153"/>
      <c r="V49" s="164"/>
      <c r="W49" s="152"/>
      <c r="X49" s="152"/>
      <c r="Y49" s="152"/>
      <c r="Z49" s="152"/>
      <c r="AA49" s="153"/>
      <c r="AB49" s="164"/>
      <c r="AC49" s="152"/>
      <c r="AD49" s="152"/>
      <c r="AE49" s="152"/>
      <c r="AF49" s="152"/>
      <c r="AG49" s="153"/>
      <c r="AH49" s="164"/>
      <c r="AI49" s="152"/>
      <c r="AJ49" s="152"/>
      <c r="AK49" s="152"/>
      <c r="AL49" s="152"/>
      <c r="AM49" s="153"/>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64"/>
      <c r="K50" s="152"/>
      <c r="L50" s="152"/>
      <c r="M50" s="152"/>
      <c r="N50" s="152"/>
      <c r="O50" s="153"/>
      <c r="P50" s="164"/>
      <c r="Q50" s="152"/>
      <c r="R50" s="152"/>
      <c r="S50" s="152"/>
      <c r="T50" s="152"/>
      <c r="U50" s="153"/>
      <c r="V50" s="164"/>
      <c r="W50" s="152"/>
      <c r="X50" s="152"/>
      <c r="Y50" s="152"/>
      <c r="Z50" s="152"/>
      <c r="AA50" s="153"/>
      <c r="AB50" s="164"/>
      <c r="AC50" s="152"/>
      <c r="AD50" s="152"/>
      <c r="AE50" s="152"/>
      <c r="AF50" s="152"/>
      <c r="AG50" s="153"/>
      <c r="AH50" s="164"/>
      <c r="AI50" s="152"/>
      <c r="AJ50" s="152"/>
      <c r="AK50" s="152"/>
      <c r="AL50" s="152"/>
      <c r="AM50" s="153"/>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9"/>
      <c r="K51" s="254"/>
      <c r="L51" s="254"/>
      <c r="M51" s="254"/>
      <c r="N51" s="254"/>
      <c r="O51" s="232"/>
      <c r="P51" s="229"/>
      <c r="Q51" s="254"/>
      <c r="R51" s="254"/>
      <c r="S51" s="254"/>
      <c r="T51" s="254"/>
      <c r="U51" s="232"/>
      <c r="V51" s="229"/>
      <c r="W51" s="254"/>
      <c r="X51" s="254"/>
      <c r="Y51" s="254"/>
      <c r="Z51" s="254"/>
      <c r="AA51" s="232"/>
      <c r="AB51" s="229"/>
      <c r="AC51" s="254"/>
      <c r="AD51" s="254"/>
      <c r="AE51" s="254"/>
      <c r="AF51" s="254"/>
      <c r="AG51" s="232"/>
      <c r="AH51" s="229"/>
      <c r="AI51" s="254"/>
      <c r="AJ51" s="254"/>
      <c r="AK51" s="254"/>
      <c r="AL51" s="254"/>
      <c r="AM51" s="23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1"/>
      <c r="AV53" s="1"/>
      <c r="AW53" s="1"/>
      <c r="AX53" s="1"/>
      <c r="AY53" s="1"/>
      <c r="AZ53" s="1"/>
      <c r="BA53" s="1"/>
      <c r="BB53" s="1"/>
      <c r="BC53" s="1"/>
      <c r="BD53" s="1"/>
      <c r="BE53" s="1"/>
      <c r="BF53" s="1"/>
      <c r="BG53" s="1"/>
      <c r="BH53" s="1"/>
      <c r="BI53" s="1"/>
    </row>
    <row r="54" spans="1:61" ht="15" customHeight="1" x14ac:dyDescent="0.25">
      <c r="A54" s="1"/>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70" t="s">
        <v>146</v>
      </c>
      <c r="C2" s="152"/>
      <c r="D2" s="152"/>
      <c r="E2" s="152"/>
      <c r="F2" s="152"/>
      <c r="G2" s="152"/>
      <c r="H2" s="152"/>
      <c r="I2" s="152"/>
      <c r="J2" s="259" t="s">
        <v>15</v>
      </c>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2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52"/>
      <c r="C3" s="152"/>
      <c r="D3" s="152"/>
      <c r="E3" s="152"/>
      <c r="F3" s="152"/>
      <c r="G3" s="152"/>
      <c r="H3" s="152"/>
      <c r="I3" s="152"/>
      <c r="J3" s="261"/>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26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52"/>
      <c r="C4" s="152"/>
      <c r="D4" s="152"/>
      <c r="E4" s="152"/>
      <c r="F4" s="152"/>
      <c r="G4" s="152"/>
      <c r="H4" s="152"/>
      <c r="I4" s="152"/>
      <c r="J4" s="218"/>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2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4" t="s">
        <v>131</v>
      </c>
      <c r="C6" s="260"/>
      <c r="D6" s="217"/>
      <c r="E6" s="269" t="s">
        <v>132</v>
      </c>
      <c r="F6" s="253"/>
      <c r="G6" s="253"/>
      <c r="H6" s="253"/>
      <c r="I6" s="234"/>
      <c r="J6" s="57" t="str">
        <f ca="1">IF(AND('Mapa final'!$Y$10="Muy Alta",'Mapa final'!$AA$10="Leve"),CONCATENATE("R1C",'Mapa final'!$O$10),"")</f>
        <v/>
      </c>
      <c r="K6" s="58" t="str">
        <f ca="1">IF(AND('Mapa final'!$Y$11="Muy Alta",'Mapa final'!$AA$11="Leve"),CONCATENATE("R1C",'Mapa final'!$O$11),"")</f>
        <v/>
      </c>
      <c r="L6" s="58" t="str">
        <f ca="1">IF(AND('Mapa final'!$Y$12="Muy Alta",'Mapa final'!$AA$12="Leve"),CONCATENATE("R1C",'Mapa final'!$O$12),"")</f>
        <v/>
      </c>
      <c r="M6" s="58" t="str">
        <f>IF(AND('Mapa final'!$Y$13="Muy Alta",'Mapa final'!$AA$13="Leve"),CONCATENATE("R1C",'Mapa final'!$O$13),"")</f>
        <v/>
      </c>
      <c r="N6" s="58" t="str">
        <f>IF(AND('Mapa final'!$Y$14="Muy Alta",'Mapa final'!$AA$14="Leve"),CONCATENATE("R1C",'Mapa final'!$O$14),"")</f>
        <v/>
      </c>
      <c r="O6" s="59" t="str">
        <f>IF(AND('Mapa final'!$Y$15="Muy Alta",'Mapa final'!$AA$15="Leve"),CONCATENATE("R1C",'Mapa final'!$O$15),"")</f>
        <v/>
      </c>
      <c r="P6" s="57" t="str">
        <f ca="1">IF(AND('Mapa final'!$Y$10="Muy Alta",'Mapa final'!$AA$10="Menor"),CONCATENATE("R1C",'Mapa final'!$O$10),"")</f>
        <v/>
      </c>
      <c r="Q6" s="58" t="str">
        <f ca="1">IF(AND('Mapa final'!$Y$11="Muy Alta",'Mapa final'!$AA$11="Menor"),CONCATENATE("R1C",'Mapa final'!$O$11),"")</f>
        <v/>
      </c>
      <c r="R6" s="58" t="str">
        <f ca="1">IF(AND('Mapa final'!$Y$12="Muy Alta",'Mapa final'!$AA$12="Menor"),CONCATENATE("R1C",'Mapa final'!$O$12),"")</f>
        <v/>
      </c>
      <c r="S6" s="58" t="str">
        <f>IF(AND('Mapa final'!$Y$13="Muy Alta",'Mapa final'!$AA$13="Menor"),CONCATENATE("R1C",'Mapa final'!$O$13),"")</f>
        <v/>
      </c>
      <c r="T6" s="58" t="str">
        <f>IF(AND('Mapa final'!$Y$14="Muy Alta",'Mapa final'!$AA$14="Menor"),CONCATENATE("R1C",'Mapa final'!$O$14),"")</f>
        <v/>
      </c>
      <c r="U6" s="59" t="str">
        <f>IF(AND('Mapa final'!$Y$15="Muy Alta",'Mapa final'!$AA$15="Menor"),CONCATENATE("R1C",'Mapa final'!$O$15),"")</f>
        <v/>
      </c>
      <c r="V6" s="57" t="str">
        <f ca="1">IF(AND('Mapa final'!$Y$10="Muy Alta",'Mapa final'!$AA$10="Moderado"),CONCATENATE("R1C",'Mapa final'!$O$10),"")</f>
        <v/>
      </c>
      <c r="W6" s="58" t="str">
        <f ca="1">IF(AND('Mapa final'!$Y$11="Muy Alta",'Mapa final'!$AA$11="Moderado"),CONCATENATE("R1C",'Mapa final'!$O$11),"")</f>
        <v/>
      </c>
      <c r="X6" s="58" t="str">
        <f ca="1">IF(AND('Mapa final'!$Y$12="Muy Alta",'Mapa final'!$AA$12="Moderado"),CONCATENATE("R1C",'Mapa final'!$O$12),"")</f>
        <v/>
      </c>
      <c r="Y6" s="58" t="str">
        <f>IF(AND('Mapa final'!$Y$13="Muy Alta",'Mapa final'!$AA$13="Moderado"),CONCATENATE("R1C",'Mapa final'!$O$13),"")</f>
        <v/>
      </c>
      <c r="Z6" s="58" t="str">
        <f>IF(AND('Mapa final'!$Y$14="Muy Alta",'Mapa final'!$AA$14="Moderado"),CONCATENATE("R1C",'Mapa final'!$O$14),"")</f>
        <v/>
      </c>
      <c r="AA6" s="59" t="str">
        <f>IF(AND('Mapa final'!$Y$15="Muy Alta",'Mapa final'!$AA$15="Moderado"),CONCATENATE("R1C",'Mapa final'!$O$15),"")</f>
        <v/>
      </c>
      <c r="AB6" s="57" t="str">
        <f ca="1">IF(AND('Mapa final'!$Y$10="Muy Alta",'Mapa final'!$AA$10="Mayor"),CONCATENATE("R1C",'Mapa final'!$O$10),"")</f>
        <v/>
      </c>
      <c r="AC6" s="58" t="str">
        <f ca="1">IF(AND('Mapa final'!$Y$11="Muy Alta",'Mapa final'!$AA$11="Mayor"),CONCATENATE("R1C",'Mapa final'!$O$11),"")</f>
        <v/>
      </c>
      <c r="AD6" s="58" t="str">
        <f ca="1">IF(AND('Mapa final'!$Y$12="Muy Alta",'Mapa final'!$AA$12="Mayor"),CONCATENATE("R1C",'Mapa final'!$O$12),"")</f>
        <v/>
      </c>
      <c r="AE6" s="58" t="str">
        <f>IF(AND('Mapa final'!$Y$13="Muy Alta",'Mapa final'!$AA$13="Mayor"),CONCATENATE("R1C",'Mapa final'!$O$13),"")</f>
        <v/>
      </c>
      <c r="AF6" s="58" t="str">
        <f>IF(AND('Mapa final'!$Y$14="Muy Alta",'Mapa final'!$AA$14="Mayor"),CONCATENATE("R1C",'Mapa final'!$O$14),"")</f>
        <v/>
      </c>
      <c r="AG6" s="59" t="str">
        <f>IF(AND('Mapa final'!$Y$15="Muy Alta",'Mapa final'!$AA$15="Mayor"),CONCATENATE("R1C",'Mapa final'!$O$15),"")</f>
        <v/>
      </c>
      <c r="AH6" s="60" t="str">
        <f ca="1">IF(AND('Mapa final'!$Y$10="Muy Alta",'Mapa final'!$AA$10="Catastrófico"),CONCATENATE("R1C",'Mapa final'!$O$10),"")</f>
        <v/>
      </c>
      <c r="AI6" s="61" t="str">
        <f ca="1">IF(AND('Mapa final'!$Y$11="Muy Alta",'Mapa final'!$AA$11="Catastrófico"),CONCATENATE("R1C",'Mapa final'!$O$11),"")</f>
        <v/>
      </c>
      <c r="AJ6" s="61" t="str">
        <f ca="1">IF(AND('Mapa final'!$Y$12="Muy Alta",'Mapa final'!$AA$12="Catastrófico"),CONCATENATE("R1C",'Mapa final'!$O$12),"")</f>
        <v/>
      </c>
      <c r="AK6" s="61" t="str">
        <f>IF(AND('Mapa final'!$Y$13="Muy Alta",'Mapa final'!$AA$13="Catastrófico"),CONCATENATE("R1C",'Mapa final'!$O$13),"")</f>
        <v/>
      </c>
      <c r="AL6" s="61" t="str">
        <f>IF(AND('Mapa final'!$Y$14="Muy Alta",'Mapa final'!$AA$14="Catastrófico"),CONCATENATE("R1C",'Mapa final'!$O$14),"")</f>
        <v/>
      </c>
      <c r="AM6" s="62" t="str">
        <f>IF(AND('Mapa final'!$Y$15="Muy Alta",'Mapa final'!$AA$15="Catastrófico"),CONCATENATE("R1C",'Mapa final'!$O$15),"")</f>
        <v/>
      </c>
      <c r="AN6" s="1"/>
      <c r="AO6" s="267" t="s">
        <v>133</v>
      </c>
      <c r="AP6" s="241"/>
      <c r="AQ6" s="241"/>
      <c r="AR6" s="241"/>
      <c r="AS6" s="241"/>
      <c r="AT6" s="242"/>
      <c r="AU6" s="1"/>
      <c r="AV6" s="1"/>
      <c r="AW6" s="1"/>
      <c r="AX6" s="1"/>
      <c r="AY6" s="1"/>
      <c r="AZ6" s="1"/>
      <c r="BA6" s="1"/>
      <c r="BB6" s="1"/>
      <c r="BC6" s="1"/>
      <c r="BD6" s="1"/>
      <c r="BE6" s="1"/>
      <c r="BF6" s="1"/>
      <c r="BG6" s="1"/>
      <c r="BH6" s="1"/>
      <c r="BI6" s="1"/>
    </row>
    <row r="7" spans="1:61" ht="15" customHeight="1" x14ac:dyDescent="0.25">
      <c r="A7" s="1"/>
      <c r="B7" s="261"/>
      <c r="C7" s="152"/>
      <c r="D7" s="153"/>
      <c r="E7" s="164"/>
      <c r="F7" s="152"/>
      <c r="G7" s="152"/>
      <c r="H7" s="152"/>
      <c r="I7" s="153"/>
      <c r="J7" s="63" t="str">
        <f ca="1">IF(AND('Mapa final'!$Y$16="Muy Alta",'Mapa final'!$AA$16="Leve"),CONCATENATE("R2C",'Mapa final'!$O$16),"")</f>
        <v/>
      </c>
      <c r="K7" s="64" t="str">
        <f ca="1">IF(AND('Mapa final'!$Y$17="Muy Alta",'Mapa final'!$AA$17="Leve"),CONCATENATE("R2C",'Mapa final'!$O$17),"")</f>
        <v/>
      </c>
      <c r="L7" s="64" t="str">
        <f ca="1">IF(AND('Mapa final'!$Y$18="Muy Alta",'Mapa final'!$AA$18="Leve"),CONCATENATE("R2C",'Mapa final'!$O$18),"")</f>
        <v/>
      </c>
      <c r="M7" s="64" t="str">
        <f>IF(AND('Mapa final'!$Y$19="Muy Alta",'Mapa final'!$AA$19="Leve"),CONCATENATE("R2C",'Mapa final'!$O$19),"")</f>
        <v/>
      </c>
      <c r="N7" s="64" t="str">
        <f>IF(AND('Mapa final'!$Y$20="Muy Alta",'Mapa final'!$AA$20="Leve"),CONCATENATE("R2C",'Mapa final'!$O$20),"")</f>
        <v/>
      </c>
      <c r="O7" s="65" t="str">
        <f>IF(AND('Mapa final'!$Y$21="Muy Alta",'Mapa final'!$AA$21="Leve"),CONCATENATE("R2C",'Mapa final'!$O$21),"")</f>
        <v/>
      </c>
      <c r="P7" s="63" t="str">
        <f ca="1">IF(AND('Mapa final'!$Y$16="Muy Alta",'Mapa final'!$AA$16="Menor"),CONCATENATE("R2C",'Mapa final'!$O$16),"")</f>
        <v/>
      </c>
      <c r="Q7" s="64" t="str">
        <f ca="1">IF(AND('Mapa final'!$Y$17="Muy Alta",'Mapa final'!$AA$17="Menor"),CONCATENATE("R2C",'Mapa final'!$O$17),"")</f>
        <v/>
      </c>
      <c r="R7" s="64" t="str">
        <f ca="1">IF(AND('Mapa final'!$Y$18="Muy Alta",'Mapa final'!$AA$18="Menor"),CONCATENATE("R2C",'Mapa final'!$O$18),"")</f>
        <v/>
      </c>
      <c r="S7" s="64" t="str">
        <f>IF(AND('Mapa final'!$Y$19="Muy Alta",'Mapa final'!$AA$19="Menor"),CONCATENATE("R2C",'Mapa final'!$O$19),"")</f>
        <v/>
      </c>
      <c r="T7" s="64" t="str">
        <f>IF(AND('Mapa final'!$Y$20="Muy Alta",'Mapa final'!$AA$20="Menor"),CONCATENATE("R2C",'Mapa final'!$O$20),"")</f>
        <v/>
      </c>
      <c r="U7" s="65" t="str">
        <f>IF(AND('Mapa final'!$Y$21="Muy Alta",'Mapa final'!$AA$21="Menor"),CONCATENATE("R2C",'Mapa final'!$O$21),"")</f>
        <v/>
      </c>
      <c r="V7" s="63" t="str">
        <f ca="1">IF(AND('Mapa final'!$Y$16="Muy Alta",'Mapa final'!$AA$16="Moderado"),CONCATENATE("R2C",'Mapa final'!$O$16),"")</f>
        <v/>
      </c>
      <c r="W7" s="64" t="str">
        <f ca="1">IF(AND('Mapa final'!$Y$17="Muy Alta",'Mapa final'!$AA$17="Moderado"),CONCATENATE("R2C",'Mapa final'!$O$17),"")</f>
        <v/>
      </c>
      <c r="X7" s="64" t="str">
        <f ca="1">IF(AND('Mapa final'!$Y$18="Muy Alta",'Mapa final'!$AA$18="Moderado"),CONCATENATE("R2C",'Mapa final'!$O$18),"")</f>
        <v/>
      </c>
      <c r="Y7" s="64" t="str">
        <f>IF(AND('Mapa final'!$Y$19="Muy Alta",'Mapa final'!$AA$19="Moderado"),CONCATENATE("R2C",'Mapa final'!$O$19),"")</f>
        <v/>
      </c>
      <c r="Z7" s="64" t="str">
        <f>IF(AND('Mapa final'!$Y$20="Muy Alta",'Mapa final'!$AA$20="Moderado"),CONCATENATE("R2C",'Mapa final'!$O$20),"")</f>
        <v/>
      </c>
      <c r="AA7" s="65" t="str">
        <f>IF(AND('Mapa final'!$Y$21="Muy Alta",'Mapa final'!$AA$21="Moderado"),CONCATENATE("R2C",'Mapa final'!$O$21),"")</f>
        <v/>
      </c>
      <c r="AB7" s="63" t="str">
        <f ca="1">IF(AND('Mapa final'!$Y$16="Muy Alta",'Mapa final'!$AA$16="Mayor"),CONCATENATE("R2C",'Mapa final'!$O$16),"")</f>
        <v/>
      </c>
      <c r="AC7" s="64" t="str">
        <f ca="1">IF(AND('Mapa final'!$Y$17="Muy Alta",'Mapa final'!$AA$17="Mayor"),CONCATENATE("R2C",'Mapa final'!$O$17),"")</f>
        <v/>
      </c>
      <c r="AD7" s="64" t="str">
        <f ca="1">IF(AND('Mapa final'!$Y$18="Muy Alta",'Mapa final'!$AA$18="Mayor"),CONCATENATE("R2C",'Mapa final'!$O$18),"")</f>
        <v/>
      </c>
      <c r="AE7" s="64" t="str">
        <f>IF(AND('Mapa final'!$Y$19="Muy Alta",'Mapa final'!$AA$19="Mayor"),CONCATENATE("R2C",'Mapa final'!$O$19),"")</f>
        <v/>
      </c>
      <c r="AF7" s="64" t="str">
        <f>IF(AND('Mapa final'!$Y$20="Muy Alta",'Mapa final'!$AA$20="Mayor"),CONCATENATE("R2C",'Mapa final'!$O$20),"")</f>
        <v/>
      </c>
      <c r="AG7" s="65" t="str">
        <f>IF(AND('Mapa final'!$Y$21="Muy Alta",'Mapa final'!$AA$21="Mayor"),CONCATENATE("R2C",'Mapa final'!$O$21),"")</f>
        <v/>
      </c>
      <c r="AH7" s="66" t="str">
        <f ca="1">IF(AND('Mapa final'!$Y$16="Muy Alta",'Mapa final'!$AA$16="Catastrófico"),CONCATENATE("R2C",'Mapa final'!$O$16),"")</f>
        <v/>
      </c>
      <c r="AI7" s="67" t="str">
        <f ca="1">IF(AND('Mapa final'!$Y$17="Muy Alta",'Mapa final'!$AA$17="Catastrófico"),CONCATENATE("R2C",'Mapa final'!$O$17),"")</f>
        <v/>
      </c>
      <c r="AJ7" s="67" t="str">
        <f ca="1">IF(AND('Mapa final'!$Y$18="Muy Alta",'Mapa final'!$AA$18="Catastrófico"),CONCATENATE("R2C",'Mapa final'!$O$18),"")</f>
        <v/>
      </c>
      <c r="AK7" s="67" t="str">
        <f>IF(AND('Mapa final'!$Y$19="Muy Alta",'Mapa final'!$AA$19="Catastrófico"),CONCATENATE("R2C",'Mapa final'!$O$19),"")</f>
        <v/>
      </c>
      <c r="AL7" s="67" t="str">
        <f>IF(AND('Mapa final'!$Y$20="Muy Alta",'Mapa final'!$AA$20="Catastrófico"),CONCATENATE("R2C",'Mapa final'!$O$20),"")</f>
        <v/>
      </c>
      <c r="AM7" s="68" t="str">
        <f>IF(AND('Mapa final'!$Y$21="Muy Alta",'Mapa final'!$AA$21="Catastrófico"),CONCATENATE("R2C",'Mapa final'!$O$21),"")</f>
        <v/>
      </c>
      <c r="AN7" s="1"/>
      <c r="AO7" s="243"/>
      <c r="AP7" s="152"/>
      <c r="AQ7" s="152"/>
      <c r="AR7" s="152"/>
      <c r="AS7" s="152"/>
      <c r="AT7" s="244"/>
      <c r="AU7" s="1"/>
      <c r="AV7" s="1"/>
      <c r="AW7" s="1"/>
      <c r="AX7" s="1"/>
      <c r="AY7" s="1"/>
      <c r="AZ7" s="1"/>
      <c r="BA7" s="1"/>
      <c r="BB7" s="1"/>
      <c r="BC7" s="1"/>
      <c r="BD7" s="1"/>
      <c r="BE7" s="1"/>
      <c r="BF7" s="1"/>
      <c r="BG7" s="1"/>
      <c r="BH7" s="1"/>
      <c r="BI7" s="1"/>
    </row>
    <row r="8" spans="1:61" ht="15" customHeight="1" x14ac:dyDescent="0.25">
      <c r="A8" s="1"/>
      <c r="B8" s="261"/>
      <c r="C8" s="152"/>
      <c r="D8" s="153"/>
      <c r="E8" s="164"/>
      <c r="F8" s="152"/>
      <c r="G8" s="152"/>
      <c r="H8" s="152"/>
      <c r="I8" s="153"/>
      <c r="J8" s="63" t="str">
        <f ca="1">IF(AND('Mapa final'!$Y$22="Muy Alta",'Mapa final'!$AA$22="Leve"),CONCATENATE("R3C",'Mapa final'!$O$22),"")</f>
        <v/>
      </c>
      <c r="K8" s="64" t="str">
        <f ca="1">IF(AND('Mapa final'!$Y$23="Muy Alta",'Mapa final'!$AA$23="Leve"),CONCATENATE("R3C",'Mapa final'!$O$23),"")</f>
        <v/>
      </c>
      <c r="L8" s="64" t="str">
        <f ca="1">IF(AND('Mapa final'!$Y$24="Muy Alta",'Mapa final'!$AA$24="Leve"),CONCATENATE("R3C",'Mapa final'!$O$24),"")</f>
        <v/>
      </c>
      <c r="M8" s="64" t="str">
        <f>IF(AND('Mapa final'!$Y$25="Muy Alta",'Mapa final'!$AA$25="Leve"),CONCATENATE("R3C",'Mapa final'!$O$25),"")</f>
        <v/>
      </c>
      <c r="N8" s="64" t="str">
        <f>IF(AND('Mapa final'!$Y$26="Muy Alta",'Mapa final'!$AA$26="Leve"),CONCATENATE("R3C",'Mapa final'!$O$26),"")</f>
        <v/>
      </c>
      <c r="O8" s="65" t="str">
        <f>IF(AND('Mapa final'!$Y$27="Muy Alta",'Mapa final'!$AA$27="Leve"),CONCATENATE("R3C",'Mapa final'!$O$27),"")</f>
        <v/>
      </c>
      <c r="P8" s="63" t="str">
        <f ca="1">IF(AND('Mapa final'!$Y$22="Muy Alta",'Mapa final'!$AA$22="Menor"),CONCATENATE("R3C",'Mapa final'!$O$22),"")</f>
        <v/>
      </c>
      <c r="Q8" s="64" t="str">
        <f ca="1">IF(AND('Mapa final'!$Y$23="Muy Alta",'Mapa final'!$AA$23="Menor"),CONCATENATE("R3C",'Mapa final'!$O$23),"")</f>
        <v/>
      </c>
      <c r="R8" s="64" t="str">
        <f ca="1">IF(AND('Mapa final'!$Y$24="Muy Alta",'Mapa final'!$AA$24="Menor"),CONCATENATE("R3C",'Mapa final'!$O$24),"")</f>
        <v/>
      </c>
      <c r="S8" s="64" t="str">
        <f>IF(AND('Mapa final'!$Y$25="Muy Alta",'Mapa final'!$AA$25="Menor"),CONCATENATE("R3C",'Mapa final'!$O$25),"")</f>
        <v/>
      </c>
      <c r="T8" s="64" t="str">
        <f>IF(AND('Mapa final'!$Y$26="Muy Alta",'Mapa final'!$AA$26="Menor"),CONCATENATE("R3C",'Mapa final'!$O$26),"")</f>
        <v/>
      </c>
      <c r="U8" s="65" t="str">
        <f>IF(AND('Mapa final'!$Y$27="Muy Alta",'Mapa final'!$AA$27="Menor"),CONCATENATE("R3C",'Mapa final'!$O$27),"")</f>
        <v/>
      </c>
      <c r="V8" s="63" t="str">
        <f ca="1">IF(AND('Mapa final'!$Y$22="Muy Alta",'Mapa final'!$AA$22="Moderado"),CONCATENATE("R3C",'Mapa final'!$O$22),"")</f>
        <v/>
      </c>
      <c r="W8" s="64" t="str">
        <f ca="1">IF(AND('Mapa final'!$Y$23="Muy Alta",'Mapa final'!$AA$23="Moderado"),CONCATENATE("R3C",'Mapa final'!$O$23),"")</f>
        <v/>
      </c>
      <c r="X8" s="64" t="str">
        <f ca="1">IF(AND('Mapa final'!$Y$24="Muy Alta",'Mapa final'!$AA$24="Moderado"),CONCATENATE("R3C",'Mapa final'!$O$24),"")</f>
        <v/>
      </c>
      <c r="Y8" s="64" t="str">
        <f>IF(AND('Mapa final'!$Y$25="Muy Alta",'Mapa final'!$AA$25="Moderado"),CONCATENATE("R3C",'Mapa final'!$O$25),"")</f>
        <v/>
      </c>
      <c r="Z8" s="64" t="str">
        <f>IF(AND('Mapa final'!$Y$26="Muy Alta",'Mapa final'!$AA$26="Moderado"),CONCATENATE("R3C",'Mapa final'!$O$26),"")</f>
        <v/>
      </c>
      <c r="AA8" s="65" t="str">
        <f>IF(AND('Mapa final'!$Y$27="Muy Alta",'Mapa final'!$AA$27="Moderado"),CONCATENATE("R3C",'Mapa final'!$O$27),"")</f>
        <v/>
      </c>
      <c r="AB8" s="63" t="str">
        <f ca="1">IF(AND('Mapa final'!$Y$22="Muy Alta",'Mapa final'!$AA$22="Mayor"),CONCATENATE("R3C",'Mapa final'!$O$22),"")</f>
        <v/>
      </c>
      <c r="AC8" s="64" t="str">
        <f ca="1">IF(AND('Mapa final'!$Y$23="Muy Alta",'Mapa final'!$AA$23="Mayor"),CONCATENATE("R3C",'Mapa final'!$O$23),"")</f>
        <v/>
      </c>
      <c r="AD8" s="64" t="str">
        <f ca="1">IF(AND('Mapa final'!$Y$24="Muy Alta",'Mapa final'!$AA$24="Mayor"),CONCATENATE("R3C",'Mapa final'!$O$24),"")</f>
        <v/>
      </c>
      <c r="AE8" s="64" t="str">
        <f>IF(AND('Mapa final'!$Y$25="Muy Alta",'Mapa final'!$AA$25="Mayor"),CONCATENATE("R3C",'Mapa final'!$O$25),"")</f>
        <v/>
      </c>
      <c r="AF8" s="64" t="str">
        <f>IF(AND('Mapa final'!$Y$26="Muy Alta",'Mapa final'!$AA$26="Mayor"),CONCATENATE("R3C",'Mapa final'!$O$26),"")</f>
        <v/>
      </c>
      <c r="AG8" s="65" t="str">
        <f>IF(AND('Mapa final'!$Y$27="Muy Alta",'Mapa final'!$AA$27="Mayor"),CONCATENATE("R3C",'Mapa final'!$O$27),"")</f>
        <v/>
      </c>
      <c r="AH8" s="66" t="str">
        <f ca="1">IF(AND('Mapa final'!$Y$22="Muy Alta",'Mapa final'!$AA$22="Catastrófico"),CONCATENATE("R3C",'Mapa final'!$O$22),"")</f>
        <v/>
      </c>
      <c r="AI8" s="67" t="str">
        <f ca="1">IF(AND('Mapa final'!$Y$23="Muy Alta",'Mapa final'!$AA$23="Catastrófico"),CONCATENATE("R3C",'Mapa final'!$O$23),"")</f>
        <v/>
      </c>
      <c r="AJ8" s="67" t="str">
        <f ca="1">IF(AND('Mapa final'!$Y$24="Muy Alta",'Mapa final'!$AA$24="Catastrófico"),CONCATENATE("R3C",'Mapa final'!$O$24),"")</f>
        <v/>
      </c>
      <c r="AK8" s="67" t="str">
        <f>IF(AND('Mapa final'!$Y$25="Muy Alta",'Mapa final'!$AA$25="Catastrófico"),CONCATENATE("R3C",'Mapa final'!$O$25),"")</f>
        <v/>
      </c>
      <c r="AL8" s="67" t="str">
        <f>IF(AND('Mapa final'!$Y$26="Muy Alta",'Mapa final'!$AA$26="Catastrófico"),CONCATENATE("R3C",'Mapa final'!$O$26),"")</f>
        <v/>
      </c>
      <c r="AM8" s="68" t="str">
        <f>IF(AND('Mapa final'!$Y$27="Muy Alta",'Mapa final'!$AA$27="Catastrófico"),CONCATENATE("R3C",'Mapa final'!$O$27),"")</f>
        <v/>
      </c>
      <c r="AN8" s="1"/>
      <c r="AO8" s="243"/>
      <c r="AP8" s="152"/>
      <c r="AQ8" s="152"/>
      <c r="AR8" s="152"/>
      <c r="AS8" s="152"/>
      <c r="AT8" s="244"/>
      <c r="AU8" s="1"/>
      <c r="AV8" s="1"/>
      <c r="AW8" s="1"/>
      <c r="AX8" s="1"/>
      <c r="AY8" s="1"/>
      <c r="AZ8" s="1"/>
      <c r="BA8" s="1"/>
      <c r="BB8" s="1"/>
      <c r="BC8" s="1"/>
      <c r="BD8" s="1"/>
      <c r="BE8" s="1"/>
      <c r="BF8" s="1"/>
      <c r="BG8" s="1"/>
      <c r="BH8" s="1"/>
      <c r="BI8" s="1"/>
    </row>
    <row r="9" spans="1:61" ht="15" customHeight="1" x14ac:dyDescent="0.25">
      <c r="A9" s="1"/>
      <c r="B9" s="261"/>
      <c r="C9" s="152"/>
      <c r="D9" s="153"/>
      <c r="E9" s="164"/>
      <c r="F9" s="152"/>
      <c r="G9" s="152"/>
      <c r="H9" s="152"/>
      <c r="I9" s="153"/>
      <c r="J9" s="63" t="str">
        <f>IF(AND('Mapa final'!$Y$28="Muy Alta",'Mapa final'!$AA$28="Leve"),CONCATENATE("R4C",'Mapa final'!$O$28),"")</f>
        <v/>
      </c>
      <c r="K9" s="64" t="str">
        <f>IF(AND('Mapa final'!$Y$29="Muy Alta",'Mapa final'!$AA$29="Leve"),CONCATENATE("R4C",'Mapa final'!$O$29),"")</f>
        <v/>
      </c>
      <c r="L9" s="64" t="str">
        <f>IF(AND('Mapa final'!$Y$30="Muy Alta",'Mapa final'!$AA$30="Leve"),CONCATENATE("R4C",'Mapa final'!$O$30),"")</f>
        <v/>
      </c>
      <c r="M9" s="64" t="str">
        <f>IF(AND('Mapa final'!$Y$31="Muy Alta",'Mapa final'!$AA$31="Leve"),CONCATENATE("R4C",'Mapa final'!$O$31),"")</f>
        <v/>
      </c>
      <c r="N9" s="64" t="str">
        <f>IF(AND('Mapa final'!$Y$32="Muy Alta",'Mapa final'!$AA$32="Leve"),CONCATENATE("R4C",'Mapa final'!$O$32),"")</f>
        <v/>
      </c>
      <c r="O9" s="65" t="str">
        <f>IF(AND('Mapa final'!$Y$33="Muy Alta",'Mapa final'!$AA$33="Leve"),CONCATENATE("R4C",'Mapa final'!$O$33),"")</f>
        <v/>
      </c>
      <c r="P9" s="63" t="str">
        <f>IF(AND('Mapa final'!$Y$28="Muy Alta",'Mapa final'!$AA$28="Menor"),CONCATENATE("R4C",'Mapa final'!$O$28),"")</f>
        <v/>
      </c>
      <c r="Q9" s="64" t="str">
        <f>IF(AND('Mapa final'!$Y$29="Muy Alta",'Mapa final'!$AA$29="Menor"),CONCATENATE("R4C",'Mapa final'!$O$29),"")</f>
        <v/>
      </c>
      <c r="R9" s="64" t="str">
        <f>IF(AND('Mapa final'!$Y$30="Muy Alta",'Mapa final'!$AA$30="Menor"),CONCATENATE("R4C",'Mapa final'!$O$30),"")</f>
        <v/>
      </c>
      <c r="S9" s="64" t="str">
        <f>IF(AND('Mapa final'!$Y$31="Muy Alta",'Mapa final'!$AA$31="Menor"),CONCATENATE("R4C",'Mapa final'!$O$31),"")</f>
        <v/>
      </c>
      <c r="T9" s="64" t="str">
        <f>IF(AND('Mapa final'!$Y$32="Muy Alta",'Mapa final'!$AA$32="Menor"),CONCATENATE("R4C",'Mapa final'!$O$32),"")</f>
        <v/>
      </c>
      <c r="U9" s="65" t="str">
        <f>IF(AND('Mapa final'!$Y$33="Muy Alta",'Mapa final'!$AA$33="Menor"),CONCATENATE("R4C",'Mapa final'!$O$33),"")</f>
        <v/>
      </c>
      <c r="V9" s="63" t="str">
        <f>IF(AND('Mapa final'!$Y$28="Muy Alta",'Mapa final'!$AA$28="Moderado"),CONCATENATE("R4C",'Mapa final'!$O$28),"")</f>
        <v/>
      </c>
      <c r="W9" s="64" t="str">
        <f>IF(AND('Mapa final'!$Y$29="Muy Alta",'Mapa final'!$AA$29="Moderado"),CONCATENATE("R4C",'Mapa final'!$O$29),"")</f>
        <v/>
      </c>
      <c r="X9" s="64" t="str">
        <f>IF(AND('Mapa final'!$Y$30="Muy Alta",'Mapa final'!$AA$30="Moderado"),CONCATENATE("R4C",'Mapa final'!$O$30),"")</f>
        <v/>
      </c>
      <c r="Y9" s="64" t="str">
        <f>IF(AND('Mapa final'!$Y$31="Muy Alta",'Mapa final'!$AA$31="Moderado"),CONCATENATE("R4C",'Mapa final'!$O$31),"")</f>
        <v/>
      </c>
      <c r="Z9" s="64" t="str">
        <f>IF(AND('Mapa final'!$Y$32="Muy Alta",'Mapa final'!$AA$32="Moderado"),CONCATENATE("R4C",'Mapa final'!$O$32),"")</f>
        <v/>
      </c>
      <c r="AA9" s="65" t="str">
        <f>IF(AND('Mapa final'!$Y$33="Muy Alta",'Mapa final'!$AA$33="Moderado"),CONCATENATE("R4C",'Mapa final'!$O$33),"")</f>
        <v/>
      </c>
      <c r="AB9" s="63" t="str">
        <f>IF(AND('Mapa final'!$Y$28="Muy Alta",'Mapa final'!$AA$28="Mayor"),CONCATENATE("R4C",'Mapa final'!$O$28),"")</f>
        <v/>
      </c>
      <c r="AC9" s="64" t="str">
        <f>IF(AND('Mapa final'!$Y$29="Muy Alta",'Mapa final'!$AA$29="Mayor"),CONCATENATE("R4C",'Mapa final'!$O$29),"")</f>
        <v/>
      </c>
      <c r="AD9" s="64" t="str">
        <f>IF(AND('Mapa final'!$Y$30="Muy Alta",'Mapa final'!$AA$30="Mayor"),CONCATENATE("R4C",'Mapa final'!$O$30),"")</f>
        <v/>
      </c>
      <c r="AE9" s="64" t="str">
        <f>IF(AND('Mapa final'!$Y$31="Muy Alta",'Mapa final'!$AA$31="Mayor"),CONCATENATE("R4C",'Mapa final'!$O$31),"")</f>
        <v/>
      </c>
      <c r="AF9" s="64" t="str">
        <f>IF(AND('Mapa final'!$Y$32="Muy Alta",'Mapa final'!$AA$32="Mayor"),CONCATENATE("R4C",'Mapa final'!$O$32),"")</f>
        <v/>
      </c>
      <c r="AG9" s="65" t="str">
        <f>IF(AND('Mapa final'!$Y$33="Muy Alta",'Mapa final'!$AA$33="Mayor"),CONCATENATE("R4C",'Mapa final'!$O$33),"")</f>
        <v/>
      </c>
      <c r="AH9" s="66" t="str">
        <f>IF(AND('Mapa final'!$Y$28="Muy Alta",'Mapa final'!$AA$28="Catastrófico"),CONCATENATE("R4C",'Mapa final'!$O$28),"")</f>
        <v/>
      </c>
      <c r="AI9" s="67" t="str">
        <f>IF(AND('Mapa final'!$Y$29="Muy Alta",'Mapa final'!$AA$29="Catastrófico"),CONCATENATE("R4C",'Mapa final'!$O$29),"")</f>
        <v/>
      </c>
      <c r="AJ9" s="67" t="str">
        <f>IF(AND('Mapa final'!$Y$30="Muy Alta",'Mapa final'!$AA$30="Catastrófico"),CONCATENATE("R4C",'Mapa final'!$O$30),"")</f>
        <v/>
      </c>
      <c r="AK9" s="67" t="str">
        <f>IF(AND('Mapa final'!$Y$31="Muy Alta",'Mapa final'!$AA$31="Catastrófico"),CONCATENATE("R4C",'Mapa final'!$O$31),"")</f>
        <v/>
      </c>
      <c r="AL9" s="67" t="str">
        <f>IF(AND('Mapa final'!$Y$32="Muy Alta",'Mapa final'!$AA$32="Catastrófico"),CONCATENATE("R4C",'Mapa final'!$O$32),"")</f>
        <v/>
      </c>
      <c r="AM9" s="68" t="str">
        <f>IF(AND('Mapa final'!$Y$33="Muy Alta",'Mapa final'!$AA$33="Catastrófico"),CONCATENATE("R4C",'Mapa final'!$O$33),"")</f>
        <v/>
      </c>
      <c r="AN9" s="1"/>
      <c r="AO9" s="243"/>
      <c r="AP9" s="152"/>
      <c r="AQ9" s="152"/>
      <c r="AR9" s="152"/>
      <c r="AS9" s="152"/>
      <c r="AT9" s="244"/>
      <c r="AU9" s="1"/>
      <c r="AV9" s="1"/>
      <c r="AW9" s="1"/>
      <c r="AX9" s="1"/>
      <c r="AY9" s="1"/>
      <c r="AZ9" s="1"/>
      <c r="BA9" s="1"/>
      <c r="BB9" s="1"/>
      <c r="BC9" s="1"/>
      <c r="BD9" s="1"/>
      <c r="BE9" s="1"/>
      <c r="BF9" s="1"/>
      <c r="BG9" s="1"/>
      <c r="BH9" s="1"/>
      <c r="BI9" s="1"/>
    </row>
    <row r="10" spans="1:61" ht="15" customHeight="1" x14ac:dyDescent="0.25">
      <c r="A10" s="1"/>
      <c r="B10" s="261"/>
      <c r="C10" s="152"/>
      <c r="D10" s="153"/>
      <c r="E10" s="164"/>
      <c r="F10" s="152"/>
      <c r="G10" s="152"/>
      <c r="H10" s="152"/>
      <c r="I10" s="153"/>
      <c r="J10" s="63" t="str">
        <f>IF(AND('Mapa final'!$Y$34="Muy Alta",'Mapa final'!$AA$34="Leve"),CONCATENATE("R5C",'Mapa final'!$O$34),"")</f>
        <v/>
      </c>
      <c r="K10" s="64" t="str">
        <f>IF(AND('Mapa final'!$Y$35="Muy Alta",'Mapa final'!$AA$35="Leve"),CONCATENATE("R5C",'Mapa final'!$O$35),"")</f>
        <v/>
      </c>
      <c r="L10" s="64" t="str">
        <f>IF(AND('Mapa final'!$Y$36="Muy Alta",'Mapa final'!$AA$36="Leve"),CONCATENATE("R5C",'Mapa final'!$O$36),"")</f>
        <v/>
      </c>
      <c r="M10" s="64" t="str">
        <f>IF(AND('Mapa final'!$Y$37="Muy Alta",'Mapa final'!$AA$37="Leve"),CONCATENATE("R5C",'Mapa final'!$O$37),"")</f>
        <v/>
      </c>
      <c r="N10" s="64" t="str">
        <f>IF(AND('Mapa final'!$Y$38="Muy Alta",'Mapa final'!$AA$38="Leve"),CONCATENATE("R5C",'Mapa final'!$O$38),"")</f>
        <v/>
      </c>
      <c r="O10" s="65" t="str">
        <f>IF(AND('Mapa final'!$Y$39="Muy Alta",'Mapa final'!$AA$39="Leve"),CONCATENATE("R5C",'Mapa final'!$O$39),"")</f>
        <v/>
      </c>
      <c r="P10" s="63" t="str">
        <f>IF(AND('Mapa final'!$Y$34="Muy Alta",'Mapa final'!$AA$34="Menor"),CONCATENATE("R5C",'Mapa final'!$O$34),"")</f>
        <v/>
      </c>
      <c r="Q10" s="64" t="str">
        <f>IF(AND('Mapa final'!$Y$35="Muy Alta",'Mapa final'!$AA$35="Menor"),CONCATENATE("R5C",'Mapa final'!$O$35),"")</f>
        <v/>
      </c>
      <c r="R10" s="64" t="str">
        <f>IF(AND('Mapa final'!$Y$36="Muy Alta",'Mapa final'!$AA$36="Menor"),CONCATENATE("R5C",'Mapa final'!$O$36),"")</f>
        <v/>
      </c>
      <c r="S10" s="64" t="str">
        <f>IF(AND('Mapa final'!$Y$37="Muy Alta",'Mapa final'!$AA$37="Menor"),CONCATENATE("R5C",'Mapa final'!$O$37),"")</f>
        <v/>
      </c>
      <c r="T10" s="64" t="str">
        <f>IF(AND('Mapa final'!$Y$38="Muy Alta",'Mapa final'!$AA$38="Menor"),CONCATENATE("R5C",'Mapa final'!$O$38),"")</f>
        <v/>
      </c>
      <c r="U10" s="65" t="str">
        <f>IF(AND('Mapa final'!$Y$39="Muy Alta",'Mapa final'!$AA$39="Menor"),CONCATENATE("R5C",'Mapa final'!$O$39),"")</f>
        <v/>
      </c>
      <c r="V10" s="63" t="str">
        <f>IF(AND('Mapa final'!$Y$34="Muy Alta",'Mapa final'!$AA$34="Moderado"),CONCATENATE("R5C",'Mapa final'!$O$34),"")</f>
        <v/>
      </c>
      <c r="W10" s="64" t="str">
        <f>IF(AND('Mapa final'!$Y$35="Muy Alta",'Mapa final'!$AA$35="Moderado"),CONCATENATE("R5C",'Mapa final'!$O$35),"")</f>
        <v/>
      </c>
      <c r="X10" s="64" t="str">
        <f>IF(AND('Mapa final'!$Y$36="Muy Alta",'Mapa final'!$AA$36="Moderado"),CONCATENATE("R5C",'Mapa final'!$O$36),"")</f>
        <v/>
      </c>
      <c r="Y10" s="64" t="str">
        <f>IF(AND('Mapa final'!$Y$37="Muy Alta",'Mapa final'!$AA$37="Moderado"),CONCATENATE("R5C",'Mapa final'!$O$37),"")</f>
        <v/>
      </c>
      <c r="Z10" s="64" t="str">
        <f>IF(AND('Mapa final'!$Y$38="Muy Alta",'Mapa final'!$AA$38="Moderado"),CONCATENATE("R5C",'Mapa final'!$O$38),"")</f>
        <v/>
      </c>
      <c r="AA10" s="65" t="str">
        <f>IF(AND('Mapa final'!$Y$39="Muy Alta",'Mapa final'!$AA$39="Moderado"),CONCATENATE("R5C",'Mapa final'!$O$39),"")</f>
        <v/>
      </c>
      <c r="AB10" s="63" t="str">
        <f>IF(AND('Mapa final'!$Y$34="Muy Alta",'Mapa final'!$AA$34="Mayor"),CONCATENATE("R5C",'Mapa final'!$O$34),"")</f>
        <v/>
      </c>
      <c r="AC10" s="64" t="str">
        <f>IF(AND('Mapa final'!$Y$35="Muy Alta",'Mapa final'!$AA$35="Mayor"),CONCATENATE("R5C",'Mapa final'!$O$35),"")</f>
        <v/>
      </c>
      <c r="AD10" s="64" t="str">
        <f>IF(AND('Mapa final'!$Y$36="Muy Alta",'Mapa final'!$AA$36="Mayor"),CONCATENATE("R5C",'Mapa final'!$O$36),"")</f>
        <v/>
      </c>
      <c r="AE10" s="64" t="str">
        <f>IF(AND('Mapa final'!$Y$37="Muy Alta",'Mapa final'!$AA$37="Mayor"),CONCATENATE("R5C",'Mapa final'!$O$37),"")</f>
        <v/>
      </c>
      <c r="AF10" s="64" t="str">
        <f>IF(AND('Mapa final'!$Y$38="Muy Alta",'Mapa final'!$AA$38="Mayor"),CONCATENATE("R5C",'Mapa final'!$O$38),"")</f>
        <v/>
      </c>
      <c r="AG10" s="65" t="str">
        <f>IF(AND('Mapa final'!$Y$39="Muy Alta",'Mapa final'!$AA$39="Mayor"),CONCATENATE("R5C",'Mapa final'!$O$39),"")</f>
        <v/>
      </c>
      <c r="AH10" s="66" t="str">
        <f>IF(AND('Mapa final'!$Y$34="Muy Alta",'Mapa final'!$AA$34="Catastrófico"),CONCATENATE("R5C",'Mapa final'!$O$34),"")</f>
        <v/>
      </c>
      <c r="AI10" s="67" t="str">
        <f>IF(AND('Mapa final'!$Y$35="Muy Alta",'Mapa final'!$AA$35="Catastrófico"),CONCATENATE("R5C",'Mapa final'!$O$35),"")</f>
        <v/>
      </c>
      <c r="AJ10" s="67" t="str">
        <f>IF(AND('Mapa final'!$Y$36="Muy Alta",'Mapa final'!$AA$36="Catastrófico"),CONCATENATE("R5C",'Mapa final'!$O$36),"")</f>
        <v/>
      </c>
      <c r="AK10" s="67" t="str">
        <f>IF(AND('Mapa final'!$Y$37="Muy Alta",'Mapa final'!$AA$37="Catastrófico"),CONCATENATE("R5C",'Mapa final'!$O$37),"")</f>
        <v/>
      </c>
      <c r="AL10" s="67" t="str">
        <f>IF(AND('Mapa final'!$Y$38="Muy Alta",'Mapa final'!$AA$38="Catastrófico"),CONCATENATE("R5C",'Mapa final'!$O$38),"")</f>
        <v/>
      </c>
      <c r="AM10" s="68" t="str">
        <f>IF(AND('Mapa final'!$Y$39="Muy Alta",'Mapa final'!$AA$39="Catastrófico"),CONCATENATE("R5C",'Mapa final'!$O$39),"")</f>
        <v/>
      </c>
      <c r="AN10" s="1"/>
      <c r="AO10" s="243"/>
      <c r="AP10" s="152"/>
      <c r="AQ10" s="152"/>
      <c r="AR10" s="152"/>
      <c r="AS10" s="152"/>
      <c r="AT10" s="244"/>
      <c r="AU10" s="1"/>
      <c r="AV10" s="1"/>
      <c r="AW10" s="1"/>
      <c r="AX10" s="1"/>
      <c r="AY10" s="1"/>
      <c r="AZ10" s="1"/>
      <c r="BA10" s="1"/>
      <c r="BB10" s="1"/>
      <c r="BC10" s="1"/>
      <c r="BD10" s="1"/>
      <c r="BE10" s="1"/>
      <c r="BF10" s="1"/>
      <c r="BG10" s="1"/>
      <c r="BH10" s="1"/>
      <c r="BI10" s="1"/>
    </row>
    <row r="11" spans="1:61" ht="15" customHeight="1" x14ac:dyDescent="0.25">
      <c r="A11" s="1"/>
      <c r="B11" s="261"/>
      <c r="C11" s="152"/>
      <c r="D11" s="153"/>
      <c r="E11" s="164"/>
      <c r="F11" s="152"/>
      <c r="G11" s="152"/>
      <c r="H11" s="152"/>
      <c r="I11" s="153"/>
      <c r="J11" s="63" t="str">
        <f>IF(AND('Mapa final'!$Y$40="Muy Alta",'Mapa final'!$AA$40="Leve"),CONCATENATE("R6C",'Mapa final'!$O$40),"")</f>
        <v/>
      </c>
      <c r="K11" s="64" t="str">
        <f>IF(AND('Mapa final'!$Y$41="Muy Alta",'Mapa final'!$AA$41="Leve"),CONCATENATE("R6C",'Mapa final'!$O$41),"")</f>
        <v/>
      </c>
      <c r="L11" s="64" t="str">
        <f>IF(AND('Mapa final'!$Y$42="Muy Alta",'Mapa final'!$AA$42="Leve"),CONCATENATE("R6C",'Mapa final'!$O$42),"")</f>
        <v/>
      </c>
      <c r="M11" s="64" t="str">
        <f>IF(AND('Mapa final'!$Y$43="Muy Alta",'Mapa final'!$AA$43="Leve"),CONCATENATE("R6C",'Mapa final'!$O$43),"")</f>
        <v/>
      </c>
      <c r="N11" s="64" t="str">
        <f>IF(AND('Mapa final'!$Y$44="Muy Alta",'Mapa final'!$AA$44="Leve"),CONCATENATE("R6C",'Mapa final'!$O$44),"")</f>
        <v/>
      </c>
      <c r="O11" s="65" t="str">
        <f>IF(AND('Mapa final'!$Y$45="Muy Alta",'Mapa final'!$AA$45="Leve"),CONCATENATE("R6C",'Mapa final'!$O$45),"")</f>
        <v/>
      </c>
      <c r="P11" s="63" t="str">
        <f>IF(AND('Mapa final'!$Y$40="Muy Alta",'Mapa final'!$AA$40="Menor"),CONCATENATE("R6C",'Mapa final'!$O$40),"")</f>
        <v/>
      </c>
      <c r="Q11" s="64" t="str">
        <f>IF(AND('Mapa final'!$Y$41="Muy Alta",'Mapa final'!$AA$41="Menor"),CONCATENATE("R6C",'Mapa final'!$O$41),"")</f>
        <v/>
      </c>
      <c r="R11" s="64" t="str">
        <f>IF(AND('Mapa final'!$Y$42="Muy Alta",'Mapa final'!$AA$42="Menor"),CONCATENATE("R6C",'Mapa final'!$O$42),"")</f>
        <v/>
      </c>
      <c r="S11" s="64" t="str">
        <f>IF(AND('Mapa final'!$Y$43="Muy Alta",'Mapa final'!$AA$43="Menor"),CONCATENATE("R6C",'Mapa final'!$O$43),"")</f>
        <v/>
      </c>
      <c r="T11" s="64" t="str">
        <f>IF(AND('Mapa final'!$Y$44="Muy Alta",'Mapa final'!$AA$44="Menor"),CONCATENATE("R6C",'Mapa final'!$O$44),"")</f>
        <v/>
      </c>
      <c r="U11" s="65" t="str">
        <f>IF(AND('Mapa final'!$Y$45="Muy Alta",'Mapa final'!$AA$45="Menor"),CONCATENATE("R6C",'Mapa final'!$O$45),"")</f>
        <v/>
      </c>
      <c r="V11" s="63" t="str">
        <f>IF(AND('Mapa final'!$Y$40="Muy Alta",'Mapa final'!$AA$40="Moderado"),CONCATENATE("R6C",'Mapa final'!$O$40),"")</f>
        <v/>
      </c>
      <c r="W11" s="64" t="str">
        <f>IF(AND('Mapa final'!$Y$41="Muy Alta",'Mapa final'!$AA$41="Moderado"),CONCATENATE("R6C",'Mapa final'!$O$41),"")</f>
        <v/>
      </c>
      <c r="X11" s="64" t="str">
        <f>IF(AND('Mapa final'!$Y$42="Muy Alta",'Mapa final'!$AA$42="Moderado"),CONCATENATE("R6C",'Mapa final'!$O$42),"")</f>
        <v/>
      </c>
      <c r="Y11" s="64" t="str">
        <f>IF(AND('Mapa final'!$Y$43="Muy Alta",'Mapa final'!$AA$43="Moderado"),CONCATENATE("R6C",'Mapa final'!$O$43),"")</f>
        <v/>
      </c>
      <c r="Z11" s="64" t="str">
        <f>IF(AND('Mapa final'!$Y$44="Muy Alta",'Mapa final'!$AA$44="Moderado"),CONCATENATE("R6C",'Mapa final'!$O$44),"")</f>
        <v/>
      </c>
      <c r="AA11" s="65" t="str">
        <f>IF(AND('Mapa final'!$Y$45="Muy Alta",'Mapa final'!$AA$45="Moderado"),CONCATENATE("R6C",'Mapa final'!$O$45),"")</f>
        <v/>
      </c>
      <c r="AB11" s="63" t="str">
        <f>IF(AND('Mapa final'!$Y$40="Muy Alta",'Mapa final'!$AA$40="Mayor"),CONCATENATE("R6C",'Mapa final'!$O$40),"")</f>
        <v/>
      </c>
      <c r="AC11" s="64" t="str">
        <f>IF(AND('Mapa final'!$Y$41="Muy Alta",'Mapa final'!$AA$41="Mayor"),CONCATENATE("R6C",'Mapa final'!$O$41),"")</f>
        <v/>
      </c>
      <c r="AD11" s="64" t="str">
        <f>IF(AND('Mapa final'!$Y$42="Muy Alta",'Mapa final'!$AA$42="Mayor"),CONCATENATE("R6C",'Mapa final'!$O$42),"")</f>
        <v/>
      </c>
      <c r="AE11" s="64" t="str">
        <f>IF(AND('Mapa final'!$Y$43="Muy Alta",'Mapa final'!$AA$43="Mayor"),CONCATENATE("R6C",'Mapa final'!$O$43),"")</f>
        <v/>
      </c>
      <c r="AF11" s="64" t="str">
        <f>IF(AND('Mapa final'!$Y$44="Muy Alta",'Mapa final'!$AA$44="Mayor"),CONCATENATE("R6C",'Mapa final'!$O$44),"")</f>
        <v/>
      </c>
      <c r="AG11" s="65" t="str">
        <f>IF(AND('Mapa final'!$Y$45="Muy Alta",'Mapa final'!$AA$45="Mayor"),CONCATENATE("R6C",'Mapa final'!$O$45),"")</f>
        <v/>
      </c>
      <c r="AH11" s="66" t="str">
        <f>IF(AND('Mapa final'!$Y$40="Muy Alta",'Mapa final'!$AA$40="Catastrófico"),CONCATENATE("R6C",'Mapa final'!$O$40),"")</f>
        <v/>
      </c>
      <c r="AI11" s="67" t="str">
        <f>IF(AND('Mapa final'!$Y$41="Muy Alta",'Mapa final'!$AA$41="Catastrófico"),CONCATENATE("R6C",'Mapa final'!$O$41),"")</f>
        <v/>
      </c>
      <c r="AJ11" s="67" t="str">
        <f>IF(AND('Mapa final'!$Y$42="Muy Alta",'Mapa final'!$AA$42="Catastrófico"),CONCATENATE("R6C",'Mapa final'!$O$42),"")</f>
        <v/>
      </c>
      <c r="AK11" s="67" t="str">
        <f>IF(AND('Mapa final'!$Y$43="Muy Alta",'Mapa final'!$AA$43="Catastrófico"),CONCATENATE("R6C",'Mapa final'!$O$43),"")</f>
        <v/>
      </c>
      <c r="AL11" s="67" t="str">
        <f>IF(AND('Mapa final'!$Y$44="Muy Alta",'Mapa final'!$AA$44="Catastrófico"),CONCATENATE("R6C",'Mapa final'!$O$44),"")</f>
        <v/>
      </c>
      <c r="AM11" s="68" t="str">
        <f>IF(AND('Mapa final'!$Y$45="Muy Alta",'Mapa final'!$AA$45="Catastrófico"),CONCATENATE("R6C",'Mapa final'!$O$45),"")</f>
        <v/>
      </c>
      <c r="AN11" s="1"/>
      <c r="AO11" s="243"/>
      <c r="AP11" s="152"/>
      <c r="AQ11" s="152"/>
      <c r="AR11" s="152"/>
      <c r="AS11" s="152"/>
      <c r="AT11" s="244"/>
      <c r="AU11" s="1"/>
      <c r="AV11" s="1"/>
      <c r="AW11" s="1"/>
      <c r="AX11" s="1"/>
      <c r="AY11" s="1"/>
      <c r="AZ11" s="1"/>
      <c r="BA11" s="1"/>
      <c r="BB11" s="1"/>
      <c r="BC11" s="1"/>
      <c r="BD11" s="1"/>
      <c r="BE11" s="1"/>
      <c r="BF11" s="1"/>
      <c r="BG11" s="1"/>
      <c r="BH11" s="1"/>
      <c r="BI11" s="1"/>
    </row>
    <row r="12" spans="1:61" ht="15" customHeight="1" x14ac:dyDescent="0.25">
      <c r="A12" s="1"/>
      <c r="B12" s="261"/>
      <c r="C12" s="152"/>
      <c r="D12" s="153"/>
      <c r="E12" s="164"/>
      <c r="F12" s="152"/>
      <c r="G12" s="152"/>
      <c r="H12" s="152"/>
      <c r="I12" s="153"/>
      <c r="J12" s="63" t="str">
        <f>IF(AND('Mapa final'!$Y$46="Muy Alta",'Mapa final'!$AA$46="Leve"),CONCATENATE("R7C",'Mapa final'!$O$46),"")</f>
        <v/>
      </c>
      <c r="K12" s="64" t="str">
        <f>IF(AND('Mapa final'!$Y$47="Muy Alta",'Mapa final'!$AA$47="Leve"),CONCATENATE("R7C",'Mapa final'!$O$47),"")</f>
        <v/>
      </c>
      <c r="L12" s="64" t="str">
        <f>IF(AND('Mapa final'!$Y$48="Muy Alta",'Mapa final'!$AA$48="Leve"),CONCATENATE("R7C",'Mapa final'!$O$48),"")</f>
        <v/>
      </c>
      <c r="M12" s="64" t="str">
        <f>IF(AND('Mapa final'!$Y$49="Muy Alta",'Mapa final'!$AA$49="Leve"),CONCATENATE("R7C",'Mapa final'!$O$49),"")</f>
        <v/>
      </c>
      <c r="N12" s="64" t="str">
        <f>IF(AND('Mapa final'!$Y$50="Muy Alta",'Mapa final'!$AA$50="Leve"),CONCATENATE("R7C",'Mapa final'!$O$50),"")</f>
        <v/>
      </c>
      <c r="O12" s="65" t="str">
        <f>IF(AND('Mapa final'!$Y$51="Muy Alta",'Mapa final'!$AA$51="Leve"),CONCATENATE("R7C",'Mapa final'!$O$51),"")</f>
        <v/>
      </c>
      <c r="P12" s="63" t="str">
        <f>IF(AND('Mapa final'!$Y$46="Muy Alta",'Mapa final'!$AA$46="Menor"),CONCATENATE("R7C",'Mapa final'!$O$46),"")</f>
        <v/>
      </c>
      <c r="Q12" s="64" t="str">
        <f>IF(AND('Mapa final'!$Y$47="Muy Alta",'Mapa final'!$AA$47="Menor"),CONCATENATE("R7C",'Mapa final'!$O$47),"")</f>
        <v/>
      </c>
      <c r="R12" s="64" t="str">
        <f>IF(AND('Mapa final'!$Y$48="Muy Alta",'Mapa final'!$AA$48="Menor"),CONCATENATE("R7C",'Mapa final'!$O$48),"")</f>
        <v/>
      </c>
      <c r="S12" s="64" t="str">
        <f>IF(AND('Mapa final'!$Y$49="Muy Alta",'Mapa final'!$AA$49="Menor"),CONCATENATE("R7C",'Mapa final'!$O$49),"")</f>
        <v/>
      </c>
      <c r="T12" s="64" t="str">
        <f>IF(AND('Mapa final'!$Y$50="Muy Alta",'Mapa final'!$AA$50="Menor"),CONCATENATE("R7C",'Mapa final'!$O$50),"")</f>
        <v/>
      </c>
      <c r="U12" s="65" t="str">
        <f>IF(AND('Mapa final'!$Y$51="Muy Alta",'Mapa final'!$AA$51="Menor"),CONCATENATE("R7C",'Mapa final'!$O$51),"")</f>
        <v/>
      </c>
      <c r="V12" s="63" t="str">
        <f>IF(AND('Mapa final'!$Y$46="Muy Alta",'Mapa final'!$AA$46="Moderado"),CONCATENATE("R7C",'Mapa final'!$O$46),"")</f>
        <v/>
      </c>
      <c r="W12" s="64" t="str">
        <f>IF(AND('Mapa final'!$Y$47="Muy Alta",'Mapa final'!$AA$47="Moderado"),CONCATENATE("R7C",'Mapa final'!$O$47),"")</f>
        <v/>
      </c>
      <c r="X12" s="64" t="str">
        <f>IF(AND('Mapa final'!$Y$48="Muy Alta",'Mapa final'!$AA$48="Moderado"),CONCATENATE("R7C",'Mapa final'!$O$48),"")</f>
        <v/>
      </c>
      <c r="Y12" s="64" t="str">
        <f>IF(AND('Mapa final'!$Y$49="Muy Alta",'Mapa final'!$AA$49="Moderado"),CONCATENATE("R7C",'Mapa final'!$O$49),"")</f>
        <v/>
      </c>
      <c r="Z12" s="64" t="str">
        <f>IF(AND('Mapa final'!$Y$50="Muy Alta",'Mapa final'!$AA$50="Moderado"),CONCATENATE("R7C",'Mapa final'!$O$50),"")</f>
        <v/>
      </c>
      <c r="AA12" s="65" t="str">
        <f>IF(AND('Mapa final'!$Y$51="Muy Alta",'Mapa final'!$AA$51="Moderado"),CONCATENATE("R7C",'Mapa final'!$O$51),"")</f>
        <v/>
      </c>
      <c r="AB12" s="63" t="str">
        <f>IF(AND('Mapa final'!$Y$46="Muy Alta",'Mapa final'!$AA$46="Mayor"),CONCATENATE("R7C",'Mapa final'!$O$46),"")</f>
        <v/>
      </c>
      <c r="AC12" s="64" t="str">
        <f>IF(AND('Mapa final'!$Y$47="Muy Alta",'Mapa final'!$AA$47="Mayor"),CONCATENATE("R7C",'Mapa final'!$O$47),"")</f>
        <v/>
      </c>
      <c r="AD12" s="64" t="str">
        <f>IF(AND('Mapa final'!$Y$48="Muy Alta",'Mapa final'!$AA$48="Mayor"),CONCATENATE("R7C",'Mapa final'!$O$48),"")</f>
        <v/>
      </c>
      <c r="AE12" s="64" t="str">
        <f>IF(AND('Mapa final'!$Y$49="Muy Alta",'Mapa final'!$AA$49="Mayor"),CONCATENATE("R7C",'Mapa final'!$O$49),"")</f>
        <v/>
      </c>
      <c r="AF12" s="64" t="str">
        <f>IF(AND('Mapa final'!$Y$50="Muy Alta",'Mapa final'!$AA$50="Mayor"),CONCATENATE("R7C",'Mapa final'!$O$50),"")</f>
        <v/>
      </c>
      <c r="AG12" s="65" t="str">
        <f>IF(AND('Mapa final'!$Y$51="Muy Alta",'Mapa final'!$AA$51="Mayor"),CONCATENATE("R7C",'Mapa final'!$O$51),"")</f>
        <v/>
      </c>
      <c r="AH12" s="66" t="str">
        <f>IF(AND('Mapa final'!$Y$46="Muy Alta",'Mapa final'!$AA$46="Catastrófico"),CONCATENATE("R7C",'Mapa final'!$O$46),"")</f>
        <v/>
      </c>
      <c r="AI12" s="67" t="str">
        <f>IF(AND('Mapa final'!$Y$47="Muy Alta",'Mapa final'!$AA$47="Catastrófico"),CONCATENATE("R7C",'Mapa final'!$O$47),"")</f>
        <v/>
      </c>
      <c r="AJ12" s="67" t="str">
        <f>IF(AND('Mapa final'!$Y$48="Muy Alta",'Mapa final'!$AA$48="Catastrófico"),CONCATENATE("R7C",'Mapa final'!$O$48),"")</f>
        <v/>
      </c>
      <c r="AK12" s="67" t="str">
        <f>IF(AND('Mapa final'!$Y$49="Muy Alta",'Mapa final'!$AA$49="Catastrófico"),CONCATENATE("R7C",'Mapa final'!$O$49),"")</f>
        <v/>
      </c>
      <c r="AL12" s="67" t="str">
        <f>IF(AND('Mapa final'!$Y$50="Muy Alta",'Mapa final'!$AA$50="Catastrófico"),CONCATENATE("R7C",'Mapa final'!$O$50),"")</f>
        <v/>
      </c>
      <c r="AM12" s="68" t="str">
        <f>IF(AND('Mapa final'!$Y$51="Muy Alta",'Mapa final'!$AA$51="Catastrófico"),CONCATENATE("R7C",'Mapa final'!$O$51),"")</f>
        <v/>
      </c>
      <c r="AN12" s="1"/>
      <c r="AO12" s="243"/>
      <c r="AP12" s="152"/>
      <c r="AQ12" s="152"/>
      <c r="AR12" s="152"/>
      <c r="AS12" s="152"/>
      <c r="AT12" s="244"/>
      <c r="AU12" s="1"/>
      <c r="AV12" s="1"/>
      <c r="AW12" s="1"/>
      <c r="AX12" s="1"/>
      <c r="AY12" s="1"/>
      <c r="AZ12" s="1"/>
      <c r="BA12" s="1"/>
      <c r="BB12" s="1"/>
      <c r="BC12" s="1"/>
      <c r="BD12" s="1"/>
      <c r="BE12" s="1"/>
      <c r="BF12" s="1"/>
      <c r="BG12" s="1"/>
      <c r="BH12" s="1"/>
      <c r="BI12" s="1"/>
    </row>
    <row r="13" spans="1:61" ht="15" customHeight="1" x14ac:dyDescent="0.25">
      <c r="A13" s="1"/>
      <c r="B13" s="261"/>
      <c r="C13" s="152"/>
      <c r="D13" s="153"/>
      <c r="E13" s="164"/>
      <c r="F13" s="152"/>
      <c r="G13" s="152"/>
      <c r="H13" s="152"/>
      <c r="I13" s="153"/>
      <c r="J13" s="63" t="str">
        <f>IF(AND('Mapa final'!$Y$52="Muy Alta",'Mapa final'!$AA$52="Leve"),CONCATENATE("R8C",'Mapa final'!$O$52),"")</f>
        <v/>
      </c>
      <c r="K13" s="64" t="str">
        <f>IF(AND('Mapa final'!$Y$53="Muy Alta",'Mapa final'!$AA$53="Leve"),CONCATENATE("R8C",'Mapa final'!$O$53),"")</f>
        <v/>
      </c>
      <c r="L13" s="64" t="str">
        <f>IF(AND('Mapa final'!$Y$54="Muy Alta",'Mapa final'!$AA$54="Leve"),CONCATENATE("R8C",'Mapa final'!$O$54),"")</f>
        <v/>
      </c>
      <c r="M13" s="64" t="str">
        <f>IF(AND('Mapa final'!$Y$55="Muy Alta",'Mapa final'!$AA$55="Leve"),CONCATENATE("R8C",'Mapa final'!$O$55),"")</f>
        <v/>
      </c>
      <c r="N13" s="64" t="str">
        <f>IF(AND('Mapa final'!$Y$56="Muy Alta",'Mapa final'!$AA$56="Leve"),CONCATENATE("R8C",'Mapa final'!$O$56),"")</f>
        <v/>
      </c>
      <c r="O13" s="65" t="str">
        <f>IF(AND('Mapa final'!$Y$57="Muy Alta",'Mapa final'!$AA$57="Leve"),CONCATENATE("R8C",'Mapa final'!$O$57),"")</f>
        <v/>
      </c>
      <c r="P13" s="63" t="str">
        <f>IF(AND('Mapa final'!$Y$52="Muy Alta",'Mapa final'!$AA$52="Menor"),CONCATENATE("R8C",'Mapa final'!$O$52),"")</f>
        <v/>
      </c>
      <c r="Q13" s="64" t="str">
        <f>IF(AND('Mapa final'!$Y$53="Muy Alta",'Mapa final'!$AA$53="Menor"),CONCATENATE("R8C",'Mapa final'!$O$53),"")</f>
        <v/>
      </c>
      <c r="R13" s="64" t="str">
        <f>IF(AND('Mapa final'!$Y$54="Muy Alta",'Mapa final'!$AA$54="Menor"),CONCATENATE("R8C",'Mapa final'!$O$54),"")</f>
        <v/>
      </c>
      <c r="S13" s="64" t="str">
        <f>IF(AND('Mapa final'!$Y$55="Muy Alta",'Mapa final'!$AA$55="Menor"),CONCATENATE("R8C",'Mapa final'!$O$55),"")</f>
        <v/>
      </c>
      <c r="T13" s="64" t="str">
        <f>IF(AND('Mapa final'!$Y$56="Muy Alta",'Mapa final'!$AA$56="Menor"),CONCATENATE("R8C",'Mapa final'!$O$56),"")</f>
        <v/>
      </c>
      <c r="U13" s="65" t="str">
        <f>IF(AND('Mapa final'!$Y$57="Muy Alta",'Mapa final'!$AA$57="Menor"),CONCATENATE("R8C",'Mapa final'!$O$57),"")</f>
        <v/>
      </c>
      <c r="V13" s="63" t="str">
        <f>IF(AND('Mapa final'!$Y$52="Muy Alta",'Mapa final'!$AA$52="Moderado"),CONCATENATE("R8C",'Mapa final'!$O$52),"")</f>
        <v/>
      </c>
      <c r="W13" s="64" t="str">
        <f>IF(AND('Mapa final'!$Y$53="Muy Alta",'Mapa final'!$AA$53="Moderado"),CONCATENATE("R8C",'Mapa final'!$O$53),"")</f>
        <v/>
      </c>
      <c r="X13" s="64" t="str">
        <f>IF(AND('Mapa final'!$Y$54="Muy Alta",'Mapa final'!$AA$54="Moderado"),CONCATENATE("R8C",'Mapa final'!$O$54),"")</f>
        <v/>
      </c>
      <c r="Y13" s="64" t="str">
        <f>IF(AND('Mapa final'!$Y$55="Muy Alta",'Mapa final'!$AA$55="Moderado"),CONCATENATE("R8C",'Mapa final'!$O$55),"")</f>
        <v/>
      </c>
      <c r="Z13" s="64" t="str">
        <f>IF(AND('Mapa final'!$Y$56="Muy Alta",'Mapa final'!$AA$56="Moderado"),CONCATENATE("R8C",'Mapa final'!$O$56),"")</f>
        <v/>
      </c>
      <c r="AA13" s="65" t="str">
        <f>IF(AND('Mapa final'!$Y$57="Muy Alta",'Mapa final'!$AA$57="Moderado"),CONCATENATE("R8C",'Mapa final'!$O$57),"")</f>
        <v/>
      </c>
      <c r="AB13" s="63" t="str">
        <f>IF(AND('Mapa final'!$Y$52="Muy Alta",'Mapa final'!$AA$52="Mayor"),CONCATENATE("R8C",'Mapa final'!$O$52),"")</f>
        <v/>
      </c>
      <c r="AC13" s="64" t="str">
        <f>IF(AND('Mapa final'!$Y$53="Muy Alta",'Mapa final'!$AA$53="Mayor"),CONCATENATE("R8C",'Mapa final'!$O$53),"")</f>
        <v/>
      </c>
      <c r="AD13" s="64" t="str">
        <f>IF(AND('Mapa final'!$Y$54="Muy Alta",'Mapa final'!$AA$54="Mayor"),CONCATENATE("R8C",'Mapa final'!$O$54),"")</f>
        <v/>
      </c>
      <c r="AE13" s="64" t="str">
        <f>IF(AND('Mapa final'!$Y$55="Muy Alta",'Mapa final'!$AA$55="Mayor"),CONCATENATE("R8C",'Mapa final'!$O$55),"")</f>
        <v/>
      </c>
      <c r="AF13" s="64" t="str">
        <f>IF(AND('Mapa final'!$Y$56="Muy Alta",'Mapa final'!$AA$56="Mayor"),CONCATENATE("R8C",'Mapa final'!$O$56),"")</f>
        <v/>
      </c>
      <c r="AG13" s="65" t="str">
        <f>IF(AND('Mapa final'!$Y$57="Muy Alta",'Mapa final'!$AA$57="Mayor"),CONCATENATE("R8C",'Mapa final'!$O$57),"")</f>
        <v/>
      </c>
      <c r="AH13" s="66" t="str">
        <f>IF(AND('Mapa final'!$Y$52="Muy Alta",'Mapa final'!$AA$52="Catastrófico"),CONCATENATE("R8C",'Mapa final'!$O$52),"")</f>
        <v/>
      </c>
      <c r="AI13" s="67" t="str">
        <f>IF(AND('Mapa final'!$Y$53="Muy Alta",'Mapa final'!$AA$53="Catastrófico"),CONCATENATE("R8C",'Mapa final'!$O$53),"")</f>
        <v/>
      </c>
      <c r="AJ13" s="67" t="str">
        <f>IF(AND('Mapa final'!$Y$54="Muy Alta",'Mapa final'!$AA$54="Catastrófico"),CONCATENATE("R8C",'Mapa final'!$O$54),"")</f>
        <v/>
      </c>
      <c r="AK13" s="67" t="str">
        <f>IF(AND('Mapa final'!$Y$55="Muy Alta",'Mapa final'!$AA$55="Catastrófico"),CONCATENATE("R8C",'Mapa final'!$O$55),"")</f>
        <v/>
      </c>
      <c r="AL13" s="67" t="str">
        <f>IF(AND('Mapa final'!$Y$56="Muy Alta",'Mapa final'!$AA$56="Catastrófico"),CONCATENATE("R8C",'Mapa final'!$O$56),"")</f>
        <v/>
      </c>
      <c r="AM13" s="68" t="str">
        <f>IF(AND('Mapa final'!$Y$57="Muy Alta",'Mapa final'!$AA$57="Catastrófico"),CONCATENATE("R8C",'Mapa final'!$O$57),"")</f>
        <v/>
      </c>
      <c r="AN13" s="1"/>
      <c r="AO13" s="243"/>
      <c r="AP13" s="152"/>
      <c r="AQ13" s="152"/>
      <c r="AR13" s="152"/>
      <c r="AS13" s="152"/>
      <c r="AT13" s="244"/>
      <c r="AU13" s="1"/>
      <c r="AV13" s="1"/>
      <c r="AW13" s="1"/>
      <c r="AX13" s="1"/>
      <c r="AY13" s="1"/>
      <c r="AZ13" s="1"/>
      <c r="BA13" s="1"/>
      <c r="BB13" s="1"/>
      <c r="BC13" s="1"/>
      <c r="BD13" s="1"/>
      <c r="BE13" s="1"/>
      <c r="BF13" s="1"/>
      <c r="BG13" s="1"/>
      <c r="BH13" s="1"/>
      <c r="BI13" s="1"/>
    </row>
    <row r="14" spans="1:61" ht="15" customHeight="1" x14ac:dyDescent="0.25">
      <c r="A14" s="1"/>
      <c r="B14" s="261"/>
      <c r="C14" s="152"/>
      <c r="D14" s="153"/>
      <c r="E14" s="164"/>
      <c r="F14" s="152"/>
      <c r="G14" s="152"/>
      <c r="H14" s="152"/>
      <c r="I14" s="153"/>
      <c r="J14" s="63" t="str">
        <f>IF(AND('Mapa final'!$Y$58="Muy Alta",'Mapa final'!$AA$58="Leve"),CONCATENATE("R9C",'Mapa final'!$O$58),"")</f>
        <v/>
      </c>
      <c r="K14" s="64" t="str">
        <f>IF(AND('Mapa final'!$Y$59="Muy Alta",'Mapa final'!$AA$59="Leve"),CONCATENATE("R9C",'Mapa final'!$O$59),"")</f>
        <v/>
      </c>
      <c r="L14" s="64" t="str">
        <f>IF(AND('Mapa final'!$Y$60="Muy Alta",'Mapa final'!$AA$60="Leve"),CONCATENATE("R9C",'Mapa final'!$O$60),"")</f>
        <v/>
      </c>
      <c r="M14" s="64" t="str">
        <f>IF(AND('Mapa final'!$Y$61="Muy Alta",'Mapa final'!$AA$61="Leve"),CONCATENATE("R9C",'Mapa final'!$O$61),"")</f>
        <v/>
      </c>
      <c r="N14" s="64" t="str">
        <f>IF(AND('Mapa final'!$Y$62="Muy Alta",'Mapa final'!$AA$62="Leve"),CONCATENATE("R9C",'Mapa final'!$O$62),"")</f>
        <v/>
      </c>
      <c r="O14" s="65" t="str">
        <f>IF(AND('Mapa final'!$Y$63="Muy Alta",'Mapa final'!$AA$63="Leve"),CONCATENATE("R9C",'Mapa final'!$O$63),"")</f>
        <v/>
      </c>
      <c r="P14" s="63" t="str">
        <f>IF(AND('Mapa final'!$Y$58="Muy Alta",'Mapa final'!$AA$58="Menor"),CONCATENATE("R9C",'Mapa final'!$O$58),"")</f>
        <v/>
      </c>
      <c r="Q14" s="64" t="str">
        <f>IF(AND('Mapa final'!$Y$59="Muy Alta",'Mapa final'!$AA$59="Menor"),CONCATENATE("R9C",'Mapa final'!$O$59),"")</f>
        <v/>
      </c>
      <c r="R14" s="64" t="str">
        <f>IF(AND('Mapa final'!$Y$60="Muy Alta",'Mapa final'!$AA$60="Menor"),CONCATENATE("R9C",'Mapa final'!$O$60),"")</f>
        <v/>
      </c>
      <c r="S14" s="64" t="str">
        <f>IF(AND('Mapa final'!$Y$61="Muy Alta",'Mapa final'!$AA$61="Menor"),CONCATENATE("R9C",'Mapa final'!$O$61),"")</f>
        <v/>
      </c>
      <c r="T14" s="64" t="str">
        <f>IF(AND('Mapa final'!$Y$62="Muy Alta",'Mapa final'!$AA$62="Menor"),CONCATENATE("R9C",'Mapa final'!$O$62),"")</f>
        <v/>
      </c>
      <c r="U14" s="65" t="str">
        <f>IF(AND('Mapa final'!$Y$63="Muy Alta",'Mapa final'!$AA$63="Menor"),CONCATENATE("R9C",'Mapa final'!$O$63),"")</f>
        <v/>
      </c>
      <c r="V14" s="63" t="str">
        <f>IF(AND('Mapa final'!$Y$58="Muy Alta",'Mapa final'!$AA$58="Moderado"),CONCATENATE("R9C",'Mapa final'!$O$58),"")</f>
        <v/>
      </c>
      <c r="W14" s="64" t="str">
        <f>IF(AND('Mapa final'!$Y$59="Muy Alta",'Mapa final'!$AA$59="Moderado"),CONCATENATE("R9C",'Mapa final'!$O$59),"")</f>
        <v/>
      </c>
      <c r="X14" s="64" t="str">
        <f>IF(AND('Mapa final'!$Y$60="Muy Alta",'Mapa final'!$AA$60="Moderado"),CONCATENATE("R9C",'Mapa final'!$O$60),"")</f>
        <v/>
      </c>
      <c r="Y14" s="64" t="str">
        <f>IF(AND('Mapa final'!$Y$61="Muy Alta",'Mapa final'!$AA$61="Moderado"),CONCATENATE("R9C",'Mapa final'!$O$61),"")</f>
        <v/>
      </c>
      <c r="Z14" s="64" t="str">
        <f>IF(AND('Mapa final'!$Y$62="Muy Alta",'Mapa final'!$AA$62="Moderado"),CONCATENATE("R9C",'Mapa final'!$O$62),"")</f>
        <v/>
      </c>
      <c r="AA14" s="65" t="str">
        <f>IF(AND('Mapa final'!$Y$63="Muy Alta",'Mapa final'!$AA$63="Moderado"),CONCATENATE("R9C",'Mapa final'!$O$63),"")</f>
        <v/>
      </c>
      <c r="AB14" s="63" t="str">
        <f>IF(AND('Mapa final'!$Y$58="Muy Alta",'Mapa final'!$AA$58="Mayor"),CONCATENATE("R9C",'Mapa final'!$O$58),"")</f>
        <v/>
      </c>
      <c r="AC14" s="64" t="str">
        <f>IF(AND('Mapa final'!$Y$59="Muy Alta",'Mapa final'!$AA$59="Mayor"),CONCATENATE("R9C",'Mapa final'!$O$59),"")</f>
        <v/>
      </c>
      <c r="AD14" s="64" t="str">
        <f>IF(AND('Mapa final'!$Y$60="Muy Alta",'Mapa final'!$AA$60="Mayor"),CONCATENATE("R9C",'Mapa final'!$O$60),"")</f>
        <v/>
      </c>
      <c r="AE14" s="64" t="str">
        <f>IF(AND('Mapa final'!$Y$61="Muy Alta",'Mapa final'!$AA$61="Mayor"),CONCATENATE("R9C",'Mapa final'!$O$61),"")</f>
        <v/>
      </c>
      <c r="AF14" s="64" t="str">
        <f>IF(AND('Mapa final'!$Y$62="Muy Alta",'Mapa final'!$AA$62="Mayor"),CONCATENATE("R9C",'Mapa final'!$O$62),"")</f>
        <v/>
      </c>
      <c r="AG14" s="65" t="str">
        <f>IF(AND('Mapa final'!$Y$63="Muy Alta",'Mapa final'!$AA$63="Mayor"),CONCATENATE("R9C",'Mapa final'!$O$63),"")</f>
        <v/>
      </c>
      <c r="AH14" s="66" t="str">
        <f>IF(AND('Mapa final'!$Y$58="Muy Alta",'Mapa final'!$AA$58="Catastrófico"),CONCATENATE("R9C",'Mapa final'!$O$58),"")</f>
        <v/>
      </c>
      <c r="AI14" s="67" t="str">
        <f>IF(AND('Mapa final'!$Y$59="Muy Alta",'Mapa final'!$AA$59="Catastrófico"),CONCATENATE("R9C",'Mapa final'!$O$59),"")</f>
        <v/>
      </c>
      <c r="AJ14" s="67" t="str">
        <f>IF(AND('Mapa final'!$Y$60="Muy Alta",'Mapa final'!$AA$60="Catastrófico"),CONCATENATE("R9C",'Mapa final'!$O$60),"")</f>
        <v/>
      </c>
      <c r="AK14" s="67" t="str">
        <f>IF(AND('Mapa final'!$Y$61="Muy Alta",'Mapa final'!$AA$61="Catastrófico"),CONCATENATE("R9C",'Mapa final'!$O$61),"")</f>
        <v/>
      </c>
      <c r="AL14" s="67" t="str">
        <f>IF(AND('Mapa final'!$Y$62="Muy Alta",'Mapa final'!$AA$62="Catastrófico"),CONCATENATE("R9C",'Mapa final'!$O$62),"")</f>
        <v/>
      </c>
      <c r="AM14" s="68" t="str">
        <f>IF(AND('Mapa final'!$Y$63="Muy Alta",'Mapa final'!$AA$63="Catastrófico"),CONCATENATE("R9C",'Mapa final'!$O$63),"")</f>
        <v/>
      </c>
      <c r="AN14" s="1"/>
      <c r="AO14" s="243"/>
      <c r="AP14" s="152"/>
      <c r="AQ14" s="152"/>
      <c r="AR14" s="152"/>
      <c r="AS14" s="152"/>
      <c r="AT14" s="244"/>
      <c r="AU14" s="1"/>
      <c r="AV14" s="1"/>
      <c r="AW14" s="1"/>
      <c r="AX14" s="1"/>
      <c r="AY14" s="1"/>
      <c r="AZ14" s="1"/>
      <c r="BA14" s="1"/>
      <c r="BB14" s="1"/>
      <c r="BC14" s="1"/>
      <c r="BD14" s="1"/>
      <c r="BE14" s="1"/>
      <c r="BF14" s="1"/>
      <c r="BG14" s="1"/>
      <c r="BH14" s="1"/>
      <c r="BI14" s="1"/>
    </row>
    <row r="15" spans="1:61" ht="15.75" customHeight="1" x14ac:dyDescent="0.25">
      <c r="A15" s="1"/>
      <c r="B15" s="261"/>
      <c r="C15" s="152"/>
      <c r="D15" s="153"/>
      <c r="E15" s="229"/>
      <c r="F15" s="254"/>
      <c r="G15" s="254"/>
      <c r="H15" s="254"/>
      <c r="I15" s="232"/>
      <c r="J15" s="69" t="str">
        <f>IF(AND('Mapa final'!$Y$64="Muy Alta",'Mapa final'!$AA$64="Leve"),CONCATENATE("R10C",'Mapa final'!$O$64),"")</f>
        <v/>
      </c>
      <c r="K15" s="70" t="str">
        <f>IF(AND('Mapa final'!$Y$65="Muy Alta",'Mapa final'!$AA$65="Leve"),CONCATENATE("R10C",'Mapa final'!$O$65),"")</f>
        <v/>
      </c>
      <c r="L15" s="70" t="str">
        <f>IF(AND('Mapa final'!$Y$66="Muy Alta",'Mapa final'!$AA$66="Leve"),CONCATENATE("R10C",'Mapa final'!$O$66),"")</f>
        <v/>
      </c>
      <c r="M15" s="70" t="str">
        <f>IF(AND('Mapa final'!$Y$67="Muy Alta",'Mapa final'!$AA$67="Leve"),CONCATENATE("R10C",'Mapa final'!$O$67),"")</f>
        <v/>
      </c>
      <c r="N15" s="70" t="str">
        <f>IF(AND('Mapa final'!$Y$68="Muy Alta",'Mapa final'!$AA$68="Leve"),CONCATENATE("R10C",'Mapa final'!$O$68),"")</f>
        <v/>
      </c>
      <c r="O15" s="71" t="str">
        <f>IF(AND('Mapa final'!$Y$69="Muy Alta",'Mapa final'!$AA$69="Leve"),CONCATENATE("R10C",'Mapa final'!$O$69),"")</f>
        <v/>
      </c>
      <c r="P15" s="63" t="str">
        <f>IF(AND('Mapa final'!$Y$64="Muy Alta",'Mapa final'!$AA$64="Menor"),CONCATENATE("R10C",'Mapa final'!$O$64),"")</f>
        <v/>
      </c>
      <c r="Q15" s="64" t="str">
        <f>IF(AND('Mapa final'!$Y$65="Muy Alta",'Mapa final'!$AA$65="Menor"),CONCATENATE("R10C",'Mapa final'!$O$65),"")</f>
        <v/>
      </c>
      <c r="R15" s="64" t="str">
        <f>IF(AND('Mapa final'!$Y$66="Muy Alta",'Mapa final'!$AA$66="Menor"),CONCATENATE("R10C",'Mapa final'!$O$66),"")</f>
        <v/>
      </c>
      <c r="S15" s="64" t="str">
        <f>IF(AND('Mapa final'!$Y$67="Muy Alta",'Mapa final'!$AA$67="Menor"),CONCATENATE("R10C",'Mapa final'!$O$67),"")</f>
        <v/>
      </c>
      <c r="T15" s="64" t="str">
        <f>IF(AND('Mapa final'!$Y$68="Muy Alta",'Mapa final'!$AA$68="Menor"),CONCATENATE("R10C",'Mapa final'!$O$68),"")</f>
        <v/>
      </c>
      <c r="U15" s="65" t="str">
        <f>IF(AND('Mapa final'!$Y$69="Muy Alta",'Mapa final'!$AA$69="Menor"),CONCATENATE("R10C",'Mapa final'!$O$69),"")</f>
        <v/>
      </c>
      <c r="V15" s="69" t="str">
        <f>IF(AND('Mapa final'!$Y$64="Muy Alta",'Mapa final'!$AA$64="Moderado"),CONCATENATE("R10C",'Mapa final'!$O$64),"")</f>
        <v/>
      </c>
      <c r="W15" s="70" t="str">
        <f>IF(AND('Mapa final'!$Y$65="Muy Alta",'Mapa final'!$AA$65="Moderado"),CONCATENATE("R10C",'Mapa final'!$O$65),"")</f>
        <v/>
      </c>
      <c r="X15" s="70" t="str">
        <f>IF(AND('Mapa final'!$Y$66="Muy Alta",'Mapa final'!$AA$66="Moderado"),CONCATENATE("R10C",'Mapa final'!$O$66),"")</f>
        <v/>
      </c>
      <c r="Y15" s="70" t="str">
        <f>IF(AND('Mapa final'!$Y$67="Muy Alta",'Mapa final'!$AA$67="Moderado"),CONCATENATE("R10C",'Mapa final'!$O$67),"")</f>
        <v/>
      </c>
      <c r="Z15" s="70" t="str">
        <f>IF(AND('Mapa final'!$Y$68="Muy Alta",'Mapa final'!$AA$68="Moderado"),CONCATENATE("R10C",'Mapa final'!$O$68),"")</f>
        <v/>
      </c>
      <c r="AA15" s="71" t="str">
        <f>IF(AND('Mapa final'!$Y$69="Muy Alta",'Mapa final'!$AA$69="Moderado"),CONCATENATE("R10C",'Mapa final'!$O$69),"")</f>
        <v/>
      </c>
      <c r="AB15" s="63" t="str">
        <f>IF(AND('Mapa final'!$Y$64="Muy Alta",'Mapa final'!$AA$64="Mayor"),CONCATENATE("R10C",'Mapa final'!$O$64),"")</f>
        <v/>
      </c>
      <c r="AC15" s="64" t="str">
        <f>IF(AND('Mapa final'!$Y$65="Muy Alta",'Mapa final'!$AA$65="Mayor"),CONCATENATE("R10C",'Mapa final'!$O$65),"")</f>
        <v/>
      </c>
      <c r="AD15" s="64" t="str">
        <f>IF(AND('Mapa final'!$Y$66="Muy Alta",'Mapa final'!$AA$66="Mayor"),CONCATENATE("R10C",'Mapa final'!$O$66),"")</f>
        <v/>
      </c>
      <c r="AE15" s="64" t="str">
        <f>IF(AND('Mapa final'!$Y$67="Muy Alta",'Mapa final'!$AA$67="Mayor"),CONCATENATE("R10C",'Mapa final'!$O$67),"")</f>
        <v/>
      </c>
      <c r="AF15" s="64" t="str">
        <f>IF(AND('Mapa final'!$Y$68="Muy Alta",'Mapa final'!$AA$68="Mayor"),CONCATENATE("R10C",'Mapa final'!$O$68),"")</f>
        <v/>
      </c>
      <c r="AG15" s="65" t="str">
        <f>IF(AND('Mapa final'!$Y$69="Muy Alta",'Mapa final'!$AA$69="Mayor"),CONCATENATE("R10C",'Mapa final'!$O$69),"")</f>
        <v/>
      </c>
      <c r="AH15" s="72" t="str">
        <f>IF(AND('Mapa final'!$Y$64="Muy Alta",'Mapa final'!$AA$64="Catastrófico"),CONCATENATE("R10C",'Mapa final'!$O$64),"")</f>
        <v/>
      </c>
      <c r="AI15" s="73" t="str">
        <f>IF(AND('Mapa final'!$Y$65="Muy Alta",'Mapa final'!$AA$65="Catastrófico"),CONCATENATE("R10C",'Mapa final'!$O$65),"")</f>
        <v/>
      </c>
      <c r="AJ15" s="73" t="str">
        <f>IF(AND('Mapa final'!$Y$66="Muy Alta",'Mapa final'!$AA$66="Catastrófico"),CONCATENATE("R10C",'Mapa final'!$O$66),"")</f>
        <v/>
      </c>
      <c r="AK15" s="73" t="str">
        <f>IF(AND('Mapa final'!$Y$67="Muy Alta",'Mapa final'!$AA$67="Catastrófico"),CONCATENATE("R10C",'Mapa final'!$O$67),"")</f>
        <v/>
      </c>
      <c r="AL15" s="73" t="str">
        <f>IF(AND('Mapa final'!$Y$68="Muy Alta",'Mapa final'!$AA$68="Catastrófico"),CONCATENATE("R10C",'Mapa final'!$O$68),"")</f>
        <v/>
      </c>
      <c r="AM15" s="74" t="str">
        <f>IF(AND('Mapa final'!$Y$69="Muy Alta",'Mapa final'!$AA$69="Catastrófico"),CONCATENATE("R10C",'Mapa final'!$O$69),"")</f>
        <v/>
      </c>
      <c r="AN15" s="1"/>
      <c r="AO15" s="245"/>
      <c r="AP15" s="246"/>
      <c r="AQ15" s="246"/>
      <c r="AR15" s="246"/>
      <c r="AS15" s="246"/>
      <c r="AT15" s="247"/>
      <c r="AU15" s="1"/>
      <c r="AV15" s="1"/>
      <c r="AW15" s="1"/>
      <c r="AX15" s="1"/>
      <c r="AY15" s="1"/>
      <c r="AZ15" s="1"/>
      <c r="BA15" s="1"/>
      <c r="BB15" s="1"/>
      <c r="BC15" s="1"/>
      <c r="BD15" s="1"/>
      <c r="BE15" s="1"/>
      <c r="BF15" s="1"/>
      <c r="BG15" s="1"/>
      <c r="BH15" s="1"/>
      <c r="BI15" s="1"/>
    </row>
    <row r="16" spans="1:61" ht="15" customHeight="1" x14ac:dyDescent="0.25">
      <c r="A16" s="1"/>
      <c r="B16" s="261"/>
      <c r="C16" s="152"/>
      <c r="D16" s="153"/>
      <c r="E16" s="269" t="s">
        <v>134</v>
      </c>
      <c r="F16" s="253"/>
      <c r="G16" s="253"/>
      <c r="H16" s="253"/>
      <c r="I16" s="253"/>
      <c r="J16" s="75" t="str">
        <f ca="1">IF(AND('Mapa final'!$Y$10="Alta",'Mapa final'!$AA$10="Leve"),CONCATENATE("R1C",'Mapa final'!$O$10),"")</f>
        <v/>
      </c>
      <c r="K16" s="76" t="str">
        <f ca="1">IF(AND('Mapa final'!$Y$11="Alta",'Mapa final'!$AA$11="Leve"),CONCATENATE("R1C",'Mapa final'!$O$11),"")</f>
        <v/>
      </c>
      <c r="L16" s="76" t="str">
        <f ca="1">IF(AND('Mapa final'!$Y$12="Alta",'Mapa final'!$AA$12="Leve"),CONCATENATE("R1C",'Mapa final'!$O$12),"")</f>
        <v/>
      </c>
      <c r="M16" s="76" t="str">
        <f>IF(AND('Mapa final'!$Y$13="Alta",'Mapa final'!$AA$13="Leve"),CONCATENATE("R1C",'Mapa final'!$O$13),"")</f>
        <v/>
      </c>
      <c r="N16" s="76" t="str">
        <f>IF(AND('Mapa final'!$Y$14="Alta",'Mapa final'!$AA$14="Leve"),CONCATENATE("R1C",'Mapa final'!$O$14),"")</f>
        <v/>
      </c>
      <c r="O16" s="77" t="str">
        <f>IF(AND('Mapa final'!$Y$15="Alta",'Mapa final'!$AA$15="Leve"),CONCATENATE("R1C",'Mapa final'!$O$15),"")</f>
        <v/>
      </c>
      <c r="P16" s="75" t="str">
        <f ca="1">IF(AND('Mapa final'!$Y$10="Alta",'Mapa final'!$AA$10="Menor"),CONCATENATE("R1C",'Mapa final'!$O$10),"")</f>
        <v/>
      </c>
      <c r="Q16" s="76" t="str">
        <f ca="1">IF(AND('Mapa final'!$Y$11="Alta",'Mapa final'!$AA$11="Menor"),CONCATENATE("R1C",'Mapa final'!$O$11),"")</f>
        <v/>
      </c>
      <c r="R16" s="76" t="str">
        <f ca="1">IF(AND('Mapa final'!$Y$12="Alta",'Mapa final'!$AA$12="Menor"),CONCATENATE("R1C",'Mapa final'!$O$12),"")</f>
        <v/>
      </c>
      <c r="S16" s="76" t="str">
        <f>IF(AND('Mapa final'!$Y$13="Alta",'Mapa final'!$AA$13="Menor"),CONCATENATE("R1C",'Mapa final'!$O$13),"")</f>
        <v/>
      </c>
      <c r="T16" s="76" t="str">
        <f>IF(AND('Mapa final'!$Y$14="Alta",'Mapa final'!$AA$14="Menor"),CONCATENATE("R1C",'Mapa final'!$O$14),"")</f>
        <v/>
      </c>
      <c r="U16" s="77" t="str">
        <f>IF(AND('Mapa final'!$Y$15="Alta",'Mapa final'!$AA$15="Menor"),CONCATENATE("R1C",'Mapa final'!$O$15),"")</f>
        <v/>
      </c>
      <c r="V16" s="57" t="str">
        <f ca="1">IF(AND('Mapa final'!$Y$10="Alta",'Mapa final'!$AA$10="Moderado"),CONCATENATE("R1C",'Mapa final'!$O$10),"")</f>
        <v/>
      </c>
      <c r="W16" s="58" t="str">
        <f ca="1">IF(AND('Mapa final'!$Y$11="Alta",'Mapa final'!$AA$11="Moderado"),CONCATENATE("R1C",'Mapa final'!$O$11),"")</f>
        <v/>
      </c>
      <c r="X16" s="58" t="str">
        <f ca="1">IF(AND('Mapa final'!$Y$12="Alta",'Mapa final'!$AA$12="Moderado"),CONCATENATE("R1C",'Mapa final'!$O$12),"")</f>
        <v/>
      </c>
      <c r="Y16" s="58" t="str">
        <f>IF(AND('Mapa final'!$Y$13="Alta",'Mapa final'!$AA$13="Moderado"),CONCATENATE("R1C",'Mapa final'!$O$13),"")</f>
        <v/>
      </c>
      <c r="Z16" s="58" t="str">
        <f>IF(AND('Mapa final'!$Y$14="Alta",'Mapa final'!$AA$14="Moderado"),CONCATENATE("R1C",'Mapa final'!$O$14),"")</f>
        <v/>
      </c>
      <c r="AA16" s="59" t="str">
        <f>IF(AND('Mapa final'!$Y$15="Alta",'Mapa final'!$AA$15="Moderado"),CONCATENATE("R1C",'Mapa final'!$O$15),"")</f>
        <v/>
      </c>
      <c r="AB16" s="57" t="str">
        <f ca="1">IF(AND('Mapa final'!$Y$10="Alta",'Mapa final'!$AA$10="Mayor"),CONCATENATE("R1C",'Mapa final'!$O$10),"")</f>
        <v/>
      </c>
      <c r="AC16" s="58" t="str">
        <f ca="1">IF(AND('Mapa final'!$Y$11="Alta",'Mapa final'!$AA$11="Mayor"),CONCATENATE("R1C",'Mapa final'!$O$11),"")</f>
        <v/>
      </c>
      <c r="AD16" s="58" t="str">
        <f ca="1">IF(AND('Mapa final'!$Y$12="Alta",'Mapa final'!$AA$12="Mayor"),CONCATENATE("R1C",'Mapa final'!$O$12),"")</f>
        <v/>
      </c>
      <c r="AE16" s="58" t="str">
        <f>IF(AND('Mapa final'!$Y$13="Alta",'Mapa final'!$AA$13="Mayor"),CONCATENATE("R1C",'Mapa final'!$O$13),"")</f>
        <v/>
      </c>
      <c r="AF16" s="58" t="str">
        <f>IF(AND('Mapa final'!$Y$14="Alta",'Mapa final'!$AA$14="Mayor"),CONCATENATE("R1C",'Mapa final'!$O$14),"")</f>
        <v/>
      </c>
      <c r="AG16" s="59" t="str">
        <f>IF(AND('Mapa final'!$Y$15="Alta",'Mapa final'!$AA$15="Mayor"),CONCATENATE("R1C",'Mapa final'!$O$15),"")</f>
        <v/>
      </c>
      <c r="AH16" s="60" t="str">
        <f ca="1">IF(AND('Mapa final'!$Y$10="Alta",'Mapa final'!$AA$10="Catastrófico"),CONCATENATE("R1C",'Mapa final'!$O$10),"")</f>
        <v/>
      </c>
      <c r="AI16" s="61" t="str">
        <f ca="1">IF(AND('Mapa final'!$Y$11="Alta",'Mapa final'!$AA$11="Catastrófico"),CONCATENATE("R1C",'Mapa final'!$O$11),"")</f>
        <v/>
      </c>
      <c r="AJ16" s="61" t="str">
        <f ca="1">IF(AND('Mapa final'!$Y$12="Alta",'Mapa final'!$AA$12="Catastrófico"),CONCATENATE("R1C",'Mapa final'!$O$12),"")</f>
        <v/>
      </c>
      <c r="AK16" s="61" t="str">
        <f>IF(AND('Mapa final'!$Y$13="Alta",'Mapa final'!$AA$13="Catastrófico"),CONCATENATE("R1C",'Mapa final'!$O$13),"")</f>
        <v/>
      </c>
      <c r="AL16" s="61" t="str">
        <f>IF(AND('Mapa final'!$Y$14="Alta",'Mapa final'!$AA$14="Catastrófico"),CONCATENATE("R1C",'Mapa final'!$O$14),"")</f>
        <v/>
      </c>
      <c r="AM16" s="62" t="str">
        <f>IF(AND('Mapa final'!$Y$15="Alta",'Mapa final'!$AA$15="Catastrófico"),CONCATENATE("R1C",'Mapa final'!$O$15),"")</f>
        <v/>
      </c>
      <c r="AN16" s="1"/>
      <c r="AO16" s="265" t="s">
        <v>135</v>
      </c>
      <c r="AP16" s="241"/>
      <c r="AQ16" s="241"/>
      <c r="AR16" s="241"/>
      <c r="AS16" s="241"/>
      <c r="AT16" s="242"/>
      <c r="AU16" s="1"/>
      <c r="AV16" s="1"/>
      <c r="AW16" s="1"/>
      <c r="AX16" s="1"/>
      <c r="AY16" s="1"/>
      <c r="AZ16" s="1"/>
      <c r="BA16" s="1"/>
      <c r="BB16" s="1"/>
      <c r="BC16" s="1"/>
      <c r="BD16" s="1"/>
      <c r="BE16" s="1"/>
      <c r="BF16" s="1"/>
      <c r="BG16" s="1"/>
      <c r="BH16" s="1"/>
      <c r="BI16" s="1"/>
    </row>
    <row r="17" spans="1:61" ht="15" customHeight="1" x14ac:dyDescent="0.25">
      <c r="A17" s="1"/>
      <c r="B17" s="261"/>
      <c r="C17" s="152"/>
      <c r="D17" s="153"/>
      <c r="E17" s="164"/>
      <c r="F17" s="152"/>
      <c r="G17" s="152"/>
      <c r="H17" s="152"/>
      <c r="I17" s="152"/>
      <c r="J17" s="78" t="str">
        <f ca="1">IF(AND('Mapa final'!$Y$16="Alta",'Mapa final'!$AA$16="Leve"),CONCATENATE("R2C",'Mapa final'!$O$16),"")</f>
        <v/>
      </c>
      <c r="K17" s="79" t="str">
        <f ca="1">IF(AND('Mapa final'!$Y$17="Alta",'Mapa final'!$AA$17="Leve"),CONCATENATE("R2C",'Mapa final'!$O$17),"")</f>
        <v/>
      </c>
      <c r="L17" s="79" t="str">
        <f ca="1">IF(AND('Mapa final'!$Y$18="Alta",'Mapa final'!$AA$18="Leve"),CONCATENATE("R2C",'Mapa final'!$O$18),"")</f>
        <v/>
      </c>
      <c r="M17" s="79" t="str">
        <f>IF(AND('Mapa final'!$Y$19="Alta",'Mapa final'!$AA$19="Leve"),CONCATENATE("R2C",'Mapa final'!$O$19),"")</f>
        <v/>
      </c>
      <c r="N17" s="79" t="str">
        <f>IF(AND('Mapa final'!$Y$20="Alta",'Mapa final'!$AA$20="Leve"),CONCATENATE("R2C",'Mapa final'!$O$20),"")</f>
        <v/>
      </c>
      <c r="O17" s="80" t="str">
        <f>IF(AND('Mapa final'!$Y$21="Alta",'Mapa final'!$AA$21="Leve"),CONCATENATE("R2C",'Mapa final'!$O$21),"")</f>
        <v/>
      </c>
      <c r="P17" s="78" t="str">
        <f ca="1">IF(AND('Mapa final'!$Y$16="Alta",'Mapa final'!$AA$16="Menor"),CONCATENATE("R2C",'Mapa final'!$O$16),"")</f>
        <v/>
      </c>
      <c r="Q17" s="79" t="str">
        <f ca="1">IF(AND('Mapa final'!$Y$17="Alta",'Mapa final'!$AA$17="Menor"),CONCATENATE("R2C",'Mapa final'!$O$17),"")</f>
        <v/>
      </c>
      <c r="R17" s="79" t="str">
        <f ca="1">IF(AND('Mapa final'!$Y$18="Alta",'Mapa final'!$AA$18="Menor"),CONCATENATE("R2C",'Mapa final'!$O$18),"")</f>
        <v/>
      </c>
      <c r="S17" s="79" t="str">
        <f>IF(AND('Mapa final'!$Y$19="Alta",'Mapa final'!$AA$19="Menor"),CONCATENATE("R2C",'Mapa final'!$O$19),"")</f>
        <v/>
      </c>
      <c r="T17" s="79" t="str">
        <f>IF(AND('Mapa final'!$Y$20="Alta",'Mapa final'!$AA$20="Menor"),CONCATENATE("R2C",'Mapa final'!$O$20),"")</f>
        <v/>
      </c>
      <c r="U17" s="80" t="str">
        <f>IF(AND('Mapa final'!$Y$21="Alta",'Mapa final'!$AA$21="Menor"),CONCATENATE("R2C",'Mapa final'!$O$21),"")</f>
        <v/>
      </c>
      <c r="V17" s="63" t="str">
        <f ca="1">IF(AND('Mapa final'!$Y$16="Alta",'Mapa final'!$AA$16="Moderado"),CONCATENATE("R2C",'Mapa final'!$O$16),"")</f>
        <v/>
      </c>
      <c r="W17" s="64" t="str">
        <f ca="1">IF(AND('Mapa final'!$Y$17="Alta",'Mapa final'!$AA$17="Moderado"),CONCATENATE("R2C",'Mapa final'!$O$17),"")</f>
        <v/>
      </c>
      <c r="X17" s="64" t="str">
        <f ca="1">IF(AND('Mapa final'!$Y$18="Alta",'Mapa final'!$AA$18="Moderado"),CONCATENATE("R2C",'Mapa final'!$O$18),"")</f>
        <v/>
      </c>
      <c r="Y17" s="64" t="str">
        <f>IF(AND('Mapa final'!$Y$19="Alta",'Mapa final'!$AA$19="Moderado"),CONCATENATE("R2C",'Mapa final'!$O$19),"")</f>
        <v/>
      </c>
      <c r="Z17" s="64" t="str">
        <f>IF(AND('Mapa final'!$Y$20="Alta",'Mapa final'!$AA$20="Moderado"),CONCATENATE("R2C",'Mapa final'!$O$20),"")</f>
        <v/>
      </c>
      <c r="AA17" s="65" t="str">
        <f>IF(AND('Mapa final'!$Y$21="Alta",'Mapa final'!$AA$21="Moderado"),CONCATENATE("R2C",'Mapa final'!$O$21),"")</f>
        <v/>
      </c>
      <c r="AB17" s="63" t="str">
        <f ca="1">IF(AND('Mapa final'!$Y$16="Alta",'Mapa final'!$AA$16="Mayor"),CONCATENATE("R2C",'Mapa final'!$O$16),"")</f>
        <v/>
      </c>
      <c r="AC17" s="64" t="str">
        <f ca="1">IF(AND('Mapa final'!$Y$17="Alta",'Mapa final'!$AA$17="Mayor"),CONCATENATE("R2C",'Mapa final'!$O$17),"")</f>
        <v/>
      </c>
      <c r="AD17" s="64" t="str">
        <f ca="1">IF(AND('Mapa final'!$Y$18="Alta",'Mapa final'!$AA$18="Mayor"),CONCATENATE("R2C",'Mapa final'!$O$18),"")</f>
        <v/>
      </c>
      <c r="AE17" s="64" t="str">
        <f>IF(AND('Mapa final'!$Y$19="Alta",'Mapa final'!$AA$19="Mayor"),CONCATENATE("R2C",'Mapa final'!$O$19),"")</f>
        <v/>
      </c>
      <c r="AF17" s="64" t="str">
        <f>IF(AND('Mapa final'!$Y$20="Alta",'Mapa final'!$AA$20="Mayor"),CONCATENATE("R2C",'Mapa final'!$O$20),"")</f>
        <v/>
      </c>
      <c r="AG17" s="65" t="str">
        <f>IF(AND('Mapa final'!$Y$21="Alta",'Mapa final'!$AA$21="Mayor"),CONCATENATE("R2C",'Mapa final'!$O$21),"")</f>
        <v/>
      </c>
      <c r="AH17" s="66" t="str">
        <f ca="1">IF(AND('Mapa final'!$Y$16="Alta",'Mapa final'!$AA$16="Catastrófico"),CONCATENATE("R2C",'Mapa final'!$O$16),"")</f>
        <v/>
      </c>
      <c r="AI17" s="67" t="str">
        <f ca="1">IF(AND('Mapa final'!$Y$17="Alta",'Mapa final'!$AA$17="Catastrófico"),CONCATENATE("R2C",'Mapa final'!$O$17),"")</f>
        <v/>
      </c>
      <c r="AJ17" s="67" t="str">
        <f ca="1">IF(AND('Mapa final'!$Y$18="Alta",'Mapa final'!$AA$18="Catastrófico"),CONCATENATE("R2C",'Mapa final'!$O$18),"")</f>
        <v/>
      </c>
      <c r="AK17" s="67" t="str">
        <f>IF(AND('Mapa final'!$Y$19="Alta",'Mapa final'!$AA$19="Catastrófico"),CONCATENATE("R2C",'Mapa final'!$O$19),"")</f>
        <v/>
      </c>
      <c r="AL17" s="67" t="str">
        <f>IF(AND('Mapa final'!$Y$20="Alta",'Mapa final'!$AA$20="Catastrófico"),CONCATENATE("R2C",'Mapa final'!$O$20),"")</f>
        <v/>
      </c>
      <c r="AM17" s="68" t="str">
        <f>IF(AND('Mapa final'!$Y$21="Alta",'Mapa final'!$AA$21="Catastrófico"),CONCATENATE("R2C",'Mapa final'!$O$21),"")</f>
        <v/>
      </c>
      <c r="AN17" s="1"/>
      <c r="AO17" s="243"/>
      <c r="AP17" s="152"/>
      <c r="AQ17" s="152"/>
      <c r="AR17" s="152"/>
      <c r="AS17" s="152"/>
      <c r="AT17" s="244"/>
      <c r="AU17" s="1"/>
      <c r="AV17" s="1"/>
      <c r="AW17" s="1"/>
      <c r="AX17" s="1"/>
      <c r="AY17" s="1"/>
      <c r="AZ17" s="1"/>
      <c r="BA17" s="1"/>
      <c r="BB17" s="1"/>
      <c r="BC17" s="1"/>
      <c r="BD17" s="1"/>
      <c r="BE17" s="1"/>
      <c r="BF17" s="1"/>
      <c r="BG17" s="1"/>
      <c r="BH17" s="1"/>
      <c r="BI17" s="1"/>
    </row>
    <row r="18" spans="1:61" ht="15" customHeight="1" x14ac:dyDescent="0.25">
      <c r="A18" s="1"/>
      <c r="B18" s="261"/>
      <c r="C18" s="152"/>
      <c r="D18" s="153"/>
      <c r="E18" s="164"/>
      <c r="F18" s="152"/>
      <c r="G18" s="152"/>
      <c r="H18" s="152"/>
      <c r="I18" s="152"/>
      <c r="J18" s="78" t="str">
        <f ca="1">IF(AND('Mapa final'!$Y$22="Alta",'Mapa final'!$AA$22="Leve"),CONCATENATE("R3C",'Mapa final'!$O$22),"")</f>
        <v/>
      </c>
      <c r="K18" s="79" t="str">
        <f ca="1">IF(AND('Mapa final'!$Y$23="Alta",'Mapa final'!$AA$23="Leve"),CONCATENATE("R3C",'Mapa final'!$O$23),"")</f>
        <v/>
      </c>
      <c r="L18" s="79" t="str">
        <f ca="1">IF(AND('Mapa final'!$Y$24="Alta",'Mapa final'!$AA$24="Leve"),CONCATENATE("R3C",'Mapa final'!$O$24),"")</f>
        <v/>
      </c>
      <c r="M18" s="79" t="str">
        <f>IF(AND('Mapa final'!$Y$25="Alta",'Mapa final'!$AA$25="Leve"),CONCATENATE("R3C",'Mapa final'!$O$25),"")</f>
        <v/>
      </c>
      <c r="N18" s="79" t="str">
        <f>IF(AND('Mapa final'!$Y$26="Alta",'Mapa final'!$AA$26="Leve"),CONCATENATE("R3C",'Mapa final'!$O$26),"")</f>
        <v/>
      </c>
      <c r="O18" s="80" t="str">
        <f>IF(AND('Mapa final'!$Y$27="Alta",'Mapa final'!$AA$27="Leve"),CONCATENATE("R3C",'Mapa final'!$O$27),"")</f>
        <v/>
      </c>
      <c r="P18" s="78" t="str">
        <f ca="1">IF(AND('Mapa final'!$Y$22="Alta",'Mapa final'!$AA$22="Menor"),CONCATENATE("R3C",'Mapa final'!$O$22),"")</f>
        <v/>
      </c>
      <c r="Q18" s="79" t="str">
        <f ca="1">IF(AND('Mapa final'!$Y$23="Alta",'Mapa final'!$AA$23="Menor"),CONCATENATE("R3C",'Mapa final'!$O$23),"")</f>
        <v/>
      </c>
      <c r="R18" s="79" t="str">
        <f ca="1">IF(AND('Mapa final'!$Y$24="Alta",'Mapa final'!$AA$24="Menor"),CONCATENATE("R3C",'Mapa final'!$O$24),"")</f>
        <v/>
      </c>
      <c r="S18" s="79" t="str">
        <f>IF(AND('Mapa final'!$Y$25="Alta",'Mapa final'!$AA$25="Menor"),CONCATENATE("R3C",'Mapa final'!$O$25),"")</f>
        <v/>
      </c>
      <c r="T18" s="79" t="str">
        <f>IF(AND('Mapa final'!$Y$26="Alta",'Mapa final'!$AA$26="Menor"),CONCATENATE("R3C",'Mapa final'!$O$26),"")</f>
        <v/>
      </c>
      <c r="U18" s="80" t="str">
        <f>IF(AND('Mapa final'!$Y$27="Alta",'Mapa final'!$AA$27="Menor"),CONCATENATE("R3C",'Mapa final'!$O$27),"")</f>
        <v/>
      </c>
      <c r="V18" s="63" t="str">
        <f ca="1">IF(AND('Mapa final'!$Y$22="Alta",'Mapa final'!$AA$22="Moderado"),CONCATENATE("R3C",'Mapa final'!$O$22),"")</f>
        <v/>
      </c>
      <c r="W18" s="64" t="str">
        <f ca="1">IF(AND('Mapa final'!$Y$23="Alta",'Mapa final'!$AA$23="Moderado"),CONCATENATE("R3C",'Mapa final'!$O$23),"")</f>
        <v/>
      </c>
      <c r="X18" s="64" t="str">
        <f ca="1">IF(AND('Mapa final'!$Y$24="Alta",'Mapa final'!$AA$24="Moderado"),CONCATENATE("R3C",'Mapa final'!$O$24),"")</f>
        <v/>
      </c>
      <c r="Y18" s="64" t="str">
        <f>IF(AND('Mapa final'!$Y$25="Alta",'Mapa final'!$AA$25="Moderado"),CONCATENATE("R3C",'Mapa final'!$O$25),"")</f>
        <v/>
      </c>
      <c r="Z18" s="64" t="str">
        <f>IF(AND('Mapa final'!$Y$26="Alta",'Mapa final'!$AA$26="Moderado"),CONCATENATE("R3C",'Mapa final'!$O$26),"")</f>
        <v/>
      </c>
      <c r="AA18" s="65" t="str">
        <f>IF(AND('Mapa final'!$Y$27="Alta",'Mapa final'!$AA$27="Moderado"),CONCATENATE("R3C",'Mapa final'!$O$27),"")</f>
        <v/>
      </c>
      <c r="AB18" s="63" t="str">
        <f ca="1">IF(AND('Mapa final'!$Y$22="Alta",'Mapa final'!$AA$22="Mayor"),CONCATENATE("R3C",'Mapa final'!$O$22),"")</f>
        <v/>
      </c>
      <c r="AC18" s="64" t="str">
        <f ca="1">IF(AND('Mapa final'!$Y$23="Alta",'Mapa final'!$AA$23="Mayor"),CONCATENATE("R3C",'Mapa final'!$O$23),"")</f>
        <v/>
      </c>
      <c r="AD18" s="64" t="str">
        <f ca="1">IF(AND('Mapa final'!$Y$24="Alta",'Mapa final'!$AA$24="Mayor"),CONCATENATE("R3C",'Mapa final'!$O$24),"")</f>
        <v/>
      </c>
      <c r="AE18" s="64" t="str">
        <f>IF(AND('Mapa final'!$Y$25="Alta",'Mapa final'!$AA$25="Mayor"),CONCATENATE("R3C",'Mapa final'!$O$25),"")</f>
        <v/>
      </c>
      <c r="AF18" s="64" t="str">
        <f>IF(AND('Mapa final'!$Y$26="Alta",'Mapa final'!$AA$26="Mayor"),CONCATENATE("R3C",'Mapa final'!$O$26),"")</f>
        <v/>
      </c>
      <c r="AG18" s="65" t="str">
        <f>IF(AND('Mapa final'!$Y$27="Alta",'Mapa final'!$AA$27="Mayor"),CONCATENATE("R3C",'Mapa final'!$O$27),"")</f>
        <v/>
      </c>
      <c r="AH18" s="66" t="str">
        <f ca="1">IF(AND('Mapa final'!$Y$22="Alta",'Mapa final'!$AA$22="Catastrófico"),CONCATENATE("R3C",'Mapa final'!$O$22),"")</f>
        <v/>
      </c>
      <c r="AI18" s="67" t="str">
        <f ca="1">IF(AND('Mapa final'!$Y$23="Alta",'Mapa final'!$AA$23="Catastrófico"),CONCATENATE("R3C",'Mapa final'!$O$23),"")</f>
        <v/>
      </c>
      <c r="AJ18" s="67" t="str">
        <f ca="1">IF(AND('Mapa final'!$Y$24="Alta",'Mapa final'!$AA$24="Catastrófico"),CONCATENATE("R3C",'Mapa final'!$O$24),"")</f>
        <v/>
      </c>
      <c r="AK18" s="67" t="str">
        <f>IF(AND('Mapa final'!$Y$25="Alta",'Mapa final'!$AA$25="Catastrófico"),CONCATENATE("R3C",'Mapa final'!$O$25),"")</f>
        <v/>
      </c>
      <c r="AL18" s="67" t="str">
        <f>IF(AND('Mapa final'!$Y$26="Alta",'Mapa final'!$AA$26="Catastrófico"),CONCATENATE("R3C",'Mapa final'!$O$26),"")</f>
        <v/>
      </c>
      <c r="AM18" s="68" t="str">
        <f>IF(AND('Mapa final'!$Y$27="Alta",'Mapa final'!$AA$27="Catastrófico"),CONCATENATE("R3C",'Mapa final'!$O$27),"")</f>
        <v/>
      </c>
      <c r="AN18" s="1"/>
      <c r="AO18" s="243"/>
      <c r="AP18" s="152"/>
      <c r="AQ18" s="152"/>
      <c r="AR18" s="152"/>
      <c r="AS18" s="152"/>
      <c r="AT18" s="244"/>
      <c r="AU18" s="1"/>
      <c r="AV18" s="1"/>
      <c r="AW18" s="1"/>
      <c r="AX18" s="1"/>
      <c r="AY18" s="1"/>
      <c r="AZ18" s="1"/>
      <c r="BA18" s="1"/>
      <c r="BB18" s="1"/>
      <c r="BC18" s="1"/>
      <c r="BD18" s="1"/>
      <c r="BE18" s="1"/>
      <c r="BF18" s="1"/>
      <c r="BG18" s="1"/>
      <c r="BH18" s="1"/>
      <c r="BI18" s="1"/>
    </row>
    <row r="19" spans="1:61" ht="15" customHeight="1" x14ac:dyDescent="0.25">
      <c r="A19" s="1"/>
      <c r="B19" s="261"/>
      <c r="C19" s="152"/>
      <c r="D19" s="153"/>
      <c r="E19" s="164"/>
      <c r="F19" s="152"/>
      <c r="G19" s="152"/>
      <c r="H19" s="152"/>
      <c r="I19" s="152"/>
      <c r="J19" s="78" t="str">
        <f>IF(AND('Mapa final'!$Y$28="Alta",'Mapa final'!$AA$28="Leve"),CONCATENATE("R4C",'Mapa final'!$O$28),"")</f>
        <v/>
      </c>
      <c r="K19" s="79" t="str">
        <f>IF(AND('Mapa final'!$Y$29="Alta",'Mapa final'!$AA$29="Leve"),CONCATENATE("R4C",'Mapa final'!$O$29),"")</f>
        <v/>
      </c>
      <c r="L19" s="79" t="str">
        <f>IF(AND('Mapa final'!$Y$30="Alta",'Mapa final'!$AA$30="Leve"),CONCATENATE("R4C",'Mapa final'!$O$30),"")</f>
        <v/>
      </c>
      <c r="M19" s="79" t="str">
        <f>IF(AND('Mapa final'!$Y$31="Alta",'Mapa final'!$AA$31="Leve"),CONCATENATE("R4C",'Mapa final'!$O$31),"")</f>
        <v/>
      </c>
      <c r="N19" s="79" t="str">
        <f>IF(AND('Mapa final'!$Y$32="Alta",'Mapa final'!$AA$32="Leve"),CONCATENATE("R4C",'Mapa final'!$O$32),"")</f>
        <v/>
      </c>
      <c r="O19" s="80" t="str">
        <f>IF(AND('Mapa final'!$Y$33="Alta",'Mapa final'!$AA$33="Leve"),CONCATENATE("R4C",'Mapa final'!$O$33),"")</f>
        <v/>
      </c>
      <c r="P19" s="78" t="str">
        <f>IF(AND('Mapa final'!$Y$28="Alta",'Mapa final'!$AA$28="Menor"),CONCATENATE("R4C",'Mapa final'!$O$28),"")</f>
        <v/>
      </c>
      <c r="Q19" s="79" t="str">
        <f>IF(AND('Mapa final'!$Y$29="Alta",'Mapa final'!$AA$29="Menor"),CONCATENATE("R4C",'Mapa final'!$O$29),"")</f>
        <v/>
      </c>
      <c r="R19" s="79" t="str">
        <f>IF(AND('Mapa final'!$Y$30="Alta",'Mapa final'!$AA$30="Menor"),CONCATENATE("R4C",'Mapa final'!$O$30),"")</f>
        <v/>
      </c>
      <c r="S19" s="79" t="str">
        <f>IF(AND('Mapa final'!$Y$31="Alta",'Mapa final'!$AA$31="Menor"),CONCATENATE("R4C",'Mapa final'!$O$31),"")</f>
        <v/>
      </c>
      <c r="T19" s="79" t="str">
        <f>IF(AND('Mapa final'!$Y$32="Alta",'Mapa final'!$AA$32="Menor"),CONCATENATE("R4C",'Mapa final'!$O$32),"")</f>
        <v/>
      </c>
      <c r="U19" s="80" t="str">
        <f>IF(AND('Mapa final'!$Y$33="Alta",'Mapa final'!$AA$33="Menor"),CONCATENATE("R4C",'Mapa final'!$O$33),"")</f>
        <v/>
      </c>
      <c r="V19" s="63" t="str">
        <f>IF(AND('Mapa final'!$Y$28="Alta",'Mapa final'!$AA$28="Moderado"),CONCATENATE("R4C",'Mapa final'!$O$28),"")</f>
        <v/>
      </c>
      <c r="W19" s="64" t="str">
        <f>IF(AND('Mapa final'!$Y$29="Alta",'Mapa final'!$AA$29="Moderado"),CONCATENATE("R4C",'Mapa final'!$O$29),"")</f>
        <v/>
      </c>
      <c r="X19" s="64" t="str">
        <f>IF(AND('Mapa final'!$Y$30="Alta",'Mapa final'!$AA$30="Moderado"),CONCATENATE("R4C",'Mapa final'!$O$30),"")</f>
        <v/>
      </c>
      <c r="Y19" s="64" t="str">
        <f>IF(AND('Mapa final'!$Y$31="Alta",'Mapa final'!$AA$31="Moderado"),CONCATENATE("R4C",'Mapa final'!$O$31),"")</f>
        <v/>
      </c>
      <c r="Z19" s="64" t="str">
        <f>IF(AND('Mapa final'!$Y$32="Alta",'Mapa final'!$AA$32="Moderado"),CONCATENATE("R4C",'Mapa final'!$O$32),"")</f>
        <v/>
      </c>
      <c r="AA19" s="65" t="str">
        <f>IF(AND('Mapa final'!$Y$33="Alta",'Mapa final'!$AA$33="Moderado"),CONCATENATE("R4C",'Mapa final'!$O$33),"")</f>
        <v/>
      </c>
      <c r="AB19" s="63" t="str">
        <f>IF(AND('Mapa final'!$Y$28="Alta",'Mapa final'!$AA$28="Mayor"),CONCATENATE("R4C",'Mapa final'!$O$28),"")</f>
        <v/>
      </c>
      <c r="AC19" s="64" t="str">
        <f>IF(AND('Mapa final'!$Y$29="Alta",'Mapa final'!$AA$29="Mayor"),CONCATENATE("R4C",'Mapa final'!$O$29),"")</f>
        <v/>
      </c>
      <c r="AD19" s="64" t="str">
        <f>IF(AND('Mapa final'!$Y$30="Alta",'Mapa final'!$AA$30="Mayor"),CONCATENATE("R4C",'Mapa final'!$O$30),"")</f>
        <v/>
      </c>
      <c r="AE19" s="64" t="str">
        <f>IF(AND('Mapa final'!$Y$31="Alta",'Mapa final'!$AA$31="Mayor"),CONCATENATE("R4C",'Mapa final'!$O$31),"")</f>
        <v/>
      </c>
      <c r="AF19" s="64" t="str">
        <f>IF(AND('Mapa final'!$Y$32="Alta",'Mapa final'!$AA$32="Mayor"),CONCATENATE("R4C",'Mapa final'!$O$32),"")</f>
        <v/>
      </c>
      <c r="AG19" s="65" t="str">
        <f>IF(AND('Mapa final'!$Y$33="Alta",'Mapa final'!$AA$33="Mayor"),CONCATENATE("R4C",'Mapa final'!$O$33),"")</f>
        <v/>
      </c>
      <c r="AH19" s="66" t="str">
        <f>IF(AND('Mapa final'!$Y$28="Alta",'Mapa final'!$AA$28="Catastrófico"),CONCATENATE("R4C",'Mapa final'!$O$28),"")</f>
        <v/>
      </c>
      <c r="AI19" s="67" t="str">
        <f>IF(AND('Mapa final'!$Y$29="Alta",'Mapa final'!$AA$29="Catastrófico"),CONCATENATE("R4C",'Mapa final'!$O$29),"")</f>
        <v/>
      </c>
      <c r="AJ19" s="67" t="str">
        <f>IF(AND('Mapa final'!$Y$30="Alta",'Mapa final'!$AA$30="Catastrófico"),CONCATENATE("R4C",'Mapa final'!$O$30),"")</f>
        <v/>
      </c>
      <c r="AK19" s="67" t="str">
        <f>IF(AND('Mapa final'!$Y$31="Alta",'Mapa final'!$AA$31="Catastrófico"),CONCATENATE("R4C",'Mapa final'!$O$31),"")</f>
        <v/>
      </c>
      <c r="AL19" s="67" t="str">
        <f>IF(AND('Mapa final'!$Y$32="Alta",'Mapa final'!$AA$32="Catastrófico"),CONCATENATE("R4C",'Mapa final'!$O$32),"")</f>
        <v/>
      </c>
      <c r="AM19" s="68" t="str">
        <f>IF(AND('Mapa final'!$Y$33="Alta",'Mapa final'!$AA$33="Catastrófico"),CONCATENATE("R4C",'Mapa final'!$O$33),"")</f>
        <v/>
      </c>
      <c r="AN19" s="1"/>
      <c r="AO19" s="243"/>
      <c r="AP19" s="152"/>
      <c r="AQ19" s="152"/>
      <c r="AR19" s="152"/>
      <c r="AS19" s="152"/>
      <c r="AT19" s="244"/>
      <c r="AU19" s="1"/>
      <c r="AV19" s="1"/>
      <c r="AW19" s="1"/>
      <c r="AX19" s="1"/>
      <c r="AY19" s="1"/>
      <c r="AZ19" s="1"/>
      <c r="BA19" s="1"/>
      <c r="BB19" s="1"/>
      <c r="BC19" s="1"/>
      <c r="BD19" s="1"/>
      <c r="BE19" s="1"/>
      <c r="BF19" s="1"/>
      <c r="BG19" s="1"/>
      <c r="BH19" s="1"/>
      <c r="BI19" s="1"/>
    </row>
    <row r="20" spans="1:61" ht="15" customHeight="1" x14ac:dyDescent="0.25">
      <c r="A20" s="1"/>
      <c r="B20" s="261"/>
      <c r="C20" s="152"/>
      <c r="D20" s="153"/>
      <c r="E20" s="164"/>
      <c r="F20" s="152"/>
      <c r="G20" s="152"/>
      <c r="H20" s="152"/>
      <c r="I20" s="152"/>
      <c r="J20" s="78" t="str">
        <f>IF(AND('Mapa final'!$Y$34="Alta",'Mapa final'!$AA$34="Leve"),CONCATENATE("R5C",'Mapa final'!$O$34),"")</f>
        <v/>
      </c>
      <c r="K20" s="79" t="str">
        <f>IF(AND('Mapa final'!$Y$35="Alta",'Mapa final'!$AA$35="Leve"),CONCATENATE("R5C",'Mapa final'!$O$35),"")</f>
        <v/>
      </c>
      <c r="L20" s="79" t="str">
        <f>IF(AND('Mapa final'!$Y$36="Alta",'Mapa final'!$AA$36="Leve"),CONCATENATE("R5C",'Mapa final'!$O$36),"")</f>
        <v/>
      </c>
      <c r="M20" s="79" t="str">
        <f>IF(AND('Mapa final'!$Y$37="Alta",'Mapa final'!$AA$37="Leve"),CONCATENATE("R5C",'Mapa final'!$O$37),"")</f>
        <v/>
      </c>
      <c r="N20" s="79" t="str">
        <f>IF(AND('Mapa final'!$Y$38="Alta",'Mapa final'!$AA$38="Leve"),CONCATENATE("R5C",'Mapa final'!$O$38),"")</f>
        <v/>
      </c>
      <c r="O20" s="80" t="str">
        <f>IF(AND('Mapa final'!$Y$39="Alta",'Mapa final'!$AA$39="Leve"),CONCATENATE("R5C",'Mapa final'!$O$39),"")</f>
        <v/>
      </c>
      <c r="P20" s="78" t="str">
        <f>IF(AND('Mapa final'!$Y$34="Alta",'Mapa final'!$AA$34="Menor"),CONCATENATE("R5C",'Mapa final'!$O$34),"")</f>
        <v/>
      </c>
      <c r="Q20" s="79" t="str">
        <f>IF(AND('Mapa final'!$Y$35="Alta",'Mapa final'!$AA$35="Menor"),CONCATENATE("R5C",'Mapa final'!$O$35),"")</f>
        <v/>
      </c>
      <c r="R20" s="79" t="str">
        <f>IF(AND('Mapa final'!$Y$36="Alta",'Mapa final'!$AA$36="Menor"),CONCATENATE("R5C",'Mapa final'!$O$36),"")</f>
        <v/>
      </c>
      <c r="S20" s="79" t="str">
        <f>IF(AND('Mapa final'!$Y$37="Alta",'Mapa final'!$AA$37="Menor"),CONCATENATE("R5C",'Mapa final'!$O$37),"")</f>
        <v/>
      </c>
      <c r="T20" s="79" t="str">
        <f>IF(AND('Mapa final'!$Y$38="Alta",'Mapa final'!$AA$38="Menor"),CONCATENATE("R5C",'Mapa final'!$O$38),"")</f>
        <v/>
      </c>
      <c r="U20" s="80" t="str">
        <f>IF(AND('Mapa final'!$Y$39="Alta",'Mapa final'!$AA$39="Menor"),CONCATENATE("R5C",'Mapa final'!$O$39),"")</f>
        <v/>
      </c>
      <c r="V20" s="63" t="str">
        <f>IF(AND('Mapa final'!$Y$34="Alta",'Mapa final'!$AA$34="Moderado"),CONCATENATE("R5C",'Mapa final'!$O$34),"")</f>
        <v/>
      </c>
      <c r="W20" s="64" t="str">
        <f>IF(AND('Mapa final'!$Y$35="Alta",'Mapa final'!$AA$35="Moderado"),CONCATENATE("R5C",'Mapa final'!$O$35),"")</f>
        <v/>
      </c>
      <c r="X20" s="64" t="str">
        <f>IF(AND('Mapa final'!$Y$36="Alta",'Mapa final'!$AA$36="Moderado"),CONCATENATE("R5C",'Mapa final'!$O$36),"")</f>
        <v/>
      </c>
      <c r="Y20" s="64" t="str">
        <f>IF(AND('Mapa final'!$Y$37="Alta",'Mapa final'!$AA$37="Moderado"),CONCATENATE("R5C",'Mapa final'!$O$37),"")</f>
        <v/>
      </c>
      <c r="Z20" s="64" t="str">
        <f>IF(AND('Mapa final'!$Y$38="Alta",'Mapa final'!$AA$38="Moderado"),CONCATENATE("R5C",'Mapa final'!$O$38),"")</f>
        <v/>
      </c>
      <c r="AA20" s="65" t="str">
        <f>IF(AND('Mapa final'!$Y$39="Alta",'Mapa final'!$AA$39="Moderado"),CONCATENATE("R5C",'Mapa final'!$O$39),"")</f>
        <v/>
      </c>
      <c r="AB20" s="63" t="str">
        <f>IF(AND('Mapa final'!$Y$34="Alta",'Mapa final'!$AA$34="Mayor"),CONCATENATE("R5C",'Mapa final'!$O$34),"")</f>
        <v/>
      </c>
      <c r="AC20" s="64" t="str">
        <f>IF(AND('Mapa final'!$Y$35="Alta",'Mapa final'!$AA$35="Mayor"),CONCATENATE("R5C",'Mapa final'!$O$35),"")</f>
        <v/>
      </c>
      <c r="AD20" s="64" t="str">
        <f>IF(AND('Mapa final'!$Y$36="Alta",'Mapa final'!$AA$36="Mayor"),CONCATENATE("R5C",'Mapa final'!$O$36),"")</f>
        <v/>
      </c>
      <c r="AE20" s="64" t="str">
        <f>IF(AND('Mapa final'!$Y$37="Alta",'Mapa final'!$AA$37="Mayor"),CONCATENATE("R5C",'Mapa final'!$O$37),"")</f>
        <v/>
      </c>
      <c r="AF20" s="64" t="str">
        <f>IF(AND('Mapa final'!$Y$38="Alta",'Mapa final'!$AA$38="Mayor"),CONCATENATE("R5C",'Mapa final'!$O$38),"")</f>
        <v/>
      </c>
      <c r="AG20" s="65" t="str">
        <f>IF(AND('Mapa final'!$Y$39="Alta",'Mapa final'!$AA$39="Mayor"),CONCATENATE("R5C",'Mapa final'!$O$39),"")</f>
        <v/>
      </c>
      <c r="AH20" s="66" t="str">
        <f>IF(AND('Mapa final'!$Y$34="Alta",'Mapa final'!$AA$34="Catastrófico"),CONCATENATE("R5C",'Mapa final'!$O$34),"")</f>
        <v/>
      </c>
      <c r="AI20" s="67" t="str">
        <f>IF(AND('Mapa final'!$Y$35="Alta",'Mapa final'!$AA$35="Catastrófico"),CONCATENATE("R5C",'Mapa final'!$O$35),"")</f>
        <v/>
      </c>
      <c r="AJ20" s="67" t="str">
        <f>IF(AND('Mapa final'!$Y$36="Alta",'Mapa final'!$AA$36="Catastrófico"),CONCATENATE("R5C",'Mapa final'!$O$36),"")</f>
        <v/>
      </c>
      <c r="AK20" s="67" t="str">
        <f>IF(AND('Mapa final'!$Y$37="Alta",'Mapa final'!$AA$37="Catastrófico"),CONCATENATE("R5C",'Mapa final'!$O$37),"")</f>
        <v/>
      </c>
      <c r="AL20" s="67" t="str">
        <f>IF(AND('Mapa final'!$Y$38="Alta",'Mapa final'!$AA$38="Catastrófico"),CONCATENATE("R5C",'Mapa final'!$O$38),"")</f>
        <v/>
      </c>
      <c r="AM20" s="68" t="str">
        <f>IF(AND('Mapa final'!$Y$39="Alta",'Mapa final'!$AA$39="Catastrófico"),CONCATENATE("R5C",'Mapa final'!$O$39),"")</f>
        <v/>
      </c>
      <c r="AN20" s="1"/>
      <c r="AO20" s="243"/>
      <c r="AP20" s="152"/>
      <c r="AQ20" s="152"/>
      <c r="AR20" s="152"/>
      <c r="AS20" s="152"/>
      <c r="AT20" s="244"/>
      <c r="AU20" s="1"/>
      <c r="AV20" s="1"/>
      <c r="AW20" s="1"/>
      <c r="AX20" s="1"/>
      <c r="AY20" s="1"/>
      <c r="AZ20" s="1"/>
      <c r="BA20" s="1"/>
      <c r="BB20" s="1"/>
      <c r="BC20" s="1"/>
      <c r="BD20" s="1"/>
      <c r="BE20" s="1"/>
      <c r="BF20" s="1"/>
      <c r="BG20" s="1"/>
      <c r="BH20" s="1"/>
      <c r="BI20" s="1"/>
    </row>
    <row r="21" spans="1:61" ht="15" customHeight="1" x14ac:dyDescent="0.25">
      <c r="A21" s="1"/>
      <c r="B21" s="261"/>
      <c r="C21" s="152"/>
      <c r="D21" s="153"/>
      <c r="E21" s="164"/>
      <c r="F21" s="152"/>
      <c r="G21" s="152"/>
      <c r="H21" s="152"/>
      <c r="I21" s="152"/>
      <c r="J21" s="78" t="str">
        <f>IF(AND('Mapa final'!$Y$40="Alta",'Mapa final'!$AA$40="Leve"),CONCATENATE("R6C",'Mapa final'!$O$40),"")</f>
        <v/>
      </c>
      <c r="K21" s="79" t="str">
        <f>IF(AND('Mapa final'!$Y$41="Alta",'Mapa final'!$AA$41="Leve"),CONCATENATE("R6C",'Mapa final'!$O$41),"")</f>
        <v/>
      </c>
      <c r="L21" s="79" t="str">
        <f>IF(AND('Mapa final'!$Y$42="Alta",'Mapa final'!$AA$42="Leve"),CONCATENATE("R6C",'Mapa final'!$O$42),"")</f>
        <v/>
      </c>
      <c r="M21" s="79" t="str">
        <f>IF(AND('Mapa final'!$Y$43="Alta",'Mapa final'!$AA$43="Leve"),CONCATENATE("R6C",'Mapa final'!$O$43),"")</f>
        <v/>
      </c>
      <c r="N21" s="79" t="str">
        <f>IF(AND('Mapa final'!$Y$44="Alta",'Mapa final'!$AA$44="Leve"),CONCATENATE("R6C",'Mapa final'!$O$44),"")</f>
        <v/>
      </c>
      <c r="O21" s="80" t="str">
        <f>IF(AND('Mapa final'!$Y$45="Alta",'Mapa final'!$AA$45="Leve"),CONCATENATE("R6C",'Mapa final'!$O$45),"")</f>
        <v/>
      </c>
      <c r="P21" s="78" t="str">
        <f>IF(AND('Mapa final'!$Y$40="Alta",'Mapa final'!$AA$40="Menor"),CONCATENATE("R6C",'Mapa final'!$O$40),"")</f>
        <v/>
      </c>
      <c r="Q21" s="79" t="str">
        <f>IF(AND('Mapa final'!$Y$41="Alta",'Mapa final'!$AA$41="Menor"),CONCATENATE("R6C",'Mapa final'!$O$41),"")</f>
        <v/>
      </c>
      <c r="R21" s="79" t="str">
        <f>IF(AND('Mapa final'!$Y$42="Alta",'Mapa final'!$AA$42="Menor"),CONCATENATE("R6C",'Mapa final'!$O$42),"")</f>
        <v/>
      </c>
      <c r="S21" s="79" t="str">
        <f>IF(AND('Mapa final'!$Y$43="Alta",'Mapa final'!$AA$43="Menor"),CONCATENATE("R6C",'Mapa final'!$O$43),"")</f>
        <v/>
      </c>
      <c r="T21" s="79" t="str">
        <f>IF(AND('Mapa final'!$Y$44="Alta",'Mapa final'!$AA$44="Menor"),CONCATENATE("R6C",'Mapa final'!$O$44),"")</f>
        <v/>
      </c>
      <c r="U21" s="80" t="str">
        <f>IF(AND('Mapa final'!$Y$45="Alta",'Mapa final'!$AA$45="Menor"),CONCATENATE("R6C",'Mapa final'!$O$45),"")</f>
        <v/>
      </c>
      <c r="V21" s="63" t="str">
        <f>IF(AND('Mapa final'!$Y$40="Alta",'Mapa final'!$AA$40="Moderado"),CONCATENATE("R6C",'Mapa final'!$O$40),"")</f>
        <v/>
      </c>
      <c r="W21" s="64" t="str">
        <f>IF(AND('Mapa final'!$Y$41="Alta",'Mapa final'!$AA$41="Moderado"),CONCATENATE("R6C",'Mapa final'!$O$41),"")</f>
        <v/>
      </c>
      <c r="X21" s="64" t="str">
        <f>IF(AND('Mapa final'!$Y$42="Alta",'Mapa final'!$AA$42="Moderado"),CONCATENATE("R6C",'Mapa final'!$O$42),"")</f>
        <v/>
      </c>
      <c r="Y21" s="64" t="str">
        <f>IF(AND('Mapa final'!$Y$43="Alta",'Mapa final'!$AA$43="Moderado"),CONCATENATE("R6C",'Mapa final'!$O$43),"")</f>
        <v/>
      </c>
      <c r="Z21" s="64" t="str">
        <f>IF(AND('Mapa final'!$Y$44="Alta",'Mapa final'!$AA$44="Moderado"),CONCATENATE("R6C",'Mapa final'!$O$44),"")</f>
        <v/>
      </c>
      <c r="AA21" s="65" t="str">
        <f>IF(AND('Mapa final'!$Y$45="Alta",'Mapa final'!$AA$45="Moderado"),CONCATENATE("R6C",'Mapa final'!$O$45),"")</f>
        <v/>
      </c>
      <c r="AB21" s="63" t="str">
        <f>IF(AND('Mapa final'!$Y$40="Alta",'Mapa final'!$AA$40="Mayor"),CONCATENATE("R6C",'Mapa final'!$O$40),"")</f>
        <v/>
      </c>
      <c r="AC21" s="64" t="str">
        <f>IF(AND('Mapa final'!$Y$41="Alta",'Mapa final'!$AA$41="Mayor"),CONCATENATE("R6C",'Mapa final'!$O$41),"")</f>
        <v/>
      </c>
      <c r="AD21" s="64" t="str">
        <f>IF(AND('Mapa final'!$Y$42="Alta",'Mapa final'!$AA$42="Mayor"),CONCATENATE("R6C",'Mapa final'!$O$42),"")</f>
        <v/>
      </c>
      <c r="AE21" s="64" t="str">
        <f>IF(AND('Mapa final'!$Y$43="Alta",'Mapa final'!$AA$43="Mayor"),CONCATENATE("R6C",'Mapa final'!$O$43),"")</f>
        <v/>
      </c>
      <c r="AF21" s="64" t="str">
        <f>IF(AND('Mapa final'!$Y$44="Alta",'Mapa final'!$AA$44="Mayor"),CONCATENATE("R6C",'Mapa final'!$O$44),"")</f>
        <v/>
      </c>
      <c r="AG21" s="65" t="str">
        <f>IF(AND('Mapa final'!$Y$45="Alta",'Mapa final'!$AA$45="Mayor"),CONCATENATE("R6C",'Mapa final'!$O$45),"")</f>
        <v/>
      </c>
      <c r="AH21" s="66" t="str">
        <f>IF(AND('Mapa final'!$Y$40="Alta",'Mapa final'!$AA$40="Catastrófico"),CONCATENATE("R6C",'Mapa final'!$O$40),"")</f>
        <v/>
      </c>
      <c r="AI21" s="67" t="str">
        <f>IF(AND('Mapa final'!$Y$41="Alta",'Mapa final'!$AA$41="Catastrófico"),CONCATENATE("R6C",'Mapa final'!$O$41),"")</f>
        <v/>
      </c>
      <c r="AJ21" s="67" t="str">
        <f>IF(AND('Mapa final'!$Y$42="Alta",'Mapa final'!$AA$42="Catastrófico"),CONCATENATE("R6C",'Mapa final'!$O$42),"")</f>
        <v/>
      </c>
      <c r="AK21" s="67" t="str">
        <f>IF(AND('Mapa final'!$Y$43="Alta",'Mapa final'!$AA$43="Catastrófico"),CONCATENATE("R6C",'Mapa final'!$O$43),"")</f>
        <v/>
      </c>
      <c r="AL21" s="67" t="str">
        <f>IF(AND('Mapa final'!$Y$44="Alta",'Mapa final'!$AA$44="Catastrófico"),CONCATENATE("R6C",'Mapa final'!$O$44),"")</f>
        <v/>
      </c>
      <c r="AM21" s="68" t="str">
        <f>IF(AND('Mapa final'!$Y$45="Alta",'Mapa final'!$AA$45="Catastrófico"),CONCATENATE("R6C",'Mapa final'!$O$45),"")</f>
        <v/>
      </c>
      <c r="AN21" s="1"/>
      <c r="AO21" s="243"/>
      <c r="AP21" s="152"/>
      <c r="AQ21" s="152"/>
      <c r="AR21" s="152"/>
      <c r="AS21" s="152"/>
      <c r="AT21" s="244"/>
      <c r="AU21" s="1"/>
      <c r="AV21" s="1"/>
      <c r="AW21" s="1"/>
      <c r="AX21" s="1"/>
      <c r="AY21" s="1"/>
      <c r="AZ21" s="1"/>
      <c r="BA21" s="1"/>
      <c r="BB21" s="1"/>
      <c r="BC21" s="1"/>
      <c r="BD21" s="1"/>
      <c r="BE21" s="1"/>
      <c r="BF21" s="1"/>
      <c r="BG21" s="1"/>
      <c r="BH21" s="1"/>
      <c r="BI21" s="1"/>
    </row>
    <row r="22" spans="1:61" ht="15" customHeight="1" x14ac:dyDescent="0.25">
      <c r="A22" s="1"/>
      <c r="B22" s="261"/>
      <c r="C22" s="152"/>
      <c r="D22" s="153"/>
      <c r="E22" s="164"/>
      <c r="F22" s="152"/>
      <c r="G22" s="152"/>
      <c r="H22" s="152"/>
      <c r="I22" s="152"/>
      <c r="J22" s="78" t="str">
        <f>IF(AND('Mapa final'!$Y$46="Alta",'Mapa final'!$AA$46="Leve"),CONCATENATE("R7C",'Mapa final'!$O$46),"")</f>
        <v/>
      </c>
      <c r="K22" s="79" t="str">
        <f>IF(AND('Mapa final'!$Y$47="Alta",'Mapa final'!$AA$47="Leve"),CONCATENATE("R7C",'Mapa final'!$O$47),"")</f>
        <v/>
      </c>
      <c r="L22" s="79" t="str">
        <f>IF(AND('Mapa final'!$Y$48="Alta",'Mapa final'!$AA$48="Leve"),CONCATENATE("R7C",'Mapa final'!$O$48),"")</f>
        <v/>
      </c>
      <c r="M22" s="79" t="str">
        <f>IF(AND('Mapa final'!$Y$49="Alta",'Mapa final'!$AA$49="Leve"),CONCATENATE("R7C",'Mapa final'!$O$49),"")</f>
        <v/>
      </c>
      <c r="N22" s="79" t="str">
        <f>IF(AND('Mapa final'!$Y$50="Alta",'Mapa final'!$AA$50="Leve"),CONCATENATE("R7C",'Mapa final'!$O$50),"")</f>
        <v/>
      </c>
      <c r="O22" s="80" t="str">
        <f>IF(AND('Mapa final'!$Y$51="Alta",'Mapa final'!$AA$51="Leve"),CONCATENATE("R7C",'Mapa final'!$O$51),"")</f>
        <v/>
      </c>
      <c r="P22" s="78" t="str">
        <f>IF(AND('Mapa final'!$Y$46="Alta",'Mapa final'!$AA$46="Menor"),CONCATENATE("R7C",'Mapa final'!$O$46),"")</f>
        <v/>
      </c>
      <c r="Q22" s="79" t="str">
        <f>IF(AND('Mapa final'!$Y$47="Alta",'Mapa final'!$AA$47="Menor"),CONCATENATE("R7C",'Mapa final'!$O$47),"")</f>
        <v/>
      </c>
      <c r="R22" s="79" t="str">
        <f>IF(AND('Mapa final'!$Y$48="Alta",'Mapa final'!$AA$48="Menor"),CONCATENATE("R7C",'Mapa final'!$O$48),"")</f>
        <v/>
      </c>
      <c r="S22" s="79" t="str">
        <f>IF(AND('Mapa final'!$Y$49="Alta",'Mapa final'!$AA$49="Menor"),CONCATENATE("R7C",'Mapa final'!$O$49),"")</f>
        <v/>
      </c>
      <c r="T22" s="79" t="str">
        <f>IF(AND('Mapa final'!$Y$50="Alta",'Mapa final'!$AA$50="Menor"),CONCATENATE("R7C",'Mapa final'!$O$50),"")</f>
        <v/>
      </c>
      <c r="U22" s="80" t="str">
        <f>IF(AND('Mapa final'!$Y$51="Alta",'Mapa final'!$AA$51="Menor"),CONCATENATE("R7C",'Mapa final'!$O$51),"")</f>
        <v/>
      </c>
      <c r="V22" s="63" t="str">
        <f>IF(AND('Mapa final'!$Y$46="Alta",'Mapa final'!$AA$46="Moderado"),CONCATENATE("R7C",'Mapa final'!$O$46),"")</f>
        <v/>
      </c>
      <c r="W22" s="64" t="str">
        <f>IF(AND('Mapa final'!$Y$47="Alta",'Mapa final'!$AA$47="Moderado"),CONCATENATE("R7C",'Mapa final'!$O$47),"")</f>
        <v/>
      </c>
      <c r="X22" s="64" t="str">
        <f>IF(AND('Mapa final'!$Y$48="Alta",'Mapa final'!$AA$48="Moderado"),CONCATENATE("R7C",'Mapa final'!$O$48),"")</f>
        <v/>
      </c>
      <c r="Y22" s="64" t="str">
        <f>IF(AND('Mapa final'!$Y$49="Alta",'Mapa final'!$AA$49="Moderado"),CONCATENATE("R7C",'Mapa final'!$O$49),"")</f>
        <v/>
      </c>
      <c r="Z22" s="64" t="str">
        <f>IF(AND('Mapa final'!$Y$50="Alta",'Mapa final'!$AA$50="Moderado"),CONCATENATE("R7C",'Mapa final'!$O$50),"")</f>
        <v/>
      </c>
      <c r="AA22" s="65" t="str">
        <f>IF(AND('Mapa final'!$Y$51="Alta",'Mapa final'!$AA$51="Moderado"),CONCATENATE("R7C",'Mapa final'!$O$51),"")</f>
        <v/>
      </c>
      <c r="AB22" s="63" t="str">
        <f>IF(AND('Mapa final'!$Y$46="Alta",'Mapa final'!$AA$46="Mayor"),CONCATENATE("R7C",'Mapa final'!$O$46),"")</f>
        <v/>
      </c>
      <c r="AC22" s="64" t="str">
        <f>IF(AND('Mapa final'!$Y$47="Alta",'Mapa final'!$AA$47="Mayor"),CONCATENATE("R7C",'Mapa final'!$O$47),"")</f>
        <v/>
      </c>
      <c r="AD22" s="64" t="str">
        <f>IF(AND('Mapa final'!$Y$48="Alta",'Mapa final'!$AA$48="Mayor"),CONCATENATE("R7C",'Mapa final'!$O$48),"")</f>
        <v/>
      </c>
      <c r="AE22" s="64" t="str">
        <f>IF(AND('Mapa final'!$Y$49="Alta",'Mapa final'!$AA$49="Mayor"),CONCATENATE("R7C",'Mapa final'!$O$49),"")</f>
        <v/>
      </c>
      <c r="AF22" s="64" t="str">
        <f>IF(AND('Mapa final'!$Y$50="Alta",'Mapa final'!$AA$50="Mayor"),CONCATENATE("R7C",'Mapa final'!$O$50),"")</f>
        <v/>
      </c>
      <c r="AG22" s="65" t="str">
        <f>IF(AND('Mapa final'!$Y$51="Alta",'Mapa final'!$AA$51="Mayor"),CONCATENATE("R7C",'Mapa final'!$O$51),"")</f>
        <v/>
      </c>
      <c r="AH22" s="66" t="str">
        <f>IF(AND('Mapa final'!$Y$46="Alta",'Mapa final'!$AA$46="Catastrófico"),CONCATENATE("R7C",'Mapa final'!$O$46),"")</f>
        <v/>
      </c>
      <c r="AI22" s="67" t="str">
        <f>IF(AND('Mapa final'!$Y$47="Alta",'Mapa final'!$AA$47="Catastrófico"),CONCATENATE("R7C",'Mapa final'!$O$47),"")</f>
        <v/>
      </c>
      <c r="AJ22" s="67" t="str">
        <f>IF(AND('Mapa final'!$Y$48="Alta",'Mapa final'!$AA$48="Catastrófico"),CONCATENATE("R7C",'Mapa final'!$O$48),"")</f>
        <v/>
      </c>
      <c r="AK22" s="67" t="str">
        <f>IF(AND('Mapa final'!$Y$49="Alta",'Mapa final'!$AA$49="Catastrófico"),CONCATENATE("R7C",'Mapa final'!$O$49),"")</f>
        <v/>
      </c>
      <c r="AL22" s="67" t="str">
        <f>IF(AND('Mapa final'!$Y$50="Alta",'Mapa final'!$AA$50="Catastrófico"),CONCATENATE("R7C",'Mapa final'!$O$50),"")</f>
        <v/>
      </c>
      <c r="AM22" s="68" t="str">
        <f>IF(AND('Mapa final'!$Y$51="Alta",'Mapa final'!$AA$51="Catastrófico"),CONCATENATE("R7C",'Mapa final'!$O$51),"")</f>
        <v/>
      </c>
      <c r="AN22" s="1"/>
      <c r="AO22" s="243"/>
      <c r="AP22" s="152"/>
      <c r="AQ22" s="152"/>
      <c r="AR22" s="152"/>
      <c r="AS22" s="152"/>
      <c r="AT22" s="244"/>
      <c r="AU22" s="1"/>
      <c r="AV22" s="1"/>
      <c r="AW22" s="1"/>
      <c r="AX22" s="1"/>
      <c r="AY22" s="1"/>
      <c r="AZ22" s="1"/>
      <c r="BA22" s="1"/>
      <c r="BB22" s="1"/>
      <c r="BC22" s="1"/>
      <c r="BD22" s="1"/>
      <c r="BE22" s="1"/>
      <c r="BF22" s="1"/>
      <c r="BG22" s="1"/>
      <c r="BH22" s="1"/>
      <c r="BI22" s="1"/>
    </row>
    <row r="23" spans="1:61" ht="15" customHeight="1" x14ac:dyDescent="0.25">
      <c r="A23" s="1"/>
      <c r="B23" s="261"/>
      <c r="C23" s="152"/>
      <c r="D23" s="153"/>
      <c r="E23" s="164"/>
      <c r="F23" s="152"/>
      <c r="G23" s="152"/>
      <c r="H23" s="152"/>
      <c r="I23" s="152"/>
      <c r="J23" s="78" t="str">
        <f>IF(AND('Mapa final'!$Y$52="Alta",'Mapa final'!$AA$52="Leve"),CONCATENATE("R8C",'Mapa final'!$O$52),"")</f>
        <v/>
      </c>
      <c r="K23" s="79" t="str">
        <f>IF(AND('Mapa final'!$Y$53="Alta",'Mapa final'!$AA$53="Leve"),CONCATENATE("R8C",'Mapa final'!$O$53),"")</f>
        <v/>
      </c>
      <c r="L23" s="79" t="str">
        <f>IF(AND('Mapa final'!$Y$54="Alta",'Mapa final'!$AA$54="Leve"),CONCATENATE("R8C",'Mapa final'!$O$54),"")</f>
        <v/>
      </c>
      <c r="M23" s="79" t="str">
        <f>IF(AND('Mapa final'!$Y$55="Alta",'Mapa final'!$AA$55="Leve"),CONCATENATE("R8C",'Mapa final'!$O$55),"")</f>
        <v/>
      </c>
      <c r="N23" s="79" t="str">
        <f>IF(AND('Mapa final'!$Y$56="Alta",'Mapa final'!$AA$56="Leve"),CONCATENATE("R8C",'Mapa final'!$O$56),"")</f>
        <v/>
      </c>
      <c r="O23" s="80" t="str">
        <f>IF(AND('Mapa final'!$Y$57="Alta",'Mapa final'!$AA$57="Leve"),CONCATENATE("R8C",'Mapa final'!$O$57),"")</f>
        <v/>
      </c>
      <c r="P23" s="78" t="str">
        <f>IF(AND('Mapa final'!$Y$52="Alta",'Mapa final'!$AA$52="Menor"),CONCATENATE("R8C",'Mapa final'!$O$52),"")</f>
        <v/>
      </c>
      <c r="Q23" s="79" t="str">
        <f>IF(AND('Mapa final'!$Y$53="Alta",'Mapa final'!$AA$53="Menor"),CONCATENATE("R8C",'Mapa final'!$O$53),"")</f>
        <v/>
      </c>
      <c r="R23" s="79" t="str">
        <f>IF(AND('Mapa final'!$Y$54="Alta",'Mapa final'!$AA$54="Menor"),CONCATENATE("R8C",'Mapa final'!$O$54),"")</f>
        <v/>
      </c>
      <c r="S23" s="79" t="str">
        <f>IF(AND('Mapa final'!$Y$55="Alta",'Mapa final'!$AA$55="Menor"),CONCATENATE("R8C",'Mapa final'!$O$55),"")</f>
        <v/>
      </c>
      <c r="T23" s="79" t="str">
        <f>IF(AND('Mapa final'!$Y$56="Alta",'Mapa final'!$AA$56="Menor"),CONCATENATE("R8C",'Mapa final'!$O$56),"")</f>
        <v/>
      </c>
      <c r="U23" s="80" t="str">
        <f>IF(AND('Mapa final'!$Y$57="Alta",'Mapa final'!$AA$57="Menor"),CONCATENATE("R8C",'Mapa final'!$O$57),"")</f>
        <v/>
      </c>
      <c r="V23" s="63" t="str">
        <f>IF(AND('Mapa final'!$Y$52="Alta",'Mapa final'!$AA$52="Moderado"),CONCATENATE("R8C",'Mapa final'!$O$52),"")</f>
        <v/>
      </c>
      <c r="W23" s="64" t="str">
        <f>IF(AND('Mapa final'!$Y$53="Alta",'Mapa final'!$AA$53="Moderado"),CONCATENATE("R8C",'Mapa final'!$O$53),"")</f>
        <v/>
      </c>
      <c r="X23" s="64" t="str">
        <f>IF(AND('Mapa final'!$Y$54="Alta",'Mapa final'!$AA$54="Moderado"),CONCATENATE("R8C",'Mapa final'!$O$54),"")</f>
        <v/>
      </c>
      <c r="Y23" s="64" t="str">
        <f>IF(AND('Mapa final'!$Y$55="Alta",'Mapa final'!$AA$55="Moderado"),CONCATENATE("R8C",'Mapa final'!$O$55),"")</f>
        <v/>
      </c>
      <c r="Z23" s="64" t="str">
        <f>IF(AND('Mapa final'!$Y$56="Alta",'Mapa final'!$AA$56="Moderado"),CONCATENATE("R8C",'Mapa final'!$O$56),"")</f>
        <v/>
      </c>
      <c r="AA23" s="65" t="str">
        <f>IF(AND('Mapa final'!$Y$57="Alta",'Mapa final'!$AA$57="Moderado"),CONCATENATE("R8C",'Mapa final'!$O$57),"")</f>
        <v/>
      </c>
      <c r="AB23" s="63" t="str">
        <f>IF(AND('Mapa final'!$Y$52="Alta",'Mapa final'!$AA$52="Mayor"),CONCATENATE("R8C",'Mapa final'!$O$52),"")</f>
        <v/>
      </c>
      <c r="AC23" s="64" t="str">
        <f>IF(AND('Mapa final'!$Y$53="Alta",'Mapa final'!$AA$53="Mayor"),CONCATENATE("R8C",'Mapa final'!$O$53),"")</f>
        <v/>
      </c>
      <c r="AD23" s="64" t="str">
        <f>IF(AND('Mapa final'!$Y$54="Alta",'Mapa final'!$AA$54="Mayor"),CONCATENATE("R8C",'Mapa final'!$O$54),"")</f>
        <v/>
      </c>
      <c r="AE23" s="64" t="str">
        <f>IF(AND('Mapa final'!$Y$55="Alta",'Mapa final'!$AA$55="Mayor"),CONCATENATE("R8C",'Mapa final'!$O$55),"")</f>
        <v/>
      </c>
      <c r="AF23" s="64" t="str">
        <f>IF(AND('Mapa final'!$Y$56="Alta",'Mapa final'!$AA$56="Mayor"),CONCATENATE("R8C",'Mapa final'!$O$56),"")</f>
        <v/>
      </c>
      <c r="AG23" s="65" t="str">
        <f>IF(AND('Mapa final'!$Y$57="Alta",'Mapa final'!$AA$57="Mayor"),CONCATENATE("R8C",'Mapa final'!$O$57),"")</f>
        <v/>
      </c>
      <c r="AH23" s="66" t="str">
        <f>IF(AND('Mapa final'!$Y$52="Alta",'Mapa final'!$AA$52="Catastrófico"),CONCATENATE("R8C",'Mapa final'!$O$52),"")</f>
        <v/>
      </c>
      <c r="AI23" s="67" t="str">
        <f>IF(AND('Mapa final'!$Y$53="Alta",'Mapa final'!$AA$53="Catastrófico"),CONCATENATE("R8C",'Mapa final'!$O$53),"")</f>
        <v/>
      </c>
      <c r="AJ23" s="67" t="str">
        <f>IF(AND('Mapa final'!$Y$54="Alta",'Mapa final'!$AA$54="Catastrófico"),CONCATENATE("R8C",'Mapa final'!$O$54),"")</f>
        <v/>
      </c>
      <c r="AK23" s="67" t="str">
        <f>IF(AND('Mapa final'!$Y$55="Alta",'Mapa final'!$AA$55="Catastrófico"),CONCATENATE("R8C",'Mapa final'!$O$55),"")</f>
        <v/>
      </c>
      <c r="AL23" s="67" t="str">
        <f>IF(AND('Mapa final'!$Y$56="Alta",'Mapa final'!$AA$56="Catastrófico"),CONCATENATE("R8C",'Mapa final'!$O$56),"")</f>
        <v/>
      </c>
      <c r="AM23" s="68" t="str">
        <f>IF(AND('Mapa final'!$Y$57="Alta",'Mapa final'!$AA$57="Catastrófico"),CONCATENATE("R8C",'Mapa final'!$O$57),"")</f>
        <v/>
      </c>
      <c r="AN23" s="1"/>
      <c r="AO23" s="243"/>
      <c r="AP23" s="152"/>
      <c r="AQ23" s="152"/>
      <c r="AR23" s="152"/>
      <c r="AS23" s="152"/>
      <c r="AT23" s="244"/>
      <c r="AU23" s="1"/>
      <c r="AV23" s="1"/>
      <c r="AW23" s="1"/>
      <c r="AX23" s="1"/>
      <c r="AY23" s="1"/>
      <c r="AZ23" s="1"/>
      <c r="BA23" s="1"/>
      <c r="BB23" s="1"/>
      <c r="BC23" s="1"/>
      <c r="BD23" s="1"/>
      <c r="BE23" s="1"/>
      <c r="BF23" s="1"/>
      <c r="BG23" s="1"/>
      <c r="BH23" s="1"/>
      <c r="BI23" s="1"/>
    </row>
    <row r="24" spans="1:61" ht="15" customHeight="1" x14ac:dyDescent="0.25">
      <c r="A24" s="1"/>
      <c r="B24" s="261"/>
      <c r="C24" s="152"/>
      <c r="D24" s="153"/>
      <c r="E24" s="164"/>
      <c r="F24" s="152"/>
      <c r="G24" s="152"/>
      <c r="H24" s="152"/>
      <c r="I24" s="152"/>
      <c r="J24" s="78" t="str">
        <f>IF(AND('Mapa final'!$Y$58="Alta",'Mapa final'!$AA$58="Leve"),CONCATENATE("R9C",'Mapa final'!$O$58),"")</f>
        <v/>
      </c>
      <c r="K24" s="79" t="str">
        <f>IF(AND('Mapa final'!$Y$59="Alta",'Mapa final'!$AA$59="Leve"),CONCATENATE("R9C",'Mapa final'!$O$59),"")</f>
        <v/>
      </c>
      <c r="L24" s="79" t="str">
        <f>IF(AND('Mapa final'!$Y$60="Alta",'Mapa final'!$AA$60="Leve"),CONCATENATE("R9C",'Mapa final'!$O$60),"")</f>
        <v/>
      </c>
      <c r="M24" s="79" t="str">
        <f>IF(AND('Mapa final'!$Y$61="Alta",'Mapa final'!$AA$61="Leve"),CONCATENATE("R9C",'Mapa final'!$O$61),"")</f>
        <v/>
      </c>
      <c r="N24" s="79" t="str">
        <f>IF(AND('Mapa final'!$Y$62="Alta",'Mapa final'!$AA$62="Leve"),CONCATENATE("R9C",'Mapa final'!$O$62),"")</f>
        <v/>
      </c>
      <c r="O24" s="80" t="str">
        <f>IF(AND('Mapa final'!$Y$63="Alta",'Mapa final'!$AA$63="Leve"),CONCATENATE("R9C",'Mapa final'!$O$63),"")</f>
        <v/>
      </c>
      <c r="P24" s="78" t="str">
        <f>IF(AND('Mapa final'!$Y$58="Alta",'Mapa final'!$AA$58="Menor"),CONCATENATE("R9C",'Mapa final'!$O$58),"")</f>
        <v/>
      </c>
      <c r="Q24" s="79" t="str">
        <f>IF(AND('Mapa final'!$Y$59="Alta",'Mapa final'!$AA$59="Menor"),CONCATENATE("R9C",'Mapa final'!$O$59),"")</f>
        <v/>
      </c>
      <c r="R24" s="79" t="str">
        <f>IF(AND('Mapa final'!$Y$60="Alta",'Mapa final'!$AA$60="Menor"),CONCATENATE("R9C",'Mapa final'!$O$60),"")</f>
        <v/>
      </c>
      <c r="S24" s="79" t="str">
        <f>IF(AND('Mapa final'!$Y$61="Alta",'Mapa final'!$AA$61="Menor"),CONCATENATE("R9C",'Mapa final'!$O$61),"")</f>
        <v/>
      </c>
      <c r="T24" s="79" t="str">
        <f>IF(AND('Mapa final'!$Y$62="Alta",'Mapa final'!$AA$62="Menor"),CONCATENATE("R9C",'Mapa final'!$O$62),"")</f>
        <v/>
      </c>
      <c r="U24" s="80" t="str">
        <f>IF(AND('Mapa final'!$Y$63="Alta",'Mapa final'!$AA$63="Menor"),CONCATENATE("R9C",'Mapa final'!$O$63),"")</f>
        <v/>
      </c>
      <c r="V24" s="63" t="str">
        <f>IF(AND('Mapa final'!$Y$58="Alta",'Mapa final'!$AA$58="Moderado"),CONCATENATE("R9C",'Mapa final'!$O$58),"")</f>
        <v/>
      </c>
      <c r="W24" s="64" t="str">
        <f>IF(AND('Mapa final'!$Y$59="Alta",'Mapa final'!$AA$59="Moderado"),CONCATENATE("R9C",'Mapa final'!$O$59),"")</f>
        <v/>
      </c>
      <c r="X24" s="64" t="str">
        <f>IF(AND('Mapa final'!$Y$60="Alta",'Mapa final'!$AA$60="Moderado"),CONCATENATE("R9C",'Mapa final'!$O$60),"")</f>
        <v/>
      </c>
      <c r="Y24" s="64" t="str">
        <f>IF(AND('Mapa final'!$Y$61="Alta",'Mapa final'!$AA$61="Moderado"),CONCATENATE("R9C",'Mapa final'!$O$61),"")</f>
        <v/>
      </c>
      <c r="Z24" s="64" t="str">
        <f>IF(AND('Mapa final'!$Y$62="Alta",'Mapa final'!$AA$62="Moderado"),CONCATENATE("R9C",'Mapa final'!$O$62),"")</f>
        <v/>
      </c>
      <c r="AA24" s="65" t="str">
        <f>IF(AND('Mapa final'!$Y$63="Alta",'Mapa final'!$AA$63="Moderado"),CONCATENATE("R9C",'Mapa final'!$O$63),"")</f>
        <v/>
      </c>
      <c r="AB24" s="63" t="str">
        <f>IF(AND('Mapa final'!$Y$58="Alta",'Mapa final'!$AA$58="Mayor"),CONCATENATE("R9C",'Mapa final'!$O$58),"")</f>
        <v/>
      </c>
      <c r="AC24" s="64" t="str">
        <f>IF(AND('Mapa final'!$Y$59="Alta",'Mapa final'!$AA$59="Mayor"),CONCATENATE("R9C",'Mapa final'!$O$59),"")</f>
        <v/>
      </c>
      <c r="AD24" s="64" t="str">
        <f>IF(AND('Mapa final'!$Y$60="Alta",'Mapa final'!$AA$60="Mayor"),CONCATENATE("R9C",'Mapa final'!$O$60),"")</f>
        <v/>
      </c>
      <c r="AE24" s="64" t="str">
        <f>IF(AND('Mapa final'!$Y$61="Alta",'Mapa final'!$AA$61="Mayor"),CONCATENATE("R9C",'Mapa final'!$O$61),"")</f>
        <v/>
      </c>
      <c r="AF24" s="64" t="str">
        <f>IF(AND('Mapa final'!$Y$62="Alta",'Mapa final'!$AA$62="Mayor"),CONCATENATE("R9C",'Mapa final'!$O$62),"")</f>
        <v/>
      </c>
      <c r="AG24" s="65" t="str">
        <f>IF(AND('Mapa final'!$Y$63="Alta",'Mapa final'!$AA$63="Mayor"),CONCATENATE("R9C",'Mapa final'!$O$63),"")</f>
        <v/>
      </c>
      <c r="AH24" s="66" t="str">
        <f>IF(AND('Mapa final'!$Y$58="Alta",'Mapa final'!$AA$58="Catastrófico"),CONCATENATE("R9C",'Mapa final'!$O$58),"")</f>
        <v/>
      </c>
      <c r="AI24" s="67" t="str">
        <f>IF(AND('Mapa final'!$Y$59="Alta",'Mapa final'!$AA$59="Catastrófico"),CONCATENATE("R9C",'Mapa final'!$O$59),"")</f>
        <v/>
      </c>
      <c r="AJ24" s="67" t="str">
        <f>IF(AND('Mapa final'!$Y$60="Alta",'Mapa final'!$AA$60="Catastrófico"),CONCATENATE("R9C",'Mapa final'!$O$60),"")</f>
        <v/>
      </c>
      <c r="AK24" s="67" t="str">
        <f>IF(AND('Mapa final'!$Y$61="Alta",'Mapa final'!$AA$61="Catastrófico"),CONCATENATE("R9C",'Mapa final'!$O$61),"")</f>
        <v/>
      </c>
      <c r="AL24" s="67" t="str">
        <f>IF(AND('Mapa final'!$Y$62="Alta",'Mapa final'!$AA$62="Catastrófico"),CONCATENATE("R9C",'Mapa final'!$O$62),"")</f>
        <v/>
      </c>
      <c r="AM24" s="68" t="str">
        <f>IF(AND('Mapa final'!$Y$63="Alta",'Mapa final'!$AA$63="Catastrófico"),CONCATENATE("R9C",'Mapa final'!$O$63),"")</f>
        <v/>
      </c>
      <c r="AN24" s="1"/>
      <c r="AO24" s="243"/>
      <c r="AP24" s="152"/>
      <c r="AQ24" s="152"/>
      <c r="AR24" s="152"/>
      <c r="AS24" s="152"/>
      <c r="AT24" s="244"/>
      <c r="AU24" s="1"/>
      <c r="AV24" s="1"/>
      <c r="AW24" s="1"/>
      <c r="AX24" s="1"/>
      <c r="AY24" s="1"/>
      <c r="AZ24" s="1"/>
      <c r="BA24" s="1"/>
      <c r="BB24" s="1"/>
      <c r="BC24" s="1"/>
      <c r="BD24" s="1"/>
      <c r="BE24" s="1"/>
      <c r="BF24" s="1"/>
      <c r="BG24" s="1"/>
      <c r="BH24" s="1"/>
      <c r="BI24" s="1"/>
    </row>
    <row r="25" spans="1:61" ht="15.75" customHeight="1" x14ac:dyDescent="0.25">
      <c r="A25" s="1"/>
      <c r="B25" s="261"/>
      <c r="C25" s="152"/>
      <c r="D25" s="153"/>
      <c r="E25" s="229"/>
      <c r="F25" s="254"/>
      <c r="G25" s="254"/>
      <c r="H25" s="254"/>
      <c r="I25" s="254"/>
      <c r="J25" s="81" t="str">
        <f>IF(AND('Mapa final'!$Y$64="Alta",'Mapa final'!$AA$64="Leve"),CONCATENATE("R10C",'Mapa final'!$O$64),"")</f>
        <v/>
      </c>
      <c r="K25" s="82" t="str">
        <f>IF(AND('Mapa final'!$Y$65="Alta",'Mapa final'!$AA$65="Leve"),CONCATENATE("R10C",'Mapa final'!$O$65),"")</f>
        <v/>
      </c>
      <c r="L25" s="82" t="str">
        <f>IF(AND('Mapa final'!$Y$66="Alta",'Mapa final'!$AA$66="Leve"),CONCATENATE("R10C",'Mapa final'!$O$66),"")</f>
        <v/>
      </c>
      <c r="M25" s="82" t="str">
        <f>IF(AND('Mapa final'!$Y$67="Alta",'Mapa final'!$AA$67="Leve"),CONCATENATE("R10C",'Mapa final'!$O$67),"")</f>
        <v/>
      </c>
      <c r="N25" s="82" t="str">
        <f>IF(AND('Mapa final'!$Y$68="Alta",'Mapa final'!$AA$68="Leve"),CONCATENATE("R10C",'Mapa final'!$O$68),"")</f>
        <v/>
      </c>
      <c r="O25" s="83" t="str">
        <f>IF(AND('Mapa final'!$Y$69="Alta",'Mapa final'!$AA$69="Leve"),CONCATENATE("R10C",'Mapa final'!$O$69),"")</f>
        <v/>
      </c>
      <c r="P25" s="81" t="str">
        <f>IF(AND('Mapa final'!$Y$64="Alta",'Mapa final'!$AA$64="Menor"),CONCATENATE("R10C",'Mapa final'!$O$64),"")</f>
        <v/>
      </c>
      <c r="Q25" s="82" t="str">
        <f>IF(AND('Mapa final'!$Y$65="Alta",'Mapa final'!$AA$65="Menor"),CONCATENATE("R10C",'Mapa final'!$O$65),"")</f>
        <v/>
      </c>
      <c r="R25" s="82" t="str">
        <f>IF(AND('Mapa final'!$Y$66="Alta",'Mapa final'!$AA$66="Menor"),CONCATENATE("R10C",'Mapa final'!$O$66),"")</f>
        <v/>
      </c>
      <c r="S25" s="82" t="str">
        <f>IF(AND('Mapa final'!$Y$67="Alta",'Mapa final'!$AA$67="Menor"),CONCATENATE("R10C",'Mapa final'!$O$67),"")</f>
        <v/>
      </c>
      <c r="T25" s="82" t="str">
        <f>IF(AND('Mapa final'!$Y$68="Alta",'Mapa final'!$AA$68="Menor"),CONCATENATE("R10C",'Mapa final'!$O$68),"")</f>
        <v/>
      </c>
      <c r="U25" s="83" t="str">
        <f>IF(AND('Mapa final'!$Y$69="Alta",'Mapa final'!$AA$69="Menor"),CONCATENATE("R10C",'Mapa final'!$O$69),"")</f>
        <v/>
      </c>
      <c r="V25" s="69" t="str">
        <f>IF(AND('Mapa final'!$Y$64="Alta",'Mapa final'!$AA$64="Moderado"),CONCATENATE("R10C",'Mapa final'!$O$64),"")</f>
        <v/>
      </c>
      <c r="W25" s="70" t="str">
        <f>IF(AND('Mapa final'!$Y$65="Alta",'Mapa final'!$AA$65="Moderado"),CONCATENATE("R10C",'Mapa final'!$O$65),"")</f>
        <v/>
      </c>
      <c r="X25" s="70" t="str">
        <f>IF(AND('Mapa final'!$Y$66="Alta",'Mapa final'!$AA$66="Moderado"),CONCATENATE("R10C",'Mapa final'!$O$66),"")</f>
        <v/>
      </c>
      <c r="Y25" s="70" t="str">
        <f>IF(AND('Mapa final'!$Y$67="Alta",'Mapa final'!$AA$67="Moderado"),CONCATENATE("R10C",'Mapa final'!$O$67),"")</f>
        <v/>
      </c>
      <c r="Z25" s="70" t="str">
        <f>IF(AND('Mapa final'!$Y$68="Alta",'Mapa final'!$AA$68="Moderado"),CONCATENATE("R10C",'Mapa final'!$O$68),"")</f>
        <v/>
      </c>
      <c r="AA25" s="71" t="str">
        <f>IF(AND('Mapa final'!$Y$69="Alta",'Mapa final'!$AA$69="Moderado"),CONCATENATE("R10C",'Mapa final'!$O$69),"")</f>
        <v/>
      </c>
      <c r="AB25" s="69" t="str">
        <f>IF(AND('Mapa final'!$Y$64="Alta",'Mapa final'!$AA$64="Mayor"),CONCATENATE("R10C",'Mapa final'!$O$64),"")</f>
        <v/>
      </c>
      <c r="AC25" s="70" t="str">
        <f>IF(AND('Mapa final'!$Y$65="Alta",'Mapa final'!$AA$65="Mayor"),CONCATENATE("R10C",'Mapa final'!$O$65),"")</f>
        <v/>
      </c>
      <c r="AD25" s="70" t="str">
        <f>IF(AND('Mapa final'!$Y$66="Alta",'Mapa final'!$AA$66="Mayor"),CONCATENATE("R10C",'Mapa final'!$O$66),"")</f>
        <v/>
      </c>
      <c r="AE25" s="70" t="str">
        <f>IF(AND('Mapa final'!$Y$67="Alta",'Mapa final'!$AA$67="Mayor"),CONCATENATE("R10C",'Mapa final'!$O$67),"")</f>
        <v/>
      </c>
      <c r="AF25" s="70" t="str">
        <f>IF(AND('Mapa final'!$Y$68="Alta",'Mapa final'!$AA$68="Mayor"),CONCATENATE("R10C",'Mapa final'!$O$68),"")</f>
        <v/>
      </c>
      <c r="AG25" s="71" t="str">
        <f>IF(AND('Mapa final'!$Y$69="Alta",'Mapa final'!$AA$69="Mayor"),CONCATENATE("R10C",'Mapa final'!$O$69),"")</f>
        <v/>
      </c>
      <c r="AH25" s="72" t="str">
        <f>IF(AND('Mapa final'!$Y$64="Alta",'Mapa final'!$AA$64="Catastrófico"),CONCATENATE("R10C",'Mapa final'!$O$64),"")</f>
        <v/>
      </c>
      <c r="AI25" s="73" t="str">
        <f>IF(AND('Mapa final'!$Y$65="Alta",'Mapa final'!$AA$65="Catastrófico"),CONCATENATE("R10C",'Mapa final'!$O$65),"")</f>
        <v/>
      </c>
      <c r="AJ25" s="73" t="str">
        <f>IF(AND('Mapa final'!$Y$66="Alta",'Mapa final'!$AA$66="Catastrófico"),CONCATENATE("R10C",'Mapa final'!$O$66),"")</f>
        <v/>
      </c>
      <c r="AK25" s="73" t="str">
        <f>IF(AND('Mapa final'!$Y$67="Alta",'Mapa final'!$AA$67="Catastrófico"),CONCATENATE("R10C",'Mapa final'!$O$67),"")</f>
        <v/>
      </c>
      <c r="AL25" s="73" t="str">
        <f>IF(AND('Mapa final'!$Y$68="Alta",'Mapa final'!$AA$68="Catastrófico"),CONCATENATE("R10C",'Mapa final'!$O$68),"")</f>
        <v/>
      </c>
      <c r="AM25" s="74" t="str">
        <f>IF(AND('Mapa final'!$Y$69="Alta",'Mapa final'!$AA$69="Catastrófico"),CONCATENATE("R10C",'Mapa final'!$O$69),"")</f>
        <v/>
      </c>
      <c r="AN25" s="1"/>
      <c r="AO25" s="245"/>
      <c r="AP25" s="246"/>
      <c r="AQ25" s="246"/>
      <c r="AR25" s="246"/>
      <c r="AS25" s="246"/>
      <c r="AT25" s="247"/>
      <c r="AU25" s="1"/>
      <c r="AV25" s="1"/>
      <c r="AW25" s="1"/>
      <c r="AX25" s="1"/>
      <c r="AY25" s="1"/>
      <c r="AZ25" s="1"/>
      <c r="BA25" s="1"/>
      <c r="BB25" s="1"/>
      <c r="BC25" s="1"/>
      <c r="BD25" s="1"/>
      <c r="BE25" s="1"/>
      <c r="BF25" s="1"/>
      <c r="BG25" s="1"/>
      <c r="BH25" s="1"/>
      <c r="BI25" s="1"/>
    </row>
    <row r="26" spans="1:61" ht="15" customHeight="1" x14ac:dyDescent="0.25">
      <c r="A26" s="1"/>
      <c r="B26" s="261"/>
      <c r="C26" s="152"/>
      <c r="D26" s="153"/>
      <c r="E26" s="269" t="s">
        <v>136</v>
      </c>
      <c r="F26" s="253"/>
      <c r="G26" s="253"/>
      <c r="H26" s="253"/>
      <c r="I26" s="234"/>
      <c r="J26" s="75" t="str">
        <f ca="1">IF(AND('Mapa final'!$Y$10="Media",'Mapa final'!$AA$10="Leve"),CONCATENATE("R1C",'Mapa final'!$O$10),"")</f>
        <v/>
      </c>
      <c r="K26" s="76" t="str">
        <f ca="1">IF(AND('Mapa final'!$Y$11="Media",'Mapa final'!$AA$11="Leve"),CONCATENATE("R1C",'Mapa final'!$O$11),"")</f>
        <v/>
      </c>
      <c r="L26" s="76" t="str">
        <f ca="1">IF(AND('Mapa final'!$Y$12="Media",'Mapa final'!$AA$12="Leve"),CONCATENATE("R1C",'Mapa final'!$O$12),"")</f>
        <v/>
      </c>
      <c r="M26" s="76" t="str">
        <f>IF(AND('Mapa final'!$Y$13="Media",'Mapa final'!$AA$13="Leve"),CONCATENATE("R1C",'Mapa final'!$O$13),"")</f>
        <v/>
      </c>
      <c r="N26" s="76" t="str">
        <f>IF(AND('Mapa final'!$Y$14="Media",'Mapa final'!$AA$14="Leve"),CONCATENATE("R1C",'Mapa final'!$O$14),"")</f>
        <v/>
      </c>
      <c r="O26" s="77" t="str">
        <f>IF(AND('Mapa final'!$Y$15="Media",'Mapa final'!$AA$15="Leve"),CONCATENATE("R1C",'Mapa final'!$O$15),"")</f>
        <v/>
      </c>
      <c r="P26" s="75" t="str">
        <f ca="1">IF(AND('Mapa final'!$Y$10="Media",'Mapa final'!$AA$10="Menor"),CONCATENATE("R1C",'Mapa final'!$O$10),"")</f>
        <v/>
      </c>
      <c r="Q26" s="76" t="str">
        <f ca="1">IF(AND('Mapa final'!$Y$11="Media",'Mapa final'!$AA$11="Menor"),CONCATENATE("R1C",'Mapa final'!$O$11),"")</f>
        <v/>
      </c>
      <c r="R26" s="76" t="str">
        <f ca="1">IF(AND('Mapa final'!$Y$12="Media",'Mapa final'!$AA$12="Menor"),CONCATENATE("R1C",'Mapa final'!$O$12),"")</f>
        <v/>
      </c>
      <c r="S26" s="76" t="str">
        <f>IF(AND('Mapa final'!$Y$13="Media",'Mapa final'!$AA$13="Menor"),CONCATENATE("R1C",'Mapa final'!$O$13),"")</f>
        <v/>
      </c>
      <c r="T26" s="76" t="str">
        <f>IF(AND('Mapa final'!$Y$14="Media",'Mapa final'!$AA$14="Menor"),CONCATENATE("R1C",'Mapa final'!$O$14),"")</f>
        <v/>
      </c>
      <c r="U26" s="77" t="str">
        <f>IF(AND('Mapa final'!$Y$15="Media",'Mapa final'!$AA$15="Menor"),CONCATENATE("R1C",'Mapa final'!$O$15),"")</f>
        <v/>
      </c>
      <c r="V26" s="75" t="str">
        <f ca="1">IF(AND('Mapa final'!$Y$10="Media",'Mapa final'!$AA$10="Moderado"),CONCATENATE("R1C",'Mapa final'!$O$10),"")</f>
        <v/>
      </c>
      <c r="W26" s="76" t="str">
        <f ca="1">IF(AND('Mapa final'!$Y$11="Media",'Mapa final'!$AA$11="Moderado"),CONCATENATE("R1C",'Mapa final'!$O$11),"")</f>
        <v/>
      </c>
      <c r="X26" s="76" t="str">
        <f ca="1">IF(AND('Mapa final'!$Y$12="Media",'Mapa final'!$AA$12="Moderado"),CONCATENATE("R1C",'Mapa final'!$O$12),"")</f>
        <v/>
      </c>
      <c r="Y26" s="76" t="str">
        <f>IF(AND('Mapa final'!$Y$13="Media",'Mapa final'!$AA$13="Moderado"),CONCATENATE("R1C",'Mapa final'!$O$13),"")</f>
        <v/>
      </c>
      <c r="Z26" s="76" t="str">
        <f>IF(AND('Mapa final'!$Y$14="Media",'Mapa final'!$AA$14="Moderado"),CONCATENATE("R1C",'Mapa final'!$O$14),"")</f>
        <v/>
      </c>
      <c r="AA26" s="77" t="str">
        <f>IF(AND('Mapa final'!$Y$15="Media",'Mapa final'!$AA$15="Moderado"),CONCATENATE("R1C",'Mapa final'!$O$15),"")</f>
        <v/>
      </c>
      <c r="AB26" s="57" t="str">
        <f ca="1">IF(AND('Mapa final'!$Y$10="Media",'Mapa final'!$AA$10="Mayor"),CONCATENATE("R1C",'Mapa final'!$O$10),"")</f>
        <v/>
      </c>
      <c r="AC26" s="58" t="str">
        <f ca="1">IF(AND('Mapa final'!$Y$11="Media",'Mapa final'!$AA$11="Mayor"),CONCATENATE("R1C",'Mapa final'!$O$11),"")</f>
        <v/>
      </c>
      <c r="AD26" s="58" t="str">
        <f ca="1">IF(AND('Mapa final'!$Y$12="Media",'Mapa final'!$AA$12="Mayor"),CONCATENATE("R1C",'Mapa final'!$O$12),"")</f>
        <v/>
      </c>
      <c r="AE26" s="58" t="str">
        <f>IF(AND('Mapa final'!$Y$13="Media",'Mapa final'!$AA$13="Mayor"),CONCATENATE("R1C",'Mapa final'!$O$13),"")</f>
        <v/>
      </c>
      <c r="AF26" s="58" t="str">
        <f>IF(AND('Mapa final'!$Y$14="Media",'Mapa final'!$AA$14="Mayor"),CONCATENATE("R1C",'Mapa final'!$O$14),"")</f>
        <v/>
      </c>
      <c r="AG26" s="59" t="str">
        <f>IF(AND('Mapa final'!$Y$15="Media",'Mapa final'!$AA$15="Mayor"),CONCATENATE("R1C",'Mapa final'!$O$15),"")</f>
        <v/>
      </c>
      <c r="AH26" s="60" t="str">
        <f ca="1">IF(AND('Mapa final'!$Y$10="Media",'Mapa final'!$AA$10="Catastrófico"),CONCATENATE("R1C",'Mapa final'!$O$10),"")</f>
        <v/>
      </c>
      <c r="AI26" s="61" t="str">
        <f ca="1">IF(AND('Mapa final'!$Y$11="Media",'Mapa final'!$AA$11="Catastrófico"),CONCATENATE("R1C",'Mapa final'!$O$11),"")</f>
        <v/>
      </c>
      <c r="AJ26" s="61" t="str">
        <f ca="1">IF(AND('Mapa final'!$Y$12="Media",'Mapa final'!$AA$12="Catastrófico"),CONCATENATE("R1C",'Mapa final'!$O$12),"")</f>
        <v/>
      </c>
      <c r="AK26" s="61" t="str">
        <f>IF(AND('Mapa final'!$Y$13="Media",'Mapa final'!$AA$13="Catastrófico"),CONCATENATE("R1C",'Mapa final'!$O$13),"")</f>
        <v/>
      </c>
      <c r="AL26" s="61" t="str">
        <f>IF(AND('Mapa final'!$Y$14="Media",'Mapa final'!$AA$14="Catastrófico"),CONCATENATE("R1C",'Mapa final'!$O$14),"")</f>
        <v/>
      </c>
      <c r="AM26" s="62" t="str">
        <f>IF(AND('Mapa final'!$Y$15="Media",'Mapa final'!$AA$15="Catastrófico"),CONCATENATE("R1C",'Mapa final'!$O$15),"")</f>
        <v/>
      </c>
      <c r="AN26" s="1"/>
      <c r="AO26" s="266" t="s">
        <v>137</v>
      </c>
      <c r="AP26" s="241"/>
      <c r="AQ26" s="241"/>
      <c r="AR26" s="241"/>
      <c r="AS26" s="241"/>
      <c r="AT26" s="242"/>
      <c r="AU26" s="1"/>
      <c r="AV26" s="1"/>
      <c r="AW26" s="1"/>
      <c r="AX26" s="1"/>
      <c r="AY26" s="1"/>
      <c r="AZ26" s="1"/>
      <c r="BA26" s="1"/>
      <c r="BB26" s="1"/>
      <c r="BC26" s="1"/>
      <c r="BD26" s="1"/>
      <c r="BE26" s="1"/>
      <c r="BF26" s="1"/>
      <c r="BG26" s="1"/>
      <c r="BH26" s="1"/>
      <c r="BI26" s="1"/>
    </row>
    <row r="27" spans="1:61" ht="15" customHeight="1" x14ac:dyDescent="0.25">
      <c r="A27" s="1"/>
      <c r="B27" s="261"/>
      <c r="C27" s="152"/>
      <c r="D27" s="153"/>
      <c r="E27" s="164"/>
      <c r="F27" s="152"/>
      <c r="G27" s="152"/>
      <c r="H27" s="152"/>
      <c r="I27" s="153"/>
      <c r="J27" s="78" t="str">
        <f ca="1">IF(AND('Mapa final'!$Y$16="Media",'Mapa final'!$AA$16="Leve"),CONCATENATE("R2C",'Mapa final'!$O$16),"")</f>
        <v/>
      </c>
      <c r="K27" s="79" t="str">
        <f ca="1">IF(AND('Mapa final'!$Y$17="Media",'Mapa final'!$AA$17="Leve"),CONCATENATE("R2C",'Mapa final'!$O$17),"")</f>
        <v/>
      </c>
      <c r="L27" s="79" t="str">
        <f ca="1">IF(AND('Mapa final'!$Y$18="Media",'Mapa final'!$AA$18="Leve"),CONCATENATE("R2C",'Mapa final'!$O$18),"")</f>
        <v/>
      </c>
      <c r="M27" s="79" t="str">
        <f>IF(AND('Mapa final'!$Y$19="Media",'Mapa final'!$AA$19="Leve"),CONCATENATE("R2C",'Mapa final'!$O$19),"")</f>
        <v/>
      </c>
      <c r="N27" s="79" t="str">
        <f>IF(AND('Mapa final'!$Y$20="Media",'Mapa final'!$AA$20="Leve"),CONCATENATE("R2C",'Mapa final'!$O$20),"")</f>
        <v/>
      </c>
      <c r="O27" s="80" t="str">
        <f>IF(AND('Mapa final'!$Y$21="Media",'Mapa final'!$AA$21="Leve"),CONCATENATE("R2C",'Mapa final'!$O$21),"")</f>
        <v/>
      </c>
      <c r="P27" s="78" t="str">
        <f ca="1">IF(AND('Mapa final'!$Y$16="Media",'Mapa final'!$AA$16="Menor"),CONCATENATE("R2C",'Mapa final'!$O$16),"")</f>
        <v/>
      </c>
      <c r="Q27" s="79" t="str">
        <f ca="1">IF(AND('Mapa final'!$Y$17="Media",'Mapa final'!$AA$17="Menor"),CONCATENATE("R2C",'Mapa final'!$O$17),"")</f>
        <v/>
      </c>
      <c r="R27" s="79" t="str">
        <f ca="1">IF(AND('Mapa final'!$Y$18="Media",'Mapa final'!$AA$18="Menor"),CONCATENATE("R2C",'Mapa final'!$O$18),"")</f>
        <v/>
      </c>
      <c r="S27" s="79" t="str">
        <f>IF(AND('Mapa final'!$Y$19="Media",'Mapa final'!$AA$19="Menor"),CONCATENATE("R2C",'Mapa final'!$O$19),"")</f>
        <v/>
      </c>
      <c r="T27" s="79" t="str">
        <f>IF(AND('Mapa final'!$Y$20="Media",'Mapa final'!$AA$20="Menor"),CONCATENATE("R2C",'Mapa final'!$O$20),"")</f>
        <v/>
      </c>
      <c r="U27" s="80" t="str">
        <f>IF(AND('Mapa final'!$Y$21="Media",'Mapa final'!$AA$21="Menor"),CONCATENATE("R2C",'Mapa final'!$O$21),"")</f>
        <v/>
      </c>
      <c r="V27" s="78" t="str">
        <f ca="1">IF(AND('Mapa final'!$Y$16="Media",'Mapa final'!$AA$16="Moderado"),CONCATENATE("R2C",'Mapa final'!$O$16),"")</f>
        <v/>
      </c>
      <c r="W27" s="79" t="str">
        <f ca="1">IF(AND('Mapa final'!$Y$17="Media",'Mapa final'!$AA$17="Moderado"),CONCATENATE("R2C",'Mapa final'!$O$17),"")</f>
        <v/>
      </c>
      <c r="X27" s="79" t="str">
        <f ca="1">IF(AND('Mapa final'!$Y$18="Media",'Mapa final'!$AA$18="Moderado"),CONCATENATE("R2C",'Mapa final'!$O$18),"")</f>
        <v/>
      </c>
      <c r="Y27" s="79" t="str">
        <f>IF(AND('Mapa final'!$Y$19="Media",'Mapa final'!$AA$19="Moderado"),CONCATENATE("R2C",'Mapa final'!$O$19),"")</f>
        <v/>
      </c>
      <c r="Z27" s="79" t="str">
        <f>IF(AND('Mapa final'!$Y$20="Media",'Mapa final'!$AA$20="Moderado"),CONCATENATE("R2C",'Mapa final'!$O$20),"")</f>
        <v/>
      </c>
      <c r="AA27" s="80" t="str">
        <f>IF(AND('Mapa final'!$Y$21="Media",'Mapa final'!$AA$21="Moderado"),CONCATENATE("R2C",'Mapa final'!$O$21),"")</f>
        <v/>
      </c>
      <c r="AB27" s="63" t="str">
        <f ca="1">IF(AND('Mapa final'!$Y$16="Media",'Mapa final'!$AA$16="Mayor"),CONCATENATE("R2C",'Mapa final'!$O$16),"")</f>
        <v/>
      </c>
      <c r="AC27" s="64" t="str">
        <f ca="1">IF(AND('Mapa final'!$Y$17="Media",'Mapa final'!$AA$17="Mayor"),CONCATENATE("R2C",'Mapa final'!$O$17),"")</f>
        <v/>
      </c>
      <c r="AD27" s="64" t="str">
        <f ca="1">IF(AND('Mapa final'!$Y$18="Media",'Mapa final'!$AA$18="Mayor"),CONCATENATE("R2C",'Mapa final'!$O$18),"")</f>
        <v/>
      </c>
      <c r="AE27" s="64" t="str">
        <f>IF(AND('Mapa final'!$Y$19="Media",'Mapa final'!$AA$19="Mayor"),CONCATENATE("R2C",'Mapa final'!$O$19),"")</f>
        <v/>
      </c>
      <c r="AF27" s="64" t="str">
        <f>IF(AND('Mapa final'!$Y$20="Media",'Mapa final'!$AA$20="Mayor"),CONCATENATE("R2C",'Mapa final'!$O$20),"")</f>
        <v/>
      </c>
      <c r="AG27" s="65" t="str">
        <f>IF(AND('Mapa final'!$Y$21="Media",'Mapa final'!$AA$21="Mayor"),CONCATENATE("R2C",'Mapa final'!$O$21),"")</f>
        <v/>
      </c>
      <c r="AH27" s="66" t="str">
        <f ca="1">IF(AND('Mapa final'!$Y$16="Media",'Mapa final'!$AA$16="Catastrófico"),CONCATENATE("R2C",'Mapa final'!$O$16),"")</f>
        <v/>
      </c>
      <c r="AI27" s="67" t="str">
        <f ca="1">IF(AND('Mapa final'!$Y$17="Media",'Mapa final'!$AA$17="Catastrófico"),CONCATENATE("R2C",'Mapa final'!$O$17),"")</f>
        <v/>
      </c>
      <c r="AJ27" s="67" t="str">
        <f ca="1">IF(AND('Mapa final'!$Y$18="Media",'Mapa final'!$AA$18="Catastrófico"),CONCATENATE("R2C",'Mapa final'!$O$18),"")</f>
        <v/>
      </c>
      <c r="AK27" s="67" t="str">
        <f>IF(AND('Mapa final'!$Y$19="Media",'Mapa final'!$AA$19="Catastrófico"),CONCATENATE("R2C",'Mapa final'!$O$19),"")</f>
        <v/>
      </c>
      <c r="AL27" s="67" t="str">
        <f>IF(AND('Mapa final'!$Y$20="Media",'Mapa final'!$AA$20="Catastrófico"),CONCATENATE("R2C",'Mapa final'!$O$20),"")</f>
        <v/>
      </c>
      <c r="AM27" s="68" t="str">
        <f>IF(AND('Mapa final'!$Y$21="Media",'Mapa final'!$AA$21="Catastrófico"),CONCATENATE("R2C",'Mapa final'!$O$21),"")</f>
        <v/>
      </c>
      <c r="AN27" s="1"/>
      <c r="AO27" s="243"/>
      <c r="AP27" s="152"/>
      <c r="AQ27" s="152"/>
      <c r="AR27" s="152"/>
      <c r="AS27" s="152"/>
      <c r="AT27" s="244"/>
      <c r="AU27" s="1"/>
      <c r="AV27" s="1"/>
      <c r="AW27" s="1"/>
      <c r="AX27" s="1"/>
      <c r="AY27" s="1"/>
      <c r="AZ27" s="1"/>
      <c r="BA27" s="1"/>
      <c r="BB27" s="1"/>
      <c r="BC27" s="1"/>
      <c r="BD27" s="1"/>
      <c r="BE27" s="1"/>
      <c r="BF27" s="1"/>
      <c r="BG27" s="1"/>
      <c r="BH27" s="1"/>
      <c r="BI27" s="1"/>
    </row>
    <row r="28" spans="1:61" ht="15" customHeight="1" x14ac:dyDescent="0.25">
      <c r="A28" s="1"/>
      <c r="B28" s="261"/>
      <c r="C28" s="152"/>
      <c r="D28" s="153"/>
      <c r="E28" s="164"/>
      <c r="F28" s="152"/>
      <c r="G28" s="152"/>
      <c r="H28" s="152"/>
      <c r="I28" s="153"/>
      <c r="J28" s="78" t="str">
        <f ca="1">IF(AND('Mapa final'!$Y$22="Media",'Mapa final'!$AA$22="Leve"),CONCATENATE("R3C",'Mapa final'!$O$22),"")</f>
        <v/>
      </c>
      <c r="K28" s="79" t="str">
        <f ca="1">IF(AND('Mapa final'!$Y$23="Media",'Mapa final'!$AA$23="Leve"),CONCATENATE("R3C",'Mapa final'!$O$23),"")</f>
        <v/>
      </c>
      <c r="L28" s="79" t="str">
        <f ca="1">IF(AND('Mapa final'!$Y$24="Media",'Mapa final'!$AA$24="Leve"),CONCATENATE("R3C",'Mapa final'!$O$24),"")</f>
        <v/>
      </c>
      <c r="M28" s="79" t="str">
        <f>IF(AND('Mapa final'!$Y$25="Media",'Mapa final'!$AA$25="Leve"),CONCATENATE("R3C",'Mapa final'!$O$25),"")</f>
        <v/>
      </c>
      <c r="N28" s="79" t="str">
        <f>IF(AND('Mapa final'!$Y$26="Media",'Mapa final'!$AA$26="Leve"),CONCATENATE("R3C",'Mapa final'!$O$26),"")</f>
        <v/>
      </c>
      <c r="O28" s="80" t="str">
        <f>IF(AND('Mapa final'!$Y$27="Media",'Mapa final'!$AA$27="Leve"),CONCATENATE("R3C",'Mapa final'!$O$27),"")</f>
        <v/>
      </c>
      <c r="P28" s="78" t="str">
        <f ca="1">IF(AND('Mapa final'!$Y$22="Media",'Mapa final'!$AA$22="Menor"),CONCATENATE("R3C",'Mapa final'!$O$22),"")</f>
        <v/>
      </c>
      <c r="Q28" s="79" t="str">
        <f ca="1">IF(AND('Mapa final'!$Y$23="Media",'Mapa final'!$AA$23="Menor"),CONCATENATE("R3C",'Mapa final'!$O$23),"")</f>
        <v/>
      </c>
      <c r="R28" s="79" t="str">
        <f ca="1">IF(AND('Mapa final'!$Y$24="Media",'Mapa final'!$AA$24="Menor"),CONCATENATE("R3C",'Mapa final'!$O$24),"")</f>
        <v/>
      </c>
      <c r="S28" s="79" t="str">
        <f>IF(AND('Mapa final'!$Y$25="Media",'Mapa final'!$AA$25="Menor"),CONCATENATE("R3C",'Mapa final'!$O$25),"")</f>
        <v/>
      </c>
      <c r="T28" s="79" t="str">
        <f>IF(AND('Mapa final'!$Y$26="Media",'Mapa final'!$AA$26="Menor"),CONCATENATE("R3C",'Mapa final'!$O$26),"")</f>
        <v/>
      </c>
      <c r="U28" s="80" t="str">
        <f>IF(AND('Mapa final'!$Y$27="Media",'Mapa final'!$AA$27="Menor"),CONCATENATE("R3C",'Mapa final'!$O$27),"")</f>
        <v/>
      </c>
      <c r="V28" s="78" t="str">
        <f ca="1">IF(AND('Mapa final'!$Y$22="Media",'Mapa final'!$AA$22="Moderado"),CONCATENATE("R3C",'Mapa final'!$O$22),"")</f>
        <v/>
      </c>
      <c r="W28" s="79" t="str">
        <f ca="1">IF(AND('Mapa final'!$Y$23="Media",'Mapa final'!$AA$23="Moderado"),CONCATENATE("R3C",'Mapa final'!$O$23),"")</f>
        <v/>
      </c>
      <c r="X28" s="79" t="str">
        <f ca="1">IF(AND('Mapa final'!$Y$24="Media",'Mapa final'!$AA$24="Moderado"),CONCATENATE("R3C",'Mapa final'!$O$24),"")</f>
        <v/>
      </c>
      <c r="Y28" s="79" t="str">
        <f>IF(AND('Mapa final'!$Y$25="Media",'Mapa final'!$AA$25="Moderado"),CONCATENATE("R3C",'Mapa final'!$O$25),"")</f>
        <v/>
      </c>
      <c r="Z28" s="79" t="str">
        <f>IF(AND('Mapa final'!$Y$26="Media",'Mapa final'!$AA$26="Moderado"),CONCATENATE("R3C",'Mapa final'!$O$26),"")</f>
        <v/>
      </c>
      <c r="AA28" s="80" t="str">
        <f>IF(AND('Mapa final'!$Y$27="Media",'Mapa final'!$AA$27="Moderado"),CONCATENATE("R3C",'Mapa final'!$O$27),"")</f>
        <v/>
      </c>
      <c r="AB28" s="63" t="str">
        <f ca="1">IF(AND('Mapa final'!$Y$22="Media",'Mapa final'!$AA$22="Mayor"),CONCATENATE("R3C",'Mapa final'!$O$22),"")</f>
        <v/>
      </c>
      <c r="AC28" s="64" t="str">
        <f ca="1">IF(AND('Mapa final'!$Y$23="Media",'Mapa final'!$AA$23="Mayor"),CONCATENATE("R3C",'Mapa final'!$O$23),"")</f>
        <v/>
      </c>
      <c r="AD28" s="64" t="str">
        <f ca="1">IF(AND('Mapa final'!$Y$24="Media",'Mapa final'!$AA$24="Mayor"),CONCATENATE("R3C",'Mapa final'!$O$24),"")</f>
        <v/>
      </c>
      <c r="AE28" s="64" t="str">
        <f>IF(AND('Mapa final'!$Y$25="Media",'Mapa final'!$AA$25="Mayor"),CONCATENATE("R3C",'Mapa final'!$O$25),"")</f>
        <v/>
      </c>
      <c r="AF28" s="64" t="str">
        <f>IF(AND('Mapa final'!$Y$26="Media",'Mapa final'!$AA$26="Mayor"),CONCATENATE("R3C",'Mapa final'!$O$26),"")</f>
        <v/>
      </c>
      <c r="AG28" s="65" t="str">
        <f>IF(AND('Mapa final'!$Y$27="Media",'Mapa final'!$AA$27="Mayor"),CONCATENATE("R3C",'Mapa final'!$O$27),"")</f>
        <v/>
      </c>
      <c r="AH28" s="66" t="str">
        <f ca="1">IF(AND('Mapa final'!$Y$22="Media",'Mapa final'!$AA$22="Catastrófico"),CONCATENATE("R3C",'Mapa final'!$O$22),"")</f>
        <v/>
      </c>
      <c r="AI28" s="67" t="str">
        <f ca="1">IF(AND('Mapa final'!$Y$23="Media",'Mapa final'!$AA$23="Catastrófico"),CONCATENATE("R3C",'Mapa final'!$O$23),"")</f>
        <v/>
      </c>
      <c r="AJ28" s="67" t="str">
        <f ca="1">IF(AND('Mapa final'!$Y$24="Media",'Mapa final'!$AA$24="Catastrófico"),CONCATENATE("R3C",'Mapa final'!$O$24),"")</f>
        <v/>
      </c>
      <c r="AK28" s="67" t="str">
        <f>IF(AND('Mapa final'!$Y$25="Media",'Mapa final'!$AA$25="Catastrófico"),CONCATENATE("R3C",'Mapa final'!$O$25),"")</f>
        <v/>
      </c>
      <c r="AL28" s="67" t="str">
        <f>IF(AND('Mapa final'!$Y$26="Media",'Mapa final'!$AA$26="Catastrófico"),CONCATENATE("R3C",'Mapa final'!$O$26),"")</f>
        <v/>
      </c>
      <c r="AM28" s="68" t="str">
        <f>IF(AND('Mapa final'!$Y$27="Media",'Mapa final'!$AA$27="Catastrófico"),CONCATENATE("R3C",'Mapa final'!$O$27),"")</f>
        <v/>
      </c>
      <c r="AN28" s="1"/>
      <c r="AO28" s="243"/>
      <c r="AP28" s="152"/>
      <c r="AQ28" s="152"/>
      <c r="AR28" s="152"/>
      <c r="AS28" s="152"/>
      <c r="AT28" s="244"/>
      <c r="AU28" s="1"/>
      <c r="AV28" s="1"/>
      <c r="AW28" s="1"/>
      <c r="AX28" s="1"/>
      <c r="AY28" s="1"/>
      <c r="AZ28" s="1"/>
      <c r="BA28" s="1"/>
      <c r="BB28" s="1"/>
      <c r="BC28" s="1"/>
      <c r="BD28" s="1"/>
      <c r="BE28" s="1"/>
      <c r="BF28" s="1"/>
      <c r="BG28" s="1"/>
      <c r="BH28" s="1"/>
      <c r="BI28" s="1"/>
    </row>
    <row r="29" spans="1:61" ht="15" customHeight="1" x14ac:dyDescent="0.25">
      <c r="A29" s="1"/>
      <c r="B29" s="261"/>
      <c r="C29" s="152"/>
      <c r="D29" s="153"/>
      <c r="E29" s="164"/>
      <c r="F29" s="152"/>
      <c r="G29" s="152"/>
      <c r="H29" s="152"/>
      <c r="I29" s="153"/>
      <c r="J29" s="78" t="str">
        <f>IF(AND('Mapa final'!$Y$28="Media",'Mapa final'!$AA$28="Leve"),CONCATENATE("R4C",'Mapa final'!$O$28),"")</f>
        <v/>
      </c>
      <c r="K29" s="79" t="str">
        <f>IF(AND('Mapa final'!$Y$29="Media",'Mapa final'!$AA$29="Leve"),CONCATENATE("R4C",'Mapa final'!$O$29),"")</f>
        <v/>
      </c>
      <c r="L29" s="79" t="str">
        <f>IF(AND('Mapa final'!$Y$30="Media",'Mapa final'!$AA$30="Leve"),CONCATENATE("R4C",'Mapa final'!$O$30),"")</f>
        <v/>
      </c>
      <c r="M29" s="79" t="str">
        <f>IF(AND('Mapa final'!$Y$31="Media",'Mapa final'!$AA$31="Leve"),CONCATENATE("R4C",'Mapa final'!$O$31),"")</f>
        <v/>
      </c>
      <c r="N29" s="79" t="str">
        <f>IF(AND('Mapa final'!$Y$32="Media",'Mapa final'!$AA$32="Leve"),CONCATENATE("R4C",'Mapa final'!$O$32),"")</f>
        <v/>
      </c>
      <c r="O29" s="80" t="str">
        <f>IF(AND('Mapa final'!$Y$33="Media",'Mapa final'!$AA$33="Leve"),CONCATENATE("R4C",'Mapa final'!$O$33),"")</f>
        <v/>
      </c>
      <c r="P29" s="78" t="str">
        <f>IF(AND('Mapa final'!$Y$28="Media",'Mapa final'!$AA$28="Menor"),CONCATENATE("R4C",'Mapa final'!$O$28),"")</f>
        <v/>
      </c>
      <c r="Q29" s="79" t="str">
        <f>IF(AND('Mapa final'!$Y$29="Media",'Mapa final'!$AA$29="Menor"),CONCATENATE("R4C",'Mapa final'!$O$29),"")</f>
        <v/>
      </c>
      <c r="R29" s="79" t="str">
        <f>IF(AND('Mapa final'!$Y$30="Media",'Mapa final'!$AA$30="Menor"),CONCATENATE("R4C",'Mapa final'!$O$30),"")</f>
        <v/>
      </c>
      <c r="S29" s="79" t="str">
        <f>IF(AND('Mapa final'!$Y$31="Media",'Mapa final'!$AA$31="Menor"),CONCATENATE("R4C",'Mapa final'!$O$31),"")</f>
        <v/>
      </c>
      <c r="T29" s="79" t="str">
        <f>IF(AND('Mapa final'!$Y$32="Media",'Mapa final'!$AA$32="Menor"),CONCATENATE("R4C",'Mapa final'!$O$32),"")</f>
        <v/>
      </c>
      <c r="U29" s="80" t="str">
        <f>IF(AND('Mapa final'!$Y$33="Media",'Mapa final'!$AA$33="Menor"),CONCATENATE("R4C",'Mapa final'!$O$33),"")</f>
        <v/>
      </c>
      <c r="V29" s="78" t="str">
        <f>IF(AND('Mapa final'!$Y$28="Media",'Mapa final'!$AA$28="Moderado"),CONCATENATE("R4C",'Mapa final'!$O$28),"")</f>
        <v/>
      </c>
      <c r="W29" s="79" t="str">
        <f>IF(AND('Mapa final'!$Y$29="Media",'Mapa final'!$AA$29="Moderado"),CONCATENATE("R4C",'Mapa final'!$O$29),"")</f>
        <v/>
      </c>
      <c r="X29" s="79" t="str">
        <f>IF(AND('Mapa final'!$Y$30="Media",'Mapa final'!$AA$30="Moderado"),CONCATENATE("R4C",'Mapa final'!$O$30),"")</f>
        <v/>
      </c>
      <c r="Y29" s="79" t="str">
        <f>IF(AND('Mapa final'!$Y$31="Media",'Mapa final'!$AA$31="Moderado"),CONCATENATE("R4C",'Mapa final'!$O$31),"")</f>
        <v/>
      </c>
      <c r="Z29" s="79" t="str">
        <f>IF(AND('Mapa final'!$Y$32="Media",'Mapa final'!$AA$32="Moderado"),CONCATENATE("R4C",'Mapa final'!$O$32),"")</f>
        <v/>
      </c>
      <c r="AA29" s="80" t="str">
        <f>IF(AND('Mapa final'!$Y$33="Media",'Mapa final'!$AA$33="Moderado"),CONCATENATE("R4C",'Mapa final'!$O$33),"")</f>
        <v/>
      </c>
      <c r="AB29" s="63" t="str">
        <f>IF(AND('Mapa final'!$Y$28="Media",'Mapa final'!$AA$28="Mayor"),CONCATENATE("R4C",'Mapa final'!$O$28),"")</f>
        <v/>
      </c>
      <c r="AC29" s="64" t="str">
        <f>IF(AND('Mapa final'!$Y$29="Media",'Mapa final'!$AA$29="Mayor"),CONCATENATE("R4C",'Mapa final'!$O$29),"")</f>
        <v/>
      </c>
      <c r="AD29" s="64" t="str">
        <f>IF(AND('Mapa final'!$Y$30="Media",'Mapa final'!$AA$30="Mayor"),CONCATENATE("R4C",'Mapa final'!$O$30),"")</f>
        <v/>
      </c>
      <c r="AE29" s="64" t="str">
        <f>IF(AND('Mapa final'!$Y$31="Media",'Mapa final'!$AA$31="Mayor"),CONCATENATE("R4C",'Mapa final'!$O$31),"")</f>
        <v/>
      </c>
      <c r="AF29" s="64" t="str">
        <f>IF(AND('Mapa final'!$Y$32="Media",'Mapa final'!$AA$32="Mayor"),CONCATENATE("R4C",'Mapa final'!$O$32),"")</f>
        <v/>
      </c>
      <c r="AG29" s="65" t="str">
        <f>IF(AND('Mapa final'!$Y$33="Media",'Mapa final'!$AA$33="Mayor"),CONCATENATE("R4C",'Mapa final'!$O$33),"")</f>
        <v/>
      </c>
      <c r="AH29" s="66" t="str">
        <f>IF(AND('Mapa final'!$Y$28="Media",'Mapa final'!$AA$28="Catastrófico"),CONCATENATE("R4C",'Mapa final'!$O$28),"")</f>
        <v/>
      </c>
      <c r="AI29" s="67" t="str">
        <f>IF(AND('Mapa final'!$Y$29="Media",'Mapa final'!$AA$29="Catastrófico"),CONCATENATE("R4C",'Mapa final'!$O$29),"")</f>
        <v/>
      </c>
      <c r="AJ29" s="67" t="str">
        <f>IF(AND('Mapa final'!$Y$30="Media",'Mapa final'!$AA$30="Catastrófico"),CONCATENATE("R4C",'Mapa final'!$O$30),"")</f>
        <v/>
      </c>
      <c r="AK29" s="67" t="str">
        <f>IF(AND('Mapa final'!$Y$31="Media",'Mapa final'!$AA$31="Catastrófico"),CONCATENATE("R4C",'Mapa final'!$O$31),"")</f>
        <v/>
      </c>
      <c r="AL29" s="67" t="str">
        <f>IF(AND('Mapa final'!$Y$32="Media",'Mapa final'!$AA$32="Catastrófico"),CONCATENATE("R4C",'Mapa final'!$O$32),"")</f>
        <v/>
      </c>
      <c r="AM29" s="68" t="str">
        <f>IF(AND('Mapa final'!$Y$33="Media",'Mapa final'!$AA$33="Catastrófico"),CONCATENATE("R4C",'Mapa final'!$O$33),"")</f>
        <v/>
      </c>
      <c r="AN29" s="1"/>
      <c r="AO29" s="243"/>
      <c r="AP29" s="152"/>
      <c r="AQ29" s="152"/>
      <c r="AR29" s="152"/>
      <c r="AS29" s="152"/>
      <c r="AT29" s="244"/>
      <c r="AU29" s="1"/>
      <c r="AV29" s="1"/>
      <c r="AW29" s="1"/>
      <c r="AX29" s="1"/>
      <c r="AY29" s="1"/>
      <c r="AZ29" s="1"/>
      <c r="BA29" s="1"/>
      <c r="BB29" s="1"/>
      <c r="BC29" s="1"/>
      <c r="BD29" s="1"/>
      <c r="BE29" s="1"/>
      <c r="BF29" s="1"/>
      <c r="BG29" s="1"/>
      <c r="BH29" s="1"/>
      <c r="BI29" s="1"/>
    </row>
    <row r="30" spans="1:61" ht="15" customHeight="1" x14ac:dyDescent="0.25">
      <c r="A30" s="1"/>
      <c r="B30" s="261"/>
      <c r="C30" s="152"/>
      <c r="D30" s="153"/>
      <c r="E30" s="164"/>
      <c r="F30" s="152"/>
      <c r="G30" s="152"/>
      <c r="H30" s="152"/>
      <c r="I30" s="153"/>
      <c r="J30" s="78" t="str">
        <f>IF(AND('Mapa final'!$Y$34="Media",'Mapa final'!$AA$34="Leve"),CONCATENATE("R5C",'Mapa final'!$O$34),"")</f>
        <v/>
      </c>
      <c r="K30" s="79" t="str">
        <f>IF(AND('Mapa final'!$Y$35="Media",'Mapa final'!$AA$35="Leve"),CONCATENATE("R5C",'Mapa final'!$O$35),"")</f>
        <v/>
      </c>
      <c r="L30" s="79" t="str">
        <f>IF(AND('Mapa final'!$Y$36="Media",'Mapa final'!$AA$36="Leve"),CONCATENATE("R5C",'Mapa final'!$O$36),"")</f>
        <v/>
      </c>
      <c r="M30" s="79" t="str">
        <f>IF(AND('Mapa final'!$Y$37="Media",'Mapa final'!$AA$37="Leve"),CONCATENATE("R5C",'Mapa final'!$O$37),"")</f>
        <v/>
      </c>
      <c r="N30" s="79" t="str">
        <f>IF(AND('Mapa final'!$Y$38="Media",'Mapa final'!$AA$38="Leve"),CONCATENATE("R5C",'Mapa final'!$O$38),"")</f>
        <v/>
      </c>
      <c r="O30" s="80" t="str">
        <f>IF(AND('Mapa final'!$Y$39="Media",'Mapa final'!$AA$39="Leve"),CONCATENATE("R5C",'Mapa final'!$O$39),"")</f>
        <v/>
      </c>
      <c r="P30" s="78" t="str">
        <f>IF(AND('Mapa final'!$Y$34="Media",'Mapa final'!$AA$34="Menor"),CONCATENATE("R5C",'Mapa final'!$O$34),"")</f>
        <v/>
      </c>
      <c r="Q30" s="79" t="str">
        <f>IF(AND('Mapa final'!$Y$35="Media",'Mapa final'!$AA$35="Menor"),CONCATENATE("R5C",'Mapa final'!$O$35),"")</f>
        <v/>
      </c>
      <c r="R30" s="79" t="str">
        <f>IF(AND('Mapa final'!$Y$36="Media",'Mapa final'!$AA$36="Menor"),CONCATENATE("R5C",'Mapa final'!$O$36),"")</f>
        <v/>
      </c>
      <c r="S30" s="79" t="str">
        <f>IF(AND('Mapa final'!$Y$37="Media",'Mapa final'!$AA$37="Menor"),CONCATENATE("R5C",'Mapa final'!$O$37),"")</f>
        <v/>
      </c>
      <c r="T30" s="79" t="str">
        <f>IF(AND('Mapa final'!$Y$38="Media",'Mapa final'!$AA$38="Menor"),CONCATENATE("R5C",'Mapa final'!$O$38),"")</f>
        <v/>
      </c>
      <c r="U30" s="80" t="str">
        <f>IF(AND('Mapa final'!$Y$39="Media",'Mapa final'!$AA$39="Menor"),CONCATENATE("R5C",'Mapa final'!$O$39),"")</f>
        <v/>
      </c>
      <c r="V30" s="78" t="str">
        <f>IF(AND('Mapa final'!$Y$34="Media",'Mapa final'!$AA$34="Moderado"),CONCATENATE("R5C",'Mapa final'!$O$34),"")</f>
        <v/>
      </c>
      <c r="W30" s="79" t="str">
        <f>IF(AND('Mapa final'!$Y$35="Media",'Mapa final'!$AA$35="Moderado"),CONCATENATE("R5C",'Mapa final'!$O$35),"")</f>
        <v/>
      </c>
      <c r="X30" s="79" t="str">
        <f>IF(AND('Mapa final'!$Y$36="Media",'Mapa final'!$AA$36="Moderado"),CONCATENATE("R5C",'Mapa final'!$O$36),"")</f>
        <v/>
      </c>
      <c r="Y30" s="79" t="str">
        <f>IF(AND('Mapa final'!$Y$37="Media",'Mapa final'!$AA$37="Moderado"),CONCATENATE("R5C",'Mapa final'!$O$37),"")</f>
        <v/>
      </c>
      <c r="Z30" s="79" t="str">
        <f>IF(AND('Mapa final'!$Y$38="Media",'Mapa final'!$AA$38="Moderado"),CONCATENATE("R5C",'Mapa final'!$O$38),"")</f>
        <v/>
      </c>
      <c r="AA30" s="80" t="str">
        <f>IF(AND('Mapa final'!$Y$39="Media",'Mapa final'!$AA$39="Moderado"),CONCATENATE("R5C",'Mapa final'!$O$39),"")</f>
        <v/>
      </c>
      <c r="AB30" s="63" t="str">
        <f>IF(AND('Mapa final'!$Y$34="Media",'Mapa final'!$AA$34="Mayor"),CONCATENATE("R5C",'Mapa final'!$O$34),"")</f>
        <v/>
      </c>
      <c r="AC30" s="64" t="str">
        <f>IF(AND('Mapa final'!$Y$35="Media",'Mapa final'!$AA$35="Mayor"),CONCATENATE("R5C",'Mapa final'!$O$35),"")</f>
        <v/>
      </c>
      <c r="AD30" s="64" t="str">
        <f>IF(AND('Mapa final'!$Y$36="Media",'Mapa final'!$AA$36="Mayor"),CONCATENATE("R5C",'Mapa final'!$O$36),"")</f>
        <v/>
      </c>
      <c r="AE30" s="64" t="str">
        <f>IF(AND('Mapa final'!$Y$37="Media",'Mapa final'!$AA$37="Mayor"),CONCATENATE("R5C",'Mapa final'!$O$37),"")</f>
        <v/>
      </c>
      <c r="AF30" s="64" t="str">
        <f>IF(AND('Mapa final'!$Y$38="Media",'Mapa final'!$AA$38="Mayor"),CONCATENATE("R5C",'Mapa final'!$O$38),"")</f>
        <v/>
      </c>
      <c r="AG30" s="65" t="str">
        <f>IF(AND('Mapa final'!$Y$39="Media",'Mapa final'!$AA$39="Mayor"),CONCATENATE("R5C",'Mapa final'!$O$39),"")</f>
        <v/>
      </c>
      <c r="AH30" s="66" t="str">
        <f>IF(AND('Mapa final'!$Y$34="Media",'Mapa final'!$AA$34="Catastrófico"),CONCATENATE("R5C",'Mapa final'!$O$34),"")</f>
        <v/>
      </c>
      <c r="AI30" s="67" t="str">
        <f>IF(AND('Mapa final'!$Y$35="Media",'Mapa final'!$AA$35="Catastrófico"),CONCATENATE("R5C",'Mapa final'!$O$35),"")</f>
        <v/>
      </c>
      <c r="AJ30" s="67" t="str">
        <f>IF(AND('Mapa final'!$Y$36="Media",'Mapa final'!$AA$36="Catastrófico"),CONCATENATE("R5C",'Mapa final'!$O$36),"")</f>
        <v/>
      </c>
      <c r="AK30" s="67" t="str">
        <f>IF(AND('Mapa final'!$Y$37="Media",'Mapa final'!$AA$37="Catastrófico"),CONCATENATE("R5C",'Mapa final'!$O$37),"")</f>
        <v/>
      </c>
      <c r="AL30" s="67" t="str">
        <f>IF(AND('Mapa final'!$Y$38="Media",'Mapa final'!$AA$38="Catastrófico"),CONCATENATE("R5C",'Mapa final'!$O$38),"")</f>
        <v/>
      </c>
      <c r="AM30" s="68" t="str">
        <f>IF(AND('Mapa final'!$Y$39="Media",'Mapa final'!$AA$39="Catastrófico"),CONCATENATE("R5C",'Mapa final'!$O$39),"")</f>
        <v/>
      </c>
      <c r="AN30" s="1"/>
      <c r="AO30" s="243"/>
      <c r="AP30" s="152"/>
      <c r="AQ30" s="152"/>
      <c r="AR30" s="152"/>
      <c r="AS30" s="152"/>
      <c r="AT30" s="244"/>
      <c r="AU30" s="1"/>
      <c r="AV30" s="1"/>
      <c r="AW30" s="1"/>
      <c r="AX30" s="1"/>
      <c r="AY30" s="1"/>
      <c r="AZ30" s="1"/>
      <c r="BA30" s="1"/>
      <c r="BB30" s="1"/>
      <c r="BC30" s="1"/>
      <c r="BD30" s="1"/>
      <c r="BE30" s="1"/>
      <c r="BF30" s="1"/>
      <c r="BG30" s="1"/>
      <c r="BH30" s="1"/>
      <c r="BI30" s="1"/>
    </row>
    <row r="31" spans="1:61" ht="15" customHeight="1" x14ac:dyDescent="0.25">
      <c r="A31" s="1"/>
      <c r="B31" s="261"/>
      <c r="C31" s="152"/>
      <c r="D31" s="153"/>
      <c r="E31" s="164"/>
      <c r="F31" s="152"/>
      <c r="G31" s="152"/>
      <c r="H31" s="152"/>
      <c r="I31" s="153"/>
      <c r="J31" s="78" t="str">
        <f>IF(AND('Mapa final'!$Y$40="Media",'Mapa final'!$AA$40="Leve"),CONCATENATE("R6C",'Mapa final'!$O$40),"")</f>
        <v/>
      </c>
      <c r="K31" s="79" t="str">
        <f>IF(AND('Mapa final'!$Y$41="Media",'Mapa final'!$AA$41="Leve"),CONCATENATE("R6C",'Mapa final'!$O$41),"")</f>
        <v/>
      </c>
      <c r="L31" s="79" t="str">
        <f>IF(AND('Mapa final'!$Y$42="Media",'Mapa final'!$AA$42="Leve"),CONCATENATE("R6C",'Mapa final'!$O$42),"")</f>
        <v/>
      </c>
      <c r="M31" s="79" t="str">
        <f>IF(AND('Mapa final'!$Y$43="Media",'Mapa final'!$AA$43="Leve"),CONCATENATE("R6C",'Mapa final'!$O$43),"")</f>
        <v/>
      </c>
      <c r="N31" s="79" t="str">
        <f>IF(AND('Mapa final'!$Y$44="Media",'Mapa final'!$AA$44="Leve"),CONCATENATE("R6C",'Mapa final'!$O$44),"")</f>
        <v/>
      </c>
      <c r="O31" s="80" t="str">
        <f>IF(AND('Mapa final'!$Y$45="Media",'Mapa final'!$AA$45="Leve"),CONCATENATE("R6C",'Mapa final'!$O$45),"")</f>
        <v/>
      </c>
      <c r="P31" s="78" t="str">
        <f>IF(AND('Mapa final'!$Y$40="Media",'Mapa final'!$AA$40="Menor"),CONCATENATE("R6C",'Mapa final'!$O$40),"")</f>
        <v/>
      </c>
      <c r="Q31" s="79" t="str">
        <f>IF(AND('Mapa final'!$Y$41="Media",'Mapa final'!$AA$41="Menor"),CONCATENATE("R6C",'Mapa final'!$O$41),"")</f>
        <v/>
      </c>
      <c r="R31" s="79" t="str">
        <f>IF(AND('Mapa final'!$Y$42="Media",'Mapa final'!$AA$42="Menor"),CONCATENATE("R6C",'Mapa final'!$O$42),"")</f>
        <v/>
      </c>
      <c r="S31" s="79" t="str">
        <f>IF(AND('Mapa final'!$Y$43="Media",'Mapa final'!$AA$43="Menor"),CONCATENATE("R6C",'Mapa final'!$O$43),"")</f>
        <v/>
      </c>
      <c r="T31" s="79" t="str">
        <f>IF(AND('Mapa final'!$Y$44="Media",'Mapa final'!$AA$44="Menor"),CONCATENATE("R6C",'Mapa final'!$O$44),"")</f>
        <v/>
      </c>
      <c r="U31" s="80" t="str">
        <f>IF(AND('Mapa final'!$Y$45="Media",'Mapa final'!$AA$45="Menor"),CONCATENATE("R6C",'Mapa final'!$O$45),"")</f>
        <v/>
      </c>
      <c r="V31" s="78" t="str">
        <f>IF(AND('Mapa final'!$Y$40="Media",'Mapa final'!$AA$40="Moderado"),CONCATENATE("R6C",'Mapa final'!$O$40),"")</f>
        <v/>
      </c>
      <c r="W31" s="79" t="str">
        <f>IF(AND('Mapa final'!$Y$41="Media",'Mapa final'!$AA$41="Moderado"),CONCATENATE("R6C",'Mapa final'!$O$41),"")</f>
        <v/>
      </c>
      <c r="X31" s="79" t="str">
        <f>IF(AND('Mapa final'!$Y$42="Media",'Mapa final'!$AA$42="Moderado"),CONCATENATE("R6C",'Mapa final'!$O$42),"")</f>
        <v/>
      </c>
      <c r="Y31" s="79" t="str">
        <f>IF(AND('Mapa final'!$Y$43="Media",'Mapa final'!$AA$43="Moderado"),CONCATENATE("R6C",'Mapa final'!$O$43),"")</f>
        <v/>
      </c>
      <c r="Z31" s="79" t="str">
        <f>IF(AND('Mapa final'!$Y$44="Media",'Mapa final'!$AA$44="Moderado"),CONCATENATE("R6C",'Mapa final'!$O$44),"")</f>
        <v/>
      </c>
      <c r="AA31" s="80" t="str">
        <f>IF(AND('Mapa final'!$Y$45="Media",'Mapa final'!$AA$45="Moderado"),CONCATENATE("R6C",'Mapa final'!$O$45),"")</f>
        <v/>
      </c>
      <c r="AB31" s="63" t="str">
        <f>IF(AND('Mapa final'!$Y$40="Media",'Mapa final'!$AA$40="Mayor"),CONCATENATE("R6C",'Mapa final'!$O$40),"")</f>
        <v/>
      </c>
      <c r="AC31" s="64" t="str">
        <f>IF(AND('Mapa final'!$Y$41="Media",'Mapa final'!$AA$41="Mayor"),CONCATENATE("R6C",'Mapa final'!$O$41),"")</f>
        <v/>
      </c>
      <c r="AD31" s="64" t="str">
        <f>IF(AND('Mapa final'!$Y$42="Media",'Mapa final'!$AA$42="Mayor"),CONCATENATE("R6C",'Mapa final'!$O$42),"")</f>
        <v/>
      </c>
      <c r="AE31" s="64" t="str">
        <f>IF(AND('Mapa final'!$Y$43="Media",'Mapa final'!$AA$43="Mayor"),CONCATENATE("R6C",'Mapa final'!$O$43),"")</f>
        <v/>
      </c>
      <c r="AF31" s="64" t="str">
        <f>IF(AND('Mapa final'!$Y$44="Media",'Mapa final'!$AA$44="Mayor"),CONCATENATE("R6C",'Mapa final'!$O$44),"")</f>
        <v/>
      </c>
      <c r="AG31" s="65" t="str">
        <f>IF(AND('Mapa final'!$Y$45="Media",'Mapa final'!$AA$45="Mayor"),CONCATENATE("R6C",'Mapa final'!$O$45),"")</f>
        <v/>
      </c>
      <c r="AH31" s="66" t="str">
        <f>IF(AND('Mapa final'!$Y$40="Media",'Mapa final'!$AA$40="Catastrófico"),CONCATENATE("R6C",'Mapa final'!$O$40),"")</f>
        <v/>
      </c>
      <c r="AI31" s="67" t="str">
        <f>IF(AND('Mapa final'!$Y$41="Media",'Mapa final'!$AA$41="Catastrófico"),CONCATENATE("R6C",'Mapa final'!$O$41),"")</f>
        <v/>
      </c>
      <c r="AJ31" s="67" t="str">
        <f>IF(AND('Mapa final'!$Y$42="Media",'Mapa final'!$AA$42="Catastrófico"),CONCATENATE("R6C",'Mapa final'!$O$42),"")</f>
        <v/>
      </c>
      <c r="AK31" s="67" t="str">
        <f>IF(AND('Mapa final'!$Y$43="Media",'Mapa final'!$AA$43="Catastrófico"),CONCATENATE("R6C",'Mapa final'!$O$43),"")</f>
        <v/>
      </c>
      <c r="AL31" s="67" t="str">
        <f>IF(AND('Mapa final'!$Y$44="Media",'Mapa final'!$AA$44="Catastrófico"),CONCATENATE("R6C",'Mapa final'!$O$44),"")</f>
        <v/>
      </c>
      <c r="AM31" s="68" t="str">
        <f>IF(AND('Mapa final'!$Y$45="Media",'Mapa final'!$AA$45="Catastrófico"),CONCATENATE("R6C",'Mapa final'!$O$45),"")</f>
        <v/>
      </c>
      <c r="AN31" s="1"/>
      <c r="AO31" s="243"/>
      <c r="AP31" s="152"/>
      <c r="AQ31" s="152"/>
      <c r="AR31" s="152"/>
      <c r="AS31" s="152"/>
      <c r="AT31" s="244"/>
      <c r="AU31" s="1"/>
      <c r="AV31" s="1"/>
      <c r="AW31" s="1"/>
      <c r="AX31" s="1"/>
      <c r="AY31" s="1"/>
      <c r="AZ31" s="1"/>
      <c r="BA31" s="1"/>
      <c r="BB31" s="1"/>
      <c r="BC31" s="1"/>
      <c r="BD31" s="1"/>
      <c r="BE31" s="1"/>
      <c r="BF31" s="1"/>
      <c r="BG31" s="1"/>
      <c r="BH31" s="1"/>
      <c r="BI31" s="1"/>
    </row>
    <row r="32" spans="1:61" ht="15" customHeight="1" x14ac:dyDescent="0.25">
      <c r="A32" s="1"/>
      <c r="B32" s="261"/>
      <c r="C32" s="152"/>
      <c r="D32" s="153"/>
      <c r="E32" s="164"/>
      <c r="F32" s="152"/>
      <c r="G32" s="152"/>
      <c r="H32" s="152"/>
      <c r="I32" s="153"/>
      <c r="J32" s="78" t="str">
        <f>IF(AND('Mapa final'!$Y$46="Media",'Mapa final'!$AA$46="Leve"),CONCATENATE("R7C",'Mapa final'!$O$46),"")</f>
        <v/>
      </c>
      <c r="K32" s="79" t="str">
        <f>IF(AND('Mapa final'!$Y$47="Media",'Mapa final'!$AA$47="Leve"),CONCATENATE("R7C",'Mapa final'!$O$47),"")</f>
        <v/>
      </c>
      <c r="L32" s="79" t="str">
        <f>IF(AND('Mapa final'!$Y$48="Media",'Mapa final'!$AA$48="Leve"),CONCATENATE("R7C",'Mapa final'!$O$48),"")</f>
        <v/>
      </c>
      <c r="M32" s="79" t="str">
        <f>IF(AND('Mapa final'!$Y$49="Media",'Mapa final'!$AA$49="Leve"),CONCATENATE("R7C",'Mapa final'!$O$49),"")</f>
        <v/>
      </c>
      <c r="N32" s="79" t="str">
        <f>IF(AND('Mapa final'!$Y$50="Media",'Mapa final'!$AA$50="Leve"),CONCATENATE("R7C",'Mapa final'!$O$50),"")</f>
        <v/>
      </c>
      <c r="O32" s="80" t="str">
        <f>IF(AND('Mapa final'!$Y$51="Media",'Mapa final'!$AA$51="Leve"),CONCATENATE("R7C",'Mapa final'!$O$51),"")</f>
        <v/>
      </c>
      <c r="P32" s="78" t="str">
        <f>IF(AND('Mapa final'!$Y$46="Media",'Mapa final'!$AA$46="Menor"),CONCATENATE("R7C",'Mapa final'!$O$46),"")</f>
        <v/>
      </c>
      <c r="Q32" s="79" t="str">
        <f>IF(AND('Mapa final'!$Y$47="Media",'Mapa final'!$AA$47="Menor"),CONCATENATE("R7C",'Mapa final'!$O$47),"")</f>
        <v/>
      </c>
      <c r="R32" s="79" t="str">
        <f>IF(AND('Mapa final'!$Y$48="Media",'Mapa final'!$AA$48="Menor"),CONCATENATE("R7C",'Mapa final'!$O$48),"")</f>
        <v/>
      </c>
      <c r="S32" s="79" t="str">
        <f>IF(AND('Mapa final'!$Y$49="Media",'Mapa final'!$AA$49="Menor"),CONCATENATE("R7C",'Mapa final'!$O$49),"")</f>
        <v/>
      </c>
      <c r="T32" s="79" t="str">
        <f>IF(AND('Mapa final'!$Y$50="Media",'Mapa final'!$AA$50="Menor"),CONCATENATE("R7C",'Mapa final'!$O$50),"")</f>
        <v/>
      </c>
      <c r="U32" s="80" t="str">
        <f>IF(AND('Mapa final'!$Y$51="Media",'Mapa final'!$AA$51="Menor"),CONCATENATE("R7C",'Mapa final'!$O$51),"")</f>
        <v/>
      </c>
      <c r="V32" s="78" t="str">
        <f>IF(AND('Mapa final'!$Y$46="Media",'Mapa final'!$AA$46="Moderado"),CONCATENATE("R7C",'Mapa final'!$O$46),"")</f>
        <v/>
      </c>
      <c r="W32" s="79" t="str">
        <f>IF(AND('Mapa final'!$Y$47="Media",'Mapa final'!$AA$47="Moderado"),CONCATENATE("R7C",'Mapa final'!$O$47),"")</f>
        <v/>
      </c>
      <c r="X32" s="79" t="str">
        <f>IF(AND('Mapa final'!$Y$48="Media",'Mapa final'!$AA$48="Moderado"),CONCATENATE("R7C",'Mapa final'!$O$48),"")</f>
        <v/>
      </c>
      <c r="Y32" s="79" t="str">
        <f>IF(AND('Mapa final'!$Y$49="Media",'Mapa final'!$AA$49="Moderado"),CONCATENATE("R7C",'Mapa final'!$O$49),"")</f>
        <v/>
      </c>
      <c r="Z32" s="79" t="str">
        <f>IF(AND('Mapa final'!$Y$50="Media",'Mapa final'!$AA$50="Moderado"),CONCATENATE("R7C",'Mapa final'!$O$50),"")</f>
        <v/>
      </c>
      <c r="AA32" s="80" t="str">
        <f>IF(AND('Mapa final'!$Y$51="Media",'Mapa final'!$AA$51="Moderado"),CONCATENATE("R7C",'Mapa final'!$O$51),"")</f>
        <v/>
      </c>
      <c r="AB32" s="63" t="str">
        <f>IF(AND('Mapa final'!$Y$46="Media",'Mapa final'!$AA$46="Mayor"),CONCATENATE("R7C",'Mapa final'!$O$46),"")</f>
        <v/>
      </c>
      <c r="AC32" s="64" t="str">
        <f>IF(AND('Mapa final'!$Y$47="Media",'Mapa final'!$AA$47="Mayor"),CONCATENATE("R7C",'Mapa final'!$O$47),"")</f>
        <v/>
      </c>
      <c r="AD32" s="64" t="str">
        <f>IF(AND('Mapa final'!$Y$48="Media",'Mapa final'!$AA$48="Mayor"),CONCATENATE("R7C",'Mapa final'!$O$48),"")</f>
        <v/>
      </c>
      <c r="AE32" s="64" t="str">
        <f>IF(AND('Mapa final'!$Y$49="Media",'Mapa final'!$AA$49="Mayor"),CONCATENATE("R7C",'Mapa final'!$O$49),"")</f>
        <v/>
      </c>
      <c r="AF32" s="64" t="str">
        <f>IF(AND('Mapa final'!$Y$50="Media",'Mapa final'!$AA$50="Mayor"),CONCATENATE("R7C",'Mapa final'!$O$50),"")</f>
        <v/>
      </c>
      <c r="AG32" s="65" t="str">
        <f>IF(AND('Mapa final'!$Y$51="Media",'Mapa final'!$AA$51="Mayor"),CONCATENATE("R7C",'Mapa final'!$O$51),"")</f>
        <v/>
      </c>
      <c r="AH32" s="66" t="str">
        <f>IF(AND('Mapa final'!$Y$46="Media",'Mapa final'!$AA$46="Catastrófico"),CONCATENATE("R7C",'Mapa final'!$O$46),"")</f>
        <v/>
      </c>
      <c r="AI32" s="67" t="str">
        <f>IF(AND('Mapa final'!$Y$47="Media",'Mapa final'!$AA$47="Catastrófico"),CONCATENATE("R7C",'Mapa final'!$O$47),"")</f>
        <v/>
      </c>
      <c r="AJ32" s="67" t="str">
        <f>IF(AND('Mapa final'!$Y$48="Media",'Mapa final'!$AA$48="Catastrófico"),CONCATENATE("R7C",'Mapa final'!$O$48),"")</f>
        <v/>
      </c>
      <c r="AK32" s="67" t="str">
        <f>IF(AND('Mapa final'!$Y$49="Media",'Mapa final'!$AA$49="Catastrófico"),CONCATENATE("R7C",'Mapa final'!$O$49),"")</f>
        <v/>
      </c>
      <c r="AL32" s="67" t="str">
        <f>IF(AND('Mapa final'!$Y$50="Media",'Mapa final'!$AA$50="Catastrófico"),CONCATENATE("R7C",'Mapa final'!$O$50),"")</f>
        <v/>
      </c>
      <c r="AM32" s="68" t="str">
        <f>IF(AND('Mapa final'!$Y$51="Media",'Mapa final'!$AA$51="Catastrófico"),CONCATENATE("R7C",'Mapa final'!$O$51),"")</f>
        <v/>
      </c>
      <c r="AN32" s="1"/>
      <c r="AO32" s="243"/>
      <c r="AP32" s="152"/>
      <c r="AQ32" s="152"/>
      <c r="AR32" s="152"/>
      <c r="AS32" s="152"/>
      <c r="AT32" s="244"/>
      <c r="AU32" s="1"/>
      <c r="AV32" s="1"/>
      <c r="AW32" s="1"/>
      <c r="AX32" s="1"/>
      <c r="AY32" s="1"/>
      <c r="AZ32" s="1"/>
      <c r="BA32" s="1"/>
      <c r="BB32" s="1"/>
      <c r="BC32" s="1"/>
      <c r="BD32" s="1"/>
      <c r="BE32" s="1"/>
      <c r="BF32" s="1"/>
      <c r="BG32" s="1"/>
      <c r="BH32" s="1"/>
      <c r="BI32" s="1"/>
    </row>
    <row r="33" spans="1:61" ht="15" customHeight="1" x14ac:dyDescent="0.25">
      <c r="A33" s="1"/>
      <c r="B33" s="261"/>
      <c r="C33" s="152"/>
      <c r="D33" s="153"/>
      <c r="E33" s="164"/>
      <c r="F33" s="152"/>
      <c r="G33" s="152"/>
      <c r="H33" s="152"/>
      <c r="I33" s="153"/>
      <c r="J33" s="78" t="str">
        <f>IF(AND('Mapa final'!$Y$52="Media",'Mapa final'!$AA$52="Leve"),CONCATENATE("R8C",'Mapa final'!$O$52),"")</f>
        <v/>
      </c>
      <c r="K33" s="79" t="str">
        <f>IF(AND('Mapa final'!$Y$53="Media",'Mapa final'!$AA$53="Leve"),CONCATENATE("R8C",'Mapa final'!$O$53),"")</f>
        <v/>
      </c>
      <c r="L33" s="79" t="str">
        <f>IF(AND('Mapa final'!$Y$54="Media",'Mapa final'!$AA$54="Leve"),CONCATENATE("R8C",'Mapa final'!$O$54),"")</f>
        <v/>
      </c>
      <c r="M33" s="79" t="str">
        <f>IF(AND('Mapa final'!$Y$55="Media",'Mapa final'!$AA$55="Leve"),CONCATENATE("R8C",'Mapa final'!$O$55),"")</f>
        <v/>
      </c>
      <c r="N33" s="79" t="str">
        <f>IF(AND('Mapa final'!$Y$56="Media",'Mapa final'!$AA$56="Leve"),CONCATENATE("R8C",'Mapa final'!$O$56),"")</f>
        <v/>
      </c>
      <c r="O33" s="80" t="str">
        <f>IF(AND('Mapa final'!$Y$57="Media",'Mapa final'!$AA$57="Leve"),CONCATENATE("R8C",'Mapa final'!$O$57),"")</f>
        <v/>
      </c>
      <c r="P33" s="78" t="str">
        <f>IF(AND('Mapa final'!$Y$52="Media",'Mapa final'!$AA$52="Menor"),CONCATENATE("R8C",'Mapa final'!$O$52),"")</f>
        <v/>
      </c>
      <c r="Q33" s="79" t="str">
        <f>IF(AND('Mapa final'!$Y$53="Media",'Mapa final'!$AA$53="Menor"),CONCATENATE("R8C",'Mapa final'!$O$53),"")</f>
        <v/>
      </c>
      <c r="R33" s="79" t="str">
        <f>IF(AND('Mapa final'!$Y$54="Media",'Mapa final'!$AA$54="Menor"),CONCATENATE("R8C",'Mapa final'!$O$54),"")</f>
        <v/>
      </c>
      <c r="S33" s="79" t="str">
        <f>IF(AND('Mapa final'!$Y$55="Media",'Mapa final'!$AA$55="Menor"),CONCATENATE("R8C",'Mapa final'!$O$55),"")</f>
        <v/>
      </c>
      <c r="T33" s="79" t="str">
        <f>IF(AND('Mapa final'!$Y$56="Media",'Mapa final'!$AA$56="Menor"),CONCATENATE("R8C",'Mapa final'!$O$56),"")</f>
        <v/>
      </c>
      <c r="U33" s="80" t="str">
        <f>IF(AND('Mapa final'!$Y$57="Media",'Mapa final'!$AA$57="Menor"),CONCATENATE("R8C",'Mapa final'!$O$57),"")</f>
        <v/>
      </c>
      <c r="V33" s="78" t="str">
        <f>IF(AND('Mapa final'!$Y$52="Media",'Mapa final'!$AA$52="Moderado"),CONCATENATE("R8C",'Mapa final'!$O$52),"")</f>
        <v/>
      </c>
      <c r="W33" s="79" t="str">
        <f>IF(AND('Mapa final'!$Y$53="Media",'Mapa final'!$AA$53="Moderado"),CONCATENATE("R8C",'Mapa final'!$O$53),"")</f>
        <v/>
      </c>
      <c r="X33" s="79" t="str">
        <f>IF(AND('Mapa final'!$Y$54="Media",'Mapa final'!$AA$54="Moderado"),CONCATENATE("R8C",'Mapa final'!$O$54),"")</f>
        <v/>
      </c>
      <c r="Y33" s="79" t="str">
        <f>IF(AND('Mapa final'!$Y$55="Media",'Mapa final'!$AA$55="Moderado"),CONCATENATE("R8C",'Mapa final'!$O$55),"")</f>
        <v/>
      </c>
      <c r="Z33" s="79" t="str">
        <f>IF(AND('Mapa final'!$Y$56="Media",'Mapa final'!$AA$56="Moderado"),CONCATENATE("R8C",'Mapa final'!$O$56),"")</f>
        <v/>
      </c>
      <c r="AA33" s="80" t="str">
        <f>IF(AND('Mapa final'!$Y$57="Media",'Mapa final'!$AA$57="Moderado"),CONCATENATE("R8C",'Mapa final'!$O$57),"")</f>
        <v/>
      </c>
      <c r="AB33" s="63" t="str">
        <f>IF(AND('Mapa final'!$Y$52="Media",'Mapa final'!$AA$52="Mayor"),CONCATENATE("R8C",'Mapa final'!$O$52),"")</f>
        <v/>
      </c>
      <c r="AC33" s="64" t="str">
        <f>IF(AND('Mapa final'!$Y$53="Media",'Mapa final'!$AA$53="Mayor"),CONCATENATE("R8C",'Mapa final'!$O$53),"")</f>
        <v/>
      </c>
      <c r="AD33" s="64" t="str">
        <f>IF(AND('Mapa final'!$Y$54="Media",'Mapa final'!$AA$54="Mayor"),CONCATENATE("R8C",'Mapa final'!$O$54),"")</f>
        <v/>
      </c>
      <c r="AE33" s="64" t="str">
        <f>IF(AND('Mapa final'!$Y$55="Media",'Mapa final'!$AA$55="Mayor"),CONCATENATE("R8C",'Mapa final'!$O$55),"")</f>
        <v/>
      </c>
      <c r="AF33" s="64" t="str">
        <f>IF(AND('Mapa final'!$Y$56="Media",'Mapa final'!$AA$56="Mayor"),CONCATENATE("R8C",'Mapa final'!$O$56),"")</f>
        <v/>
      </c>
      <c r="AG33" s="65" t="str">
        <f>IF(AND('Mapa final'!$Y$57="Media",'Mapa final'!$AA$57="Mayor"),CONCATENATE("R8C",'Mapa final'!$O$57),"")</f>
        <v/>
      </c>
      <c r="AH33" s="66" t="str">
        <f>IF(AND('Mapa final'!$Y$52="Media",'Mapa final'!$AA$52="Catastrófico"),CONCATENATE("R8C",'Mapa final'!$O$52),"")</f>
        <v/>
      </c>
      <c r="AI33" s="67" t="str">
        <f>IF(AND('Mapa final'!$Y$53="Media",'Mapa final'!$AA$53="Catastrófico"),CONCATENATE("R8C",'Mapa final'!$O$53),"")</f>
        <v/>
      </c>
      <c r="AJ33" s="67" t="str">
        <f>IF(AND('Mapa final'!$Y$54="Media",'Mapa final'!$AA$54="Catastrófico"),CONCATENATE("R8C",'Mapa final'!$O$54),"")</f>
        <v/>
      </c>
      <c r="AK33" s="67" t="str">
        <f>IF(AND('Mapa final'!$Y$55="Media",'Mapa final'!$AA$55="Catastrófico"),CONCATENATE("R8C",'Mapa final'!$O$55),"")</f>
        <v/>
      </c>
      <c r="AL33" s="67" t="str">
        <f>IF(AND('Mapa final'!$Y$56="Media",'Mapa final'!$AA$56="Catastrófico"),CONCATENATE("R8C",'Mapa final'!$O$56),"")</f>
        <v/>
      </c>
      <c r="AM33" s="68" t="str">
        <f>IF(AND('Mapa final'!$Y$57="Media",'Mapa final'!$AA$57="Catastrófico"),CONCATENATE("R8C",'Mapa final'!$O$57),"")</f>
        <v/>
      </c>
      <c r="AN33" s="1"/>
      <c r="AO33" s="243"/>
      <c r="AP33" s="152"/>
      <c r="AQ33" s="152"/>
      <c r="AR33" s="152"/>
      <c r="AS33" s="152"/>
      <c r="AT33" s="244"/>
      <c r="AU33" s="1"/>
      <c r="AV33" s="1"/>
      <c r="AW33" s="1"/>
      <c r="AX33" s="1"/>
      <c r="AY33" s="1"/>
      <c r="AZ33" s="1"/>
      <c r="BA33" s="1"/>
      <c r="BB33" s="1"/>
      <c r="BC33" s="1"/>
      <c r="BD33" s="1"/>
      <c r="BE33" s="1"/>
      <c r="BF33" s="1"/>
      <c r="BG33" s="1"/>
      <c r="BH33" s="1"/>
      <c r="BI33" s="1"/>
    </row>
    <row r="34" spans="1:61" ht="15" customHeight="1" x14ac:dyDescent="0.25">
      <c r="A34" s="1"/>
      <c r="B34" s="261"/>
      <c r="C34" s="152"/>
      <c r="D34" s="153"/>
      <c r="E34" s="164"/>
      <c r="F34" s="152"/>
      <c r="G34" s="152"/>
      <c r="H34" s="152"/>
      <c r="I34" s="153"/>
      <c r="J34" s="78" t="str">
        <f>IF(AND('Mapa final'!$Y$58="Media",'Mapa final'!$AA$58="Leve"),CONCATENATE("R9C",'Mapa final'!$O$58),"")</f>
        <v/>
      </c>
      <c r="K34" s="79" t="str">
        <f>IF(AND('Mapa final'!$Y$59="Media",'Mapa final'!$AA$59="Leve"),CONCATENATE("R9C",'Mapa final'!$O$59),"")</f>
        <v/>
      </c>
      <c r="L34" s="79" t="str">
        <f>IF(AND('Mapa final'!$Y$60="Media",'Mapa final'!$AA$60="Leve"),CONCATENATE("R9C",'Mapa final'!$O$60),"")</f>
        <v/>
      </c>
      <c r="M34" s="79" t="str">
        <f>IF(AND('Mapa final'!$Y$61="Media",'Mapa final'!$AA$61="Leve"),CONCATENATE("R9C",'Mapa final'!$O$61),"")</f>
        <v/>
      </c>
      <c r="N34" s="79" t="str">
        <f>IF(AND('Mapa final'!$Y$62="Media",'Mapa final'!$AA$62="Leve"),CONCATENATE("R9C",'Mapa final'!$O$62),"")</f>
        <v/>
      </c>
      <c r="O34" s="80" t="str">
        <f>IF(AND('Mapa final'!$Y$63="Media",'Mapa final'!$AA$63="Leve"),CONCATENATE("R9C",'Mapa final'!$O$63),"")</f>
        <v/>
      </c>
      <c r="P34" s="78" t="str">
        <f>IF(AND('Mapa final'!$Y$58="Media",'Mapa final'!$AA$58="Menor"),CONCATENATE("R9C",'Mapa final'!$O$58),"")</f>
        <v/>
      </c>
      <c r="Q34" s="79" t="str">
        <f>IF(AND('Mapa final'!$Y$59="Media",'Mapa final'!$AA$59="Menor"),CONCATENATE("R9C",'Mapa final'!$O$59),"")</f>
        <v/>
      </c>
      <c r="R34" s="79" t="str">
        <f>IF(AND('Mapa final'!$Y$60="Media",'Mapa final'!$AA$60="Menor"),CONCATENATE("R9C",'Mapa final'!$O$60),"")</f>
        <v/>
      </c>
      <c r="S34" s="79" t="str">
        <f>IF(AND('Mapa final'!$Y$61="Media",'Mapa final'!$AA$61="Menor"),CONCATENATE("R9C",'Mapa final'!$O$61),"")</f>
        <v/>
      </c>
      <c r="T34" s="79" t="str">
        <f>IF(AND('Mapa final'!$Y$62="Media",'Mapa final'!$AA$62="Menor"),CONCATENATE("R9C",'Mapa final'!$O$62),"")</f>
        <v/>
      </c>
      <c r="U34" s="80" t="str">
        <f>IF(AND('Mapa final'!$Y$63="Media",'Mapa final'!$AA$63="Menor"),CONCATENATE("R9C",'Mapa final'!$O$63),"")</f>
        <v/>
      </c>
      <c r="V34" s="78" t="str">
        <f>IF(AND('Mapa final'!$Y$58="Media",'Mapa final'!$AA$58="Moderado"),CONCATENATE("R9C",'Mapa final'!$O$58),"")</f>
        <v/>
      </c>
      <c r="W34" s="79" t="str">
        <f>IF(AND('Mapa final'!$Y$59="Media",'Mapa final'!$AA$59="Moderado"),CONCATENATE("R9C",'Mapa final'!$O$59),"")</f>
        <v/>
      </c>
      <c r="X34" s="79" t="str">
        <f>IF(AND('Mapa final'!$Y$60="Media",'Mapa final'!$AA$60="Moderado"),CONCATENATE("R9C",'Mapa final'!$O$60),"")</f>
        <v/>
      </c>
      <c r="Y34" s="79" t="str">
        <f>IF(AND('Mapa final'!$Y$61="Media",'Mapa final'!$AA$61="Moderado"),CONCATENATE("R9C",'Mapa final'!$O$61),"")</f>
        <v/>
      </c>
      <c r="Z34" s="79" t="str">
        <f>IF(AND('Mapa final'!$Y$62="Media",'Mapa final'!$AA$62="Moderado"),CONCATENATE("R9C",'Mapa final'!$O$62),"")</f>
        <v/>
      </c>
      <c r="AA34" s="80" t="str">
        <f>IF(AND('Mapa final'!$Y$63="Media",'Mapa final'!$AA$63="Moderado"),CONCATENATE("R9C",'Mapa final'!$O$63),"")</f>
        <v/>
      </c>
      <c r="AB34" s="63" t="str">
        <f>IF(AND('Mapa final'!$Y$58="Media",'Mapa final'!$AA$58="Mayor"),CONCATENATE("R9C",'Mapa final'!$O$58),"")</f>
        <v/>
      </c>
      <c r="AC34" s="64" t="str">
        <f>IF(AND('Mapa final'!$Y$59="Media",'Mapa final'!$AA$59="Mayor"),CONCATENATE("R9C",'Mapa final'!$O$59),"")</f>
        <v/>
      </c>
      <c r="AD34" s="64" t="str">
        <f>IF(AND('Mapa final'!$Y$60="Media",'Mapa final'!$AA$60="Mayor"),CONCATENATE("R9C",'Mapa final'!$O$60),"")</f>
        <v/>
      </c>
      <c r="AE34" s="64" t="str">
        <f>IF(AND('Mapa final'!$Y$61="Media",'Mapa final'!$AA$61="Mayor"),CONCATENATE("R9C",'Mapa final'!$O$61),"")</f>
        <v/>
      </c>
      <c r="AF34" s="64" t="str">
        <f>IF(AND('Mapa final'!$Y$62="Media",'Mapa final'!$AA$62="Mayor"),CONCATENATE("R9C",'Mapa final'!$O$62),"")</f>
        <v/>
      </c>
      <c r="AG34" s="65" t="str">
        <f>IF(AND('Mapa final'!$Y$63="Media",'Mapa final'!$AA$63="Mayor"),CONCATENATE("R9C",'Mapa final'!$O$63),"")</f>
        <v/>
      </c>
      <c r="AH34" s="66" t="str">
        <f>IF(AND('Mapa final'!$Y$58="Media",'Mapa final'!$AA$58="Catastrófico"),CONCATENATE("R9C",'Mapa final'!$O$58),"")</f>
        <v/>
      </c>
      <c r="AI34" s="67" t="str">
        <f>IF(AND('Mapa final'!$Y$59="Media",'Mapa final'!$AA$59="Catastrófico"),CONCATENATE("R9C",'Mapa final'!$O$59),"")</f>
        <v/>
      </c>
      <c r="AJ34" s="67" t="str">
        <f>IF(AND('Mapa final'!$Y$60="Media",'Mapa final'!$AA$60="Catastrófico"),CONCATENATE("R9C",'Mapa final'!$O$60),"")</f>
        <v/>
      </c>
      <c r="AK34" s="67" t="str">
        <f>IF(AND('Mapa final'!$Y$61="Media",'Mapa final'!$AA$61="Catastrófico"),CONCATENATE("R9C",'Mapa final'!$O$61),"")</f>
        <v/>
      </c>
      <c r="AL34" s="67" t="str">
        <f>IF(AND('Mapa final'!$Y$62="Media",'Mapa final'!$AA$62="Catastrófico"),CONCATENATE("R9C",'Mapa final'!$O$62),"")</f>
        <v/>
      </c>
      <c r="AM34" s="68" t="str">
        <f>IF(AND('Mapa final'!$Y$63="Media",'Mapa final'!$AA$63="Catastrófico"),CONCATENATE("R9C",'Mapa final'!$O$63),"")</f>
        <v/>
      </c>
      <c r="AN34" s="1"/>
      <c r="AO34" s="243"/>
      <c r="AP34" s="152"/>
      <c r="AQ34" s="152"/>
      <c r="AR34" s="152"/>
      <c r="AS34" s="152"/>
      <c r="AT34" s="244"/>
      <c r="AU34" s="1"/>
      <c r="AV34" s="1"/>
      <c r="AW34" s="1"/>
      <c r="AX34" s="1"/>
      <c r="AY34" s="1"/>
      <c r="AZ34" s="1"/>
      <c r="BA34" s="1"/>
      <c r="BB34" s="1"/>
      <c r="BC34" s="1"/>
      <c r="BD34" s="1"/>
      <c r="BE34" s="1"/>
      <c r="BF34" s="1"/>
      <c r="BG34" s="1"/>
      <c r="BH34" s="1"/>
      <c r="BI34" s="1"/>
    </row>
    <row r="35" spans="1:61" ht="15.75" customHeight="1" x14ac:dyDescent="0.25">
      <c r="A35" s="1"/>
      <c r="B35" s="261"/>
      <c r="C35" s="152"/>
      <c r="D35" s="153"/>
      <c r="E35" s="229"/>
      <c r="F35" s="254"/>
      <c r="G35" s="254"/>
      <c r="H35" s="254"/>
      <c r="I35" s="232"/>
      <c r="J35" s="78" t="str">
        <f>IF(AND('Mapa final'!$Y$64="Media",'Mapa final'!$AA$64="Leve"),CONCATENATE("R10C",'Mapa final'!$O$64),"")</f>
        <v/>
      </c>
      <c r="K35" s="79" t="str">
        <f>IF(AND('Mapa final'!$Y$65="Media",'Mapa final'!$AA$65="Leve"),CONCATENATE("R10C",'Mapa final'!$O$65),"")</f>
        <v/>
      </c>
      <c r="L35" s="79" t="str">
        <f>IF(AND('Mapa final'!$Y$66="Media",'Mapa final'!$AA$66="Leve"),CONCATENATE("R10C",'Mapa final'!$O$66),"")</f>
        <v/>
      </c>
      <c r="M35" s="79" t="str">
        <f>IF(AND('Mapa final'!$Y$67="Media",'Mapa final'!$AA$67="Leve"),CONCATENATE("R10C",'Mapa final'!$O$67),"")</f>
        <v/>
      </c>
      <c r="N35" s="79" t="str">
        <f>IF(AND('Mapa final'!$Y$68="Media",'Mapa final'!$AA$68="Leve"),CONCATENATE("R10C",'Mapa final'!$O$68),"")</f>
        <v/>
      </c>
      <c r="O35" s="80" t="str">
        <f>IF(AND('Mapa final'!$Y$69="Media",'Mapa final'!$AA$69="Leve"),CONCATENATE("R10C",'Mapa final'!$O$69),"")</f>
        <v/>
      </c>
      <c r="P35" s="78" t="str">
        <f>IF(AND('Mapa final'!$Y$64="Media",'Mapa final'!$AA$64="Menor"),CONCATENATE("R10C",'Mapa final'!$O$64),"")</f>
        <v/>
      </c>
      <c r="Q35" s="79" t="str">
        <f>IF(AND('Mapa final'!$Y$65="Media",'Mapa final'!$AA$65="Menor"),CONCATENATE("R10C",'Mapa final'!$O$65),"")</f>
        <v/>
      </c>
      <c r="R35" s="79" t="str">
        <f>IF(AND('Mapa final'!$Y$66="Media",'Mapa final'!$AA$66="Menor"),CONCATENATE("R10C",'Mapa final'!$O$66),"")</f>
        <v/>
      </c>
      <c r="S35" s="79" t="str">
        <f>IF(AND('Mapa final'!$Y$67="Media",'Mapa final'!$AA$67="Menor"),CONCATENATE("R10C",'Mapa final'!$O$67),"")</f>
        <v/>
      </c>
      <c r="T35" s="79" t="str">
        <f>IF(AND('Mapa final'!$Y$68="Media",'Mapa final'!$AA$68="Menor"),CONCATENATE("R10C",'Mapa final'!$O$68),"")</f>
        <v/>
      </c>
      <c r="U35" s="80" t="str">
        <f>IF(AND('Mapa final'!$Y$69="Media",'Mapa final'!$AA$69="Menor"),CONCATENATE("R10C",'Mapa final'!$O$69),"")</f>
        <v/>
      </c>
      <c r="V35" s="78" t="str">
        <f>IF(AND('Mapa final'!$Y$64="Media",'Mapa final'!$AA$64="Moderado"),CONCATENATE("R10C",'Mapa final'!$O$64),"")</f>
        <v/>
      </c>
      <c r="W35" s="79" t="str">
        <f>IF(AND('Mapa final'!$Y$65="Media",'Mapa final'!$AA$65="Moderado"),CONCATENATE("R10C",'Mapa final'!$O$65),"")</f>
        <v/>
      </c>
      <c r="X35" s="79" t="str">
        <f>IF(AND('Mapa final'!$Y$66="Media",'Mapa final'!$AA$66="Moderado"),CONCATENATE("R10C",'Mapa final'!$O$66),"")</f>
        <v/>
      </c>
      <c r="Y35" s="79" t="str">
        <f>IF(AND('Mapa final'!$Y$67="Media",'Mapa final'!$AA$67="Moderado"),CONCATENATE("R10C",'Mapa final'!$O$67),"")</f>
        <v/>
      </c>
      <c r="Z35" s="79" t="str">
        <f>IF(AND('Mapa final'!$Y$68="Media",'Mapa final'!$AA$68="Moderado"),CONCATENATE("R10C",'Mapa final'!$O$68),"")</f>
        <v/>
      </c>
      <c r="AA35" s="80" t="str">
        <f>IF(AND('Mapa final'!$Y$69="Media",'Mapa final'!$AA$69="Moderado"),CONCATENATE("R10C",'Mapa final'!$O$69),"")</f>
        <v/>
      </c>
      <c r="AB35" s="69" t="str">
        <f>IF(AND('Mapa final'!$Y$64="Media",'Mapa final'!$AA$64="Mayor"),CONCATENATE("R10C",'Mapa final'!$O$64),"")</f>
        <v/>
      </c>
      <c r="AC35" s="70" t="str">
        <f>IF(AND('Mapa final'!$Y$65="Media",'Mapa final'!$AA$65="Mayor"),CONCATENATE("R10C",'Mapa final'!$O$65),"")</f>
        <v/>
      </c>
      <c r="AD35" s="70" t="str">
        <f>IF(AND('Mapa final'!$Y$66="Media",'Mapa final'!$AA$66="Mayor"),CONCATENATE("R10C",'Mapa final'!$O$66),"")</f>
        <v/>
      </c>
      <c r="AE35" s="70" t="str">
        <f>IF(AND('Mapa final'!$Y$67="Media",'Mapa final'!$AA$67="Mayor"),CONCATENATE("R10C",'Mapa final'!$O$67),"")</f>
        <v/>
      </c>
      <c r="AF35" s="70" t="str">
        <f>IF(AND('Mapa final'!$Y$68="Media",'Mapa final'!$AA$68="Mayor"),CONCATENATE("R10C",'Mapa final'!$O$68),"")</f>
        <v/>
      </c>
      <c r="AG35" s="71" t="str">
        <f>IF(AND('Mapa final'!$Y$69="Media",'Mapa final'!$AA$69="Mayor"),CONCATENATE("R10C",'Mapa final'!$O$69),"")</f>
        <v/>
      </c>
      <c r="AH35" s="72" t="str">
        <f>IF(AND('Mapa final'!$Y$64="Media",'Mapa final'!$AA$64="Catastrófico"),CONCATENATE("R10C",'Mapa final'!$O$64),"")</f>
        <v/>
      </c>
      <c r="AI35" s="73" t="str">
        <f>IF(AND('Mapa final'!$Y$65="Media",'Mapa final'!$AA$65="Catastrófico"),CONCATENATE("R10C",'Mapa final'!$O$65),"")</f>
        <v/>
      </c>
      <c r="AJ35" s="73" t="str">
        <f>IF(AND('Mapa final'!$Y$66="Media",'Mapa final'!$AA$66="Catastrófico"),CONCATENATE("R10C",'Mapa final'!$O$66),"")</f>
        <v/>
      </c>
      <c r="AK35" s="73" t="str">
        <f>IF(AND('Mapa final'!$Y$67="Media",'Mapa final'!$AA$67="Catastrófico"),CONCATENATE("R10C",'Mapa final'!$O$67),"")</f>
        <v/>
      </c>
      <c r="AL35" s="73" t="str">
        <f>IF(AND('Mapa final'!$Y$68="Media",'Mapa final'!$AA$68="Catastrófico"),CONCATENATE("R10C",'Mapa final'!$O$68),"")</f>
        <v/>
      </c>
      <c r="AM35" s="74" t="str">
        <f>IF(AND('Mapa final'!$Y$69="Media",'Mapa final'!$AA$69="Catastrófico"),CONCATENATE("R10C",'Mapa final'!$O$69),"")</f>
        <v/>
      </c>
      <c r="AN35" s="1"/>
      <c r="AO35" s="245"/>
      <c r="AP35" s="246"/>
      <c r="AQ35" s="246"/>
      <c r="AR35" s="246"/>
      <c r="AS35" s="246"/>
      <c r="AT35" s="247"/>
      <c r="AU35" s="1"/>
      <c r="AV35" s="1"/>
      <c r="AW35" s="1"/>
      <c r="AX35" s="1"/>
      <c r="AY35" s="1"/>
      <c r="AZ35" s="1"/>
      <c r="BA35" s="1"/>
      <c r="BB35" s="1"/>
      <c r="BC35" s="1"/>
      <c r="BD35" s="1"/>
      <c r="BE35" s="1"/>
      <c r="BF35" s="1"/>
      <c r="BG35" s="1"/>
      <c r="BH35" s="1"/>
      <c r="BI35" s="1"/>
    </row>
    <row r="36" spans="1:61" ht="15" customHeight="1" x14ac:dyDescent="0.25">
      <c r="A36" s="1"/>
      <c r="B36" s="261"/>
      <c r="C36" s="152"/>
      <c r="D36" s="153"/>
      <c r="E36" s="269" t="s">
        <v>138</v>
      </c>
      <c r="F36" s="253"/>
      <c r="G36" s="253"/>
      <c r="H36" s="253"/>
      <c r="I36" s="253"/>
      <c r="J36" s="84" t="str">
        <f ca="1">IF(AND('Mapa final'!$Y$10="Baja",'Mapa final'!$AA$10="Leve"),CONCATENATE("R1C",'Mapa final'!$O$10),"")</f>
        <v>R1C1</v>
      </c>
      <c r="K36" s="85" t="str">
        <f ca="1">IF(AND('Mapa final'!$Y$11="Baja",'Mapa final'!$AA$11="Leve"),CONCATENATE("R1C",'Mapa final'!$O$11),"")</f>
        <v/>
      </c>
      <c r="L36" s="85" t="str">
        <f ca="1">IF(AND('Mapa final'!$Y$12="Baja",'Mapa final'!$AA$12="Leve"),CONCATENATE("R1C",'Mapa final'!$O$12),"")</f>
        <v/>
      </c>
      <c r="M36" s="85" t="str">
        <f>IF(AND('Mapa final'!$Y$13="Baja",'Mapa final'!$AA$13="Leve"),CONCATENATE("R1C",'Mapa final'!$O$13),"")</f>
        <v/>
      </c>
      <c r="N36" s="85" t="str">
        <f>IF(AND('Mapa final'!$Y$14="Baja",'Mapa final'!$AA$14="Leve"),CONCATENATE("R1C",'Mapa final'!$O$14),"")</f>
        <v/>
      </c>
      <c r="O36" s="86" t="str">
        <f>IF(AND('Mapa final'!$Y$15="Baja",'Mapa final'!$AA$15="Leve"),CONCATENATE("R1C",'Mapa final'!$O$15),"")</f>
        <v/>
      </c>
      <c r="P36" s="75" t="str">
        <f ca="1">IF(AND('Mapa final'!$Y$10="Baja",'Mapa final'!$AA$10="Menor"),CONCATENATE("R1C",'Mapa final'!$O$10),"")</f>
        <v/>
      </c>
      <c r="Q36" s="76" t="str">
        <f ca="1">IF(AND('Mapa final'!$Y$11="Baja",'Mapa final'!$AA$11="Menor"),CONCATENATE("R1C",'Mapa final'!$O$11),"")</f>
        <v/>
      </c>
      <c r="R36" s="76" t="str">
        <f ca="1">IF(AND('Mapa final'!$Y$12="Baja",'Mapa final'!$AA$12="Menor"),CONCATENATE("R1C",'Mapa final'!$O$12),"")</f>
        <v/>
      </c>
      <c r="S36" s="76" t="str">
        <f>IF(AND('Mapa final'!$Y$13="Baja",'Mapa final'!$AA$13="Menor"),CONCATENATE("R1C",'Mapa final'!$O$13),"")</f>
        <v/>
      </c>
      <c r="T36" s="76" t="str">
        <f>IF(AND('Mapa final'!$Y$14="Baja",'Mapa final'!$AA$14="Menor"),CONCATENATE("R1C",'Mapa final'!$O$14),"")</f>
        <v/>
      </c>
      <c r="U36" s="77" t="str">
        <f>IF(AND('Mapa final'!$Y$15="Baja",'Mapa final'!$AA$15="Menor"),CONCATENATE("R1C",'Mapa final'!$O$15),"")</f>
        <v/>
      </c>
      <c r="V36" s="75" t="str">
        <f ca="1">IF(AND('Mapa final'!$Y$10="Baja",'Mapa final'!$AA$10="Moderado"),CONCATENATE("R1C",'Mapa final'!$O$10),"")</f>
        <v/>
      </c>
      <c r="W36" s="76" t="str">
        <f ca="1">IF(AND('Mapa final'!$Y$11="Baja",'Mapa final'!$AA$11="Moderado"),CONCATENATE("R1C",'Mapa final'!$O$11),"")</f>
        <v/>
      </c>
      <c r="X36" s="76" t="str">
        <f ca="1">IF(AND('Mapa final'!$Y$12="Baja",'Mapa final'!$AA$12="Moderado"),CONCATENATE("R1C",'Mapa final'!$O$12),"")</f>
        <v/>
      </c>
      <c r="Y36" s="76" t="str">
        <f>IF(AND('Mapa final'!$Y$13="Baja",'Mapa final'!$AA$13="Moderado"),CONCATENATE("R1C",'Mapa final'!$O$13),"")</f>
        <v/>
      </c>
      <c r="Z36" s="76" t="str">
        <f>IF(AND('Mapa final'!$Y$14="Baja",'Mapa final'!$AA$14="Moderado"),CONCATENATE("R1C",'Mapa final'!$O$14),"")</f>
        <v/>
      </c>
      <c r="AA36" s="77" t="str">
        <f>IF(AND('Mapa final'!$Y$15="Baja",'Mapa final'!$AA$15="Moderado"),CONCATENATE("R1C",'Mapa final'!$O$15),"")</f>
        <v/>
      </c>
      <c r="AB36" s="57" t="str">
        <f ca="1">IF(AND('Mapa final'!$Y$10="Baja",'Mapa final'!$AA$10="Mayor"),CONCATENATE("R1C",'Mapa final'!$O$10),"")</f>
        <v/>
      </c>
      <c r="AC36" s="58" t="str">
        <f ca="1">IF(AND('Mapa final'!$Y$11="Baja",'Mapa final'!$AA$11="Mayor"),CONCATENATE("R1C",'Mapa final'!$O$11),"")</f>
        <v/>
      </c>
      <c r="AD36" s="58" t="str">
        <f ca="1">IF(AND('Mapa final'!$Y$12="Baja",'Mapa final'!$AA$12="Mayor"),CONCATENATE("R1C",'Mapa final'!$O$12),"")</f>
        <v/>
      </c>
      <c r="AE36" s="58" t="str">
        <f>IF(AND('Mapa final'!$Y$13="Baja",'Mapa final'!$AA$13="Mayor"),CONCATENATE("R1C",'Mapa final'!$O$13),"")</f>
        <v/>
      </c>
      <c r="AF36" s="58" t="str">
        <f>IF(AND('Mapa final'!$Y$14="Baja",'Mapa final'!$AA$14="Mayor"),CONCATENATE("R1C",'Mapa final'!$O$14),"")</f>
        <v/>
      </c>
      <c r="AG36" s="59" t="str">
        <f>IF(AND('Mapa final'!$Y$15="Baja",'Mapa final'!$AA$15="Mayor"),CONCATENATE("R1C",'Mapa final'!$O$15),"")</f>
        <v/>
      </c>
      <c r="AH36" s="60" t="str">
        <f ca="1">IF(AND('Mapa final'!$Y$10="Baja",'Mapa final'!$AA$10="Catastrófico"),CONCATENATE("R1C",'Mapa final'!$O$10),"")</f>
        <v/>
      </c>
      <c r="AI36" s="61" t="str">
        <f ca="1">IF(AND('Mapa final'!$Y$11="Baja",'Mapa final'!$AA$11="Catastrófico"),CONCATENATE("R1C",'Mapa final'!$O$11),"")</f>
        <v/>
      </c>
      <c r="AJ36" s="61" t="str">
        <f ca="1">IF(AND('Mapa final'!$Y$12="Baja",'Mapa final'!$AA$12="Catastrófico"),CONCATENATE("R1C",'Mapa final'!$O$12),"")</f>
        <v/>
      </c>
      <c r="AK36" s="61" t="str">
        <f>IF(AND('Mapa final'!$Y$13="Baja",'Mapa final'!$AA$13="Catastrófico"),CONCATENATE("R1C",'Mapa final'!$O$13),"")</f>
        <v/>
      </c>
      <c r="AL36" s="61" t="str">
        <f>IF(AND('Mapa final'!$Y$14="Baja",'Mapa final'!$AA$14="Catastrófico"),CONCATENATE("R1C",'Mapa final'!$O$14),"")</f>
        <v/>
      </c>
      <c r="AM36" s="62" t="str">
        <f>IF(AND('Mapa final'!$Y$15="Baja",'Mapa final'!$AA$15="Catastrófico"),CONCATENATE("R1C",'Mapa final'!$O$15),"")</f>
        <v/>
      </c>
      <c r="AN36" s="1"/>
      <c r="AO36" s="268" t="s">
        <v>139</v>
      </c>
      <c r="AP36" s="241"/>
      <c r="AQ36" s="241"/>
      <c r="AR36" s="241"/>
      <c r="AS36" s="241"/>
      <c r="AT36" s="242"/>
      <c r="AU36" s="1"/>
      <c r="AV36" s="1"/>
      <c r="AW36" s="1"/>
      <c r="AX36" s="1"/>
      <c r="AY36" s="1"/>
      <c r="AZ36" s="1"/>
      <c r="BA36" s="1"/>
      <c r="BB36" s="1"/>
      <c r="BC36" s="1"/>
      <c r="BD36" s="1"/>
      <c r="BE36" s="1"/>
      <c r="BF36" s="1"/>
      <c r="BG36" s="1"/>
      <c r="BH36" s="1"/>
      <c r="BI36" s="1"/>
    </row>
    <row r="37" spans="1:61" ht="15" customHeight="1" x14ac:dyDescent="0.25">
      <c r="A37" s="1"/>
      <c r="B37" s="261"/>
      <c r="C37" s="152"/>
      <c r="D37" s="153"/>
      <c r="E37" s="164"/>
      <c r="F37" s="152"/>
      <c r="G37" s="152"/>
      <c r="H37" s="152"/>
      <c r="I37" s="152"/>
      <c r="J37" s="87" t="str">
        <f ca="1">IF(AND('Mapa final'!$Y$16="Baja",'Mapa final'!$AA$16="Leve"),CONCATENATE("R2C",'Mapa final'!$O$16),"")</f>
        <v/>
      </c>
      <c r="K37" s="88" t="str">
        <f ca="1">IF(AND('Mapa final'!$Y$17="Baja",'Mapa final'!$AA$17="Leve"),CONCATENATE("R2C",'Mapa final'!$O$17),"")</f>
        <v/>
      </c>
      <c r="L37" s="88" t="str">
        <f ca="1">IF(AND('Mapa final'!$Y$18="Baja",'Mapa final'!$AA$18="Leve"),CONCATENATE("R2C",'Mapa final'!$O$18),"")</f>
        <v/>
      </c>
      <c r="M37" s="88" t="str">
        <f>IF(AND('Mapa final'!$Y$19="Baja",'Mapa final'!$AA$19="Leve"),CONCATENATE("R2C",'Mapa final'!$O$19),"")</f>
        <v/>
      </c>
      <c r="N37" s="88" t="str">
        <f>IF(AND('Mapa final'!$Y$20="Baja",'Mapa final'!$AA$20="Leve"),CONCATENATE("R2C",'Mapa final'!$O$20),"")</f>
        <v/>
      </c>
      <c r="O37" s="89" t="str">
        <f>IF(AND('Mapa final'!$Y$21="Baja",'Mapa final'!$AA$21="Leve"),CONCATENATE("R2C",'Mapa final'!$O$21),"")</f>
        <v/>
      </c>
      <c r="P37" s="78" t="str">
        <f ca="1">IF(AND('Mapa final'!$Y$16="Baja",'Mapa final'!$AA$16="Menor"),CONCATENATE("R2C",'Mapa final'!$O$16),"")</f>
        <v/>
      </c>
      <c r="Q37" s="79" t="str">
        <f ca="1">IF(AND('Mapa final'!$Y$17="Baja",'Mapa final'!$AA$17="Menor"),CONCATENATE("R2C",'Mapa final'!$O$17),"")</f>
        <v/>
      </c>
      <c r="R37" s="79" t="str">
        <f ca="1">IF(AND('Mapa final'!$Y$18="Baja",'Mapa final'!$AA$18="Menor"),CONCATENATE("R2C",'Mapa final'!$O$18),"")</f>
        <v/>
      </c>
      <c r="S37" s="79" t="str">
        <f>IF(AND('Mapa final'!$Y$19="Baja",'Mapa final'!$AA$19="Menor"),CONCATENATE("R2C",'Mapa final'!$O$19),"")</f>
        <v/>
      </c>
      <c r="T37" s="79" t="str">
        <f>IF(AND('Mapa final'!$Y$20="Baja",'Mapa final'!$AA$20="Menor"),CONCATENATE("R2C",'Mapa final'!$O$20),"")</f>
        <v/>
      </c>
      <c r="U37" s="80" t="str">
        <f>IF(AND('Mapa final'!$Y$21="Baja",'Mapa final'!$AA$21="Menor"),CONCATENATE("R2C",'Mapa final'!$O$21),"")</f>
        <v/>
      </c>
      <c r="V37" s="78" t="str">
        <f ca="1">IF(AND('Mapa final'!$Y$16="Baja",'Mapa final'!$AA$16="Moderado"),CONCATENATE("R2C",'Mapa final'!$O$16),"")</f>
        <v/>
      </c>
      <c r="W37" s="79" t="str">
        <f ca="1">IF(AND('Mapa final'!$Y$17="Baja",'Mapa final'!$AA$17="Moderado"),CONCATENATE("R2C",'Mapa final'!$O$17),"")</f>
        <v/>
      </c>
      <c r="X37" s="79" t="str">
        <f ca="1">IF(AND('Mapa final'!$Y$18="Baja",'Mapa final'!$AA$18="Moderado"),CONCATENATE("R2C",'Mapa final'!$O$18),"")</f>
        <v/>
      </c>
      <c r="Y37" s="79" t="str">
        <f>IF(AND('Mapa final'!$Y$19="Baja",'Mapa final'!$AA$19="Moderado"),CONCATENATE("R2C",'Mapa final'!$O$19),"")</f>
        <v/>
      </c>
      <c r="Z37" s="79" t="str">
        <f>IF(AND('Mapa final'!$Y$20="Baja",'Mapa final'!$AA$20="Moderado"),CONCATENATE("R2C",'Mapa final'!$O$20),"")</f>
        <v/>
      </c>
      <c r="AA37" s="80" t="str">
        <f>IF(AND('Mapa final'!$Y$21="Baja",'Mapa final'!$AA$21="Moderado"),CONCATENATE("R2C",'Mapa final'!$O$21),"")</f>
        <v/>
      </c>
      <c r="AB37" s="63" t="str">
        <f ca="1">IF(AND('Mapa final'!$Y$16="Baja",'Mapa final'!$AA$16="Mayor"),CONCATENATE("R2C",'Mapa final'!$O$16),"")</f>
        <v>R2C1</v>
      </c>
      <c r="AC37" s="64" t="str">
        <f ca="1">IF(AND('Mapa final'!$Y$17="Baja",'Mapa final'!$AA$17="Mayor"),CONCATENATE("R2C",'Mapa final'!$O$17),"")</f>
        <v/>
      </c>
      <c r="AD37" s="64" t="str">
        <f ca="1">IF(AND('Mapa final'!$Y$18="Baja",'Mapa final'!$AA$18="Mayor"),CONCATENATE("R2C",'Mapa final'!$O$18),"")</f>
        <v/>
      </c>
      <c r="AE37" s="64" t="str">
        <f>IF(AND('Mapa final'!$Y$19="Baja",'Mapa final'!$AA$19="Mayor"),CONCATENATE("R2C",'Mapa final'!$O$19),"")</f>
        <v/>
      </c>
      <c r="AF37" s="64" t="str">
        <f>IF(AND('Mapa final'!$Y$20="Baja",'Mapa final'!$AA$20="Mayor"),CONCATENATE("R2C",'Mapa final'!$O$20),"")</f>
        <v/>
      </c>
      <c r="AG37" s="65" t="str">
        <f>IF(AND('Mapa final'!$Y$21="Baja",'Mapa final'!$AA$21="Mayor"),CONCATENATE("R2C",'Mapa final'!$O$21),"")</f>
        <v/>
      </c>
      <c r="AH37" s="66" t="str">
        <f ca="1">IF(AND('Mapa final'!$Y$16="Baja",'Mapa final'!$AA$16="Catastrófico"),CONCATENATE("R2C",'Mapa final'!$O$16),"")</f>
        <v/>
      </c>
      <c r="AI37" s="67" t="str">
        <f ca="1">IF(AND('Mapa final'!$Y$17="Baja",'Mapa final'!$AA$17="Catastrófico"),CONCATENATE("R2C",'Mapa final'!$O$17),"")</f>
        <v/>
      </c>
      <c r="AJ37" s="67" t="str">
        <f ca="1">IF(AND('Mapa final'!$Y$18="Baja",'Mapa final'!$AA$18="Catastrófico"),CONCATENATE("R2C",'Mapa final'!$O$18),"")</f>
        <v/>
      </c>
      <c r="AK37" s="67" t="str">
        <f>IF(AND('Mapa final'!$Y$19="Baja",'Mapa final'!$AA$19="Catastrófico"),CONCATENATE("R2C",'Mapa final'!$O$19),"")</f>
        <v/>
      </c>
      <c r="AL37" s="67" t="str">
        <f>IF(AND('Mapa final'!$Y$20="Baja",'Mapa final'!$AA$20="Catastrófico"),CONCATENATE("R2C",'Mapa final'!$O$20),"")</f>
        <v/>
      </c>
      <c r="AM37" s="68" t="str">
        <f>IF(AND('Mapa final'!$Y$21="Baja",'Mapa final'!$AA$21="Catastrófico"),CONCATENATE("R2C",'Mapa final'!$O$21),"")</f>
        <v/>
      </c>
      <c r="AN37" s="1"/>
      <c r="AO37" s="243"/>
      <c r="AP37" s="152"/>
      <c r="AQ37" s="152"/>
      <c r="AR37" s="152"/>
      <c r="AS37" s="152"/>
      <c r="AT37" s="244"/>
      <c r="AU37" s="1"/>
      <c r="AV37" s="1"/>
      <c r="AW37" s="1"/>
      <c r="AX37" s="1"/>
      <c r="AY37" s="1"/>
      <c r="AZ37" s="1"/>
      <c r="BA37" s="1"/>
      <c r="BB37" s="1"/>
      <c r="BC37" s="1"/>
      <c r="BD37" s="1"/>
      <c r="BE37" s="1"/>
      <c r="BF37" s="1"/>
      <c r="BG37" s="1"/>
      <c r="BH37" s="1"/>
      <c r="BI37" s="1"/>
    </row>
    <row r="38" spans="1:61" ht="15" customHeight="1" x14ac:dyDescent="0.25">
      <c r="A38" s="1"/>
      <c r="B38" s="261"/>
      <c r="C38" s="152"/>
      <c r="D38" s="153"/>
      <c r="E38" s="164"/>
      <c r="F38" s="152"/>
      <c r="G38" s="152"/>
      <c r="H38" s="152"/>
      <c r="I38" s="152"/>
      <c r="J38" s="87" t="str">
        <f ca="1">IF(AND('Mapa final'!$Y$22="Baja",'Mapa final'!$AA$22="Leve"),CONCATENATE("R3C",'Mapa final'!$O$22),"")</f>
        <v/>
      </c>
      <c r="K38" s="88" t="str">
        <f ca="1">IF(AND('Mapa final'!$Y$23="Baja",'Mapa final'!$AA$23="Leve"),CONCATENATE("R3C",'Mapa final'!$O$23),"")</f>
        <v/>
      </c>
      <c r="L38" s="88" t="str">
        <f ca="1">IF(AND('Mapa final'!$Y$24="Baja",'Mapa final'!$AA$24="Leve"),CONCATENATE("R3C",'Mapa final'!$O$24),"")</f>
        <v/>
      </c>
      <c r="M38" s="88" t="str">
        <f>IF(AND('Mapa final'!$Y$25="Baja",'Mapa final'!$AA$25="Leve"),CONCATENATE("R3C",'Mapa final'!$O$25),"")</f>
        <v/>
      </c>
      <c r="N38" s="88" t="str">
        <f>IF(AND('Mapa final'!$Y$26="Baja",'Mapa final'!$AA$26="Leve"),CONCATENATE("R3C",'Mapa final'!$O$26),"")</f>
        <v/>
      </c>
      <c r="O38" s="89" t="str">
        <f>IF(AND('Mapa final'!$Y$27="Baja",'Mapa final'!$AA$27="Leve"),CONCATENATE("R3C",'Mapa final'!$O$27),"")</f>
        <v/>
      </c>
      <c r="P38" s="78" t="str">
        <f ca="1">IF(AND('Mapa final'!$Y$22="Baja",'Mapa final'!$AA$22="Menor"),CONCATENATE("R3C",'Mapa final'!$O$22),"")</f>
        <v/>
      </c>
      <c r="Q38" s="79" t="str">
        <f ca="1">IF(AND('Mapa final'!$Y$23="Baja",'Mapa final'!$AA$23="Menor"),CONCATENATE("R3C",'Mapa final'!$O$23),"")</f>
        <v/>
      </c>
      <c r="R38" s="79" t="str">
        <f ca="1">IF(AND('Mapa final'!$Y$24="Baja",'Mapa final'!$AA$24="Menor"),CONCATENATE("R3C",'Mapa final'!$O$24),"")</f>
        <v/>
      </c>
      <c r="S38" s="79" t="str">
        <f>IF(AND('Mapa final'!$Y$25="Baja",'Mapa final'!$AA$25="Menor"),CONCATENATE("R3C",'Mapa final'!$O$25),"")</f>
        <v/>
      </c>
      <c r="T38" s="79" t="str">
        <f>IF(AND('Mapa final'!$Y$26="Baja",'Mapa final'!$AA$26="Menor"),CONCATENATE("R3C",'Mapa final'!$O$26),"")</f>
        <v/>
      </c>
      <c r="U38" s="80" t="str">
        <f>IF(AND('Mapa final'!$Y$27="Baja",'Mapa final'!$AA$27="Menor"),CONCATENATE("R3C",'Mapa final'!$O$27),"")</f>
        <v/>
      </c>
      <c r="V38" s="78" t="str">
        <f ca="1">IF(AND('Mapa final'!$Y$22="Baja",'Mapa final'!$AA$22="Moderado"),CONCATENATE("R3C",'Mapa final'!$O$22),"")</f>
        <v/>
      </c>
      <c r="W38" s="79" t="str">
        <f ca="1">IF(AND('Mapa final'!$Y$23="Baja",'Mapa final'!$AA$23="Moderado"),CONCATENATE("R3C",'Mapa final'!$O$23),"")</f>
        <v/>
      </c>
      <c r="X38" s="79" t="str">
        <f ca="1">IF(AND('Mapa final'!$Y$24="Baja",'Mapa final'!$AA$24="Moderado"),CONCATENATE("R3C",'Mapa final'!$O$24),"")</f>
        <v/>
      </c>
      <c r="Y38" s="79" t="str">
        <f>IF(AND('Mapa final'!$Y$25="Baja",'Mapa final'!$AA$25="Moderado"),CONCATENATE("R3C",'Mapa final'!$O$25),"")</f>
        <v/>
      </c>
      <c r="Z38" s="79" t="str">
        <f>IF(AND('Mapa final'!$Y$26="Baja",'Mapa final'!$AA$26="Moderado"),CONCATENATE("R3C",'Mapa final'!$O$26),"")</f>
        <v/>
      </c>
      <c r="AA38" s="80" t="str">
        <f>IF(AND('Mapa final'!$Y$27="Baja",'Mapa final'!$AA$27="Moderado"),CONCATENATE("R3C",'Mapa final'!$O$27),"")</f>
        <v/>
      </c>
      <c r="AB38" s="63" t="str">
        <f ca="1">IF(AND('Mapa final'!$Y$22="Baja",'Mapa final'!$AA$22="Mayor"),CONCATENATE("R3C",'Mapa final'!$O$22),"")</f>
        <v/>
      </c>
      <c r="AC38" s="64" t="str">
        <f ca="1">IF(AND('Mapa final'!$Y$23="Baja",'Mapa final'!$AA$23="Mayor"),CONCATENATE("R3C",'Mapa final'!$O$23),"")</f>
        <v/>
      </c>
      <c r="AD38" s="64" t="str">
        <f ca="1">IF(AND('Mapa final'!$Y$24="Baja",'Mapa final'!$AA$24="Mayor"),CONCATENATE("R3C",'Mapa final'!$O$24),"")</f>
        <v/>
      </c>
      <c r="AE38" s="64" t="str">
        <f>IF(AND('Mapa final'!$Y$25="Baja",'Mapa final'!$AA$25="Mayor"),CONCATENATE("R3C",'Mapa final'!$O$25),"")</f>
        <v/>
      </c>
      <c r="AF38" s="64" t="str">
        <f>IF(AND('Mapa final'!$Y$26="Baja",'Mapa final'!$AA$26="Mayor"),CONCATENATE("R3C",'Mapa final'!$O$26),"")</f>
        <v/>
      </c>
      <c r="AG38" s="65" t="str">
        <f>IF(AND('Mapa final'!$Y$27="Baja",'Mapa final'!$AA$27="Mayor"),CONCATENATE("R3C",'Mapa final'!$O$27),"")</f>
        <v/>
      </c>
      <c r="AH38" s="66" t="str">
        <f ca="1">IF(AND('Mapa final'!$Y$22="Baja",'Mapa final'!$AA$22="Catastrófico"),CONCATENATE("R3C",'Mapa final'!$O$22),"")</f>
        <v/>
      </c>
      <c r="AI38" s="67" t="str">
        <f ca="1">IF(AND('Mapa final'!$Y$23="Baja",'Mapa final'!$AA$23="Catastrófico"),CONCATENATE("R3C",'Mapa final'!$O$23),"")</f>
        <v/>
      </c>
      <c r="AJ38" s="67" t="str">
        <f ca="1">IF(AND('Mapa final'!$Y$24="Baja",'Mapa final'!$AA$24="Catastrófico"),CONCATENATE("R3C",'Mapa final'!$O$24),"")</f>
        <v/>
      </c>
      <c r="AK38" s="67" t="str">
        <f>IF(AND('Mapa final'!$Y$25="Baja",'Mapa final'!$AA$25="Catastrófico"),CONCATENATE("R3C",'Mapa final'!$O$25),"")</f>
        <v/>
      </c>
      <c r="AL38" s="67" t="str">
        <f>IF(AND('Mapa final'!$Y$26="Baja",'Mapa final'!$AA$26="Catastrófico"),CONCATENATE("R3C",'Mapa final'!$O$26),"")</f>
        <v/>
      </c>
      <c r="AM38" s="68" t="str">
        <f>IF(AND('Mapa final'!$Y$27="Baja",'Mapa final'!$AA$27="Catastrófico"),CONCATENATE("R3C",'Mapa final'!$O$27),"")</f>
        <v/>
      </c>
      <c r="AN38" s="1"/>
      <c r="AO38" s="243"/>
      <c r="AP38" s="152"/>
      <c r="AQ38" s="152"/>
      <c r="AR38" s="152"/>
      <c r="AS38" s="152"/>
      <c r="AT38" s="244"/>
      <c r="AU38" s="1"/>
      <c r="AV38" s="1"/>
      <c r="AW38" s="1"/>
      <c r="AX38" s="1"/>
      <c r="AY38" s="1"/>
      <c r="AZ38" s="1"/>
      <c r="BA38" s="1"/>
      <c r="BB38" s="1"/>
      <c r="BC38" s="1"/>
      <c r="BD38" s="1"/>
      <c r="BE38" s="1"/>
      <c r="BF38" s="1"/>
      <c r="BG38" s="1"/>
      <c r="BH38" s="1"/>
      <c r="BI38" s="1"/>
    </row>
    <row r="39" spans="1:61" ht="15" customHeight="1" x14ac:dyDescent="0.25">
      <c r="A39" s="1"/>
      <c r="B39" s="261"/>
      <c r="C39" s="152"/>
      <c r="D39" s="153"/>
      <c r="E39" s="164"/>
      <c r="F39" s="152"/>
      <c r="G39" s="152"/>
      <c r="H39" s="152"/>
      <c r="I39" s="152"/>
      <c r="J39" s="87" t="str">
        <f>IF(AND('Mapa final'!$Y$28="Baja",'Mapa final'!$AA$28="Leve"),CONCATENATE("R4C",'Mapa final'!$O$28),"")</f>
        <v/>
      </c>
      <c r="K39" s="88" t="str">
        <f>IF(AND('Mapa final'!$Y$29="Baja",'Mapa final'!$AA$29="Leve"),CONCATENATE("R4C",'Mapa final'!$O$29),"")</f>
        <v/>
      </c>
      <c r="L39" s="88" t="str">
        <f>IF(AND('Mapa final'!$Y$30="Baja",'Mapa final'!$AA$30="Leve"),CONCATENATE("R4C",'Mapa final'!$O$30),"")</f>
        <v/>
      </c>
      <c r="M39" s="88" t="str">
        <f>IF(AND('Mapa final'!$Y$31="Baja",'Mapa final'!$AA$31="Leve"),CONCATENATE("R4C",'Mapa final'!$O$31),"")</f>
        <v/>
      </c>
      <c r="N39" s="88" t="str">
        <f>IF(AND('Mapa final'!$Y$32="Baja",'Mapa final'!$AA$32="Leve"),CONCATENATE("R4C",'Mapa final'!$O$32),"")</f>
        <v/>
      </c>
      <c r="O39" s="89" t="str">
        <f>IF(AND('Mapa final'!$Y$33="Baja",'Mapa final'!$AA$33="Leve"),CONCATENATE("R4C",'Mapa final'!$O$33),"")</f>
        <v/>
      </c>
      <c r="P39" s="78" t="str">
        <f>IF(AND('Mapa final'!$Y$28="Baja",'Mapa final'!$AA$28="Menor"),CONCATENATE("R4C",'Mapa final'!$O$28),"")</f>
        <v/>
      </c>
      <c r="Q39" s="79" t="str">
        <f>IF(AND('Mapa final'!$Y$29="Baja",'Mapa final'!$AA$29="Menor"),CONCATENATE("R4C",'Mapa final'!$O$29),"")</f>
        <v/>
      </c>
      <c r="R39" s="79" t="str">
        <f>IF(AND('Mapa final'!$Y$30="Baja",'Mapa final'!$AA$30="Menor"),CONCATENATE("R4C",'Mapa final'!$O$30),"")</f>
        <v/>
      </c>
      <c r="S39" s="79" t="str">
        <f>IF(AND('Mapa final'!$Y$31="Baja",'Mapa final'!$AA$31="Menor"),CONCATENATE("R4C",'Mapa final'!$O$31),"")</f>
        <v/>
      </c>
      <c r="T39" s="79" t="str">
        <f>IF(AND('Mapa final'!$Y$32="Baja",'Mapa final'!$AA$32="Menor"),CONCATENATE("R4C",'Mapa final'!$O$32),"")</f>
        <v/>
      </c>
      <c r="U39" s="80" t="str">
        <f>IF(AND('Mapa final'!$Y$33="Baja",'Mapa final'!$AA$33="Menor"),CONCATENATE("R4C",'Mapa final'!$O$33),"")</f>
        <v/>
      </c>
      <c r="V39" s="78" t="str">
        <f>IF(AND('Mapa final'!$Y$28="Baja",'Mapa final'!$AA$28="Moderado"),CONCATENATE("R4C",'Mapa final'!$O$28),"")</f>
        <v/>
      </c>
      <c r="W39" s="79" t="str">
        <f>IF(AND('Mapa final'!$Y$29="Baja",'Mapa final'!$AA$29="Moderado"),CONCATENATE("R4C",'Mapa final'!$O$29),"")</f>
        <v/>
      </c>
      <c r="X39" s="79" t="str">
        <f>IF(AND('Mapa final'!$Y$30="Baja",'Mapa final'!$AA$30="Moderado"),CONCATENATE("R4C",'Mapa final'!$O$30),"")</f>
        <v/>
      </c>
      <c r="Y39" s="79" t="str">
        <f>IF(AND('Mapa final'!$Y$31="Baja",'Mapa final'!$AA$31="Moderado"),CONCATENATE("R4C",'Mapa final'!$O$31),"")</f>
        <v/>
      </c>
      <c r="Z39" s="79" t="str">
        <f>IF(AND('Mapa final'!$Y$32="Baja",'Mapa final'!$AA$32="Moderado"),CONCATENATE("R4C",'Mapa final'!$O$32),"")</f>
        <v/>
      </c>
      <c r="AA39" s="80" t="str">
        <f>IF(AND('Mapa final'!$Y$33="Baja",'Mapa final'!$AA$33="Moderado"),CONCATENATE("R4C",'Mapa final'!$O$33),"")</f>
        <v/>
      </c>
      <c r="AB39" s="63" t="str">
        <f>IF(AND('Mapa final'!$Y$28="Baja",'Mapa final'!$AA$28="Mayor"),CONCATENATE("R4C",'Mapa final'!$O$28),"")</f>
        <v/>
      </c>
      <c r="AC39" s="64" t="str">
        <f>IF(AND('Mapa final'!$Y$29="Baja",'Mapa final'!$AA$29="Mayor"),CONCATENATE("R4C",'Mapa final'!$O$29),"")</f>
        <v/>
      </c>
      <c r="AD39" s="64" t="str">
        <f>IF(AND('Mapa final'!$Y$30="Baja",'Mapa final'!$AA$30="Mayor"),CONCATENATE("R4C",'Mapa final'!$O$30),"")</f>
        <v/>
      </c>
      <c r="AE39" s="64" t="str">
        <f>IF(AND('Mapa final'!$Y$31="Baja",'Mapa final'!$AA$31="Mayor"),CONCATENATE("R4C",'Mapa final'!$O$31),"")</f>
        <v/>
      </c>
      <c r="AF39" s="64" t="str">
        <f>IF(AND('Mapa final'!$Y$32="Baja",'Mapa final'!$AA$32="Mayor"),CONCATENATE("R4C",'Mapa final'!$O$32),"")</f>
        <v/>
      </c>
      <c r="AG39" s="65" t="str">
        <f>IF(AND('Mapa final'!$Y$33="Baja",'Mapa final'!$AA$33="Mayor"),CONCATENATE("R4C",'Mapa final'!$O$33),"")</f>
        <v/>
      </c>
      <c r="AH39" s="66" t="str">
        <f>IF(AND('Mapa final'!$Y$28="Baja",'Mapa final'!$AA$28="Catastrófico"),CONCATENATE("R4C",'Mapa final'!$O$28),"")</f>
        <v/>
      </c>
      <c r="AI39" s="67" t="str">
        <f>IF(AND('Mapa final'!$Y$29="Baja",'Mapa final'!$AA$29="Catastrófico"),CONCATENATE("R4C",'Mapa final'!$O$29),"")</f>
        <v/>
      </c>
      <c r="AJ39" s="67" t="str">
        <f>IF(AND('Mapa final'!$Y$30="Baja",'Mapa final'!$AA$30="Catastrófico"),CONCATENATE("R4C",'Mapa final'!$O$30),"")</f>
        <v/>
      </c>
      <c r="AK39" s="67" t="str">
        <f>IF(AND('Mapa final'!$Y$31="Baja",'Mapa final'!$AA$31="Catastrófico"),CONCATENATE("R4C",'Mapa final'!$O$31),"")</f>
        <v/>
      </c>
      <c r="AL39" s="67" t="str">
        <f>IF(AND('Mapa final'!$Y$32="Baja",'Mapa final'!$AA$32="Catastrófico"),CONCATENATE("R4C",'Mapa final'!$O$32),"")</f>
        <v/>
      </c>
      <c r="AM39" s="68" t="str">
        <f>IF(AND('Mapa final'!$Y$33="Baja",'Mapa final'!$AA$33="Catastrófico"),CONCATENATE("R4C",'Mapa final'!$O$33),"")</f>
        <v/>
      </c>
      <c r="AN39" s="1"/>
      <c r="AO39" s="243"/>
      <c r="AP39" s="152"/>
      <c r="AQ39" s="152"/>
      <c r="AR39" s="152"/>
      <c r="AS39" s="152"/>
      <c r="AT39" s="244"/>
      <c r="AU39" s="1"/>
      <c r="AV39" s="1"/>
      <c r="AW39" s="1"/>
      <c r="AX39" s="1"/>
      <c r="AY39" s="1"/>
      <c r="AZ39" s="1"/>
      <c r="BA39" s="1"/>
      <c r="BB39" s="1"/>
      <c r="BC39" s="1"/>
      <c r="BD39" s="1"/>
      <c r="BE39" s="1"/>
      <c r="BF39" s="1"/>
      <c r="BG39" s="1"/>
      <c r="BH39" s="1"/>
      <c r="BI39" s="1"/>
    </row>
    <row r="40" spans="1:61" ht="15" customHeight="1" x14ac:dyDescent="0.25">
      <c r="A40" s="1"/>
      <c r="B40" s="261"/>
      <c r="C40" s="152"/>
      <c r="D40" s="153"/>
      <c r="E40" s="164"/>
      <c r="F40" s="152"/>
      <c r="G40" s="152"/>
      <c r="H40" s="152"/>
      <c r="I40" s="152"/>
      <c r="J40" s="87" t="str">
        <f>IF(AND('Mapa final'!$Y$34="Baja",'Mapa final'!$AA$34="Leve"),CONCATENATE("R5C",'Mapa final'!$O$34),"")</f>
        <v/>
      </c>
      <c r="K40" s="88" t="str">
        <f>IF(AND('Mapa final'!$Y$35="Baja",'Mapa final'!$AA$35="Leve"),CONCATENATE("R5C",'Mapa final'!$O$35),"")</f>
        <v/>
      </c>
      <c r="L40" s="88" t="str">
        <f>IF(AND('Mapa final'!$Y$36="Baja",'Mapa final'!$AA$36="Leve"),CONCATENATE("R5C",'Mapa final'!$O$36),"")</f>
        <v/>
      </c>
      <c r="M40" s="88" t="str">
        <f>IF(AND('Mapa final'!$Y$37="Baja",'Mapa final'!$AA$37="Leve"),CONCATENATE("R5C",'Mapa final'!$O$37),"")</f>
        <v/>
      </c>
      <c r="N40" s="88" t="str">
        <f>IF(AND('Mapa final'!$Y$38="Baja",'Mapa final'!$AA$38="Leve"),CONCATENATE("R5C",'Mapa final'!$O$38),"")</f>
        <v/>
      </c>
      <c r="O40" s="89" t="str">
        <f>IF(AND('Mapa final'!$Y$39="Baja",'Mapa final'!$AA$39="Leve"),CONCATENATE("R5C",'Mapa final'!$O$39),"")</f>
        <v/>
      </c>
      <c r="P40" s="78" t="str">
        <f>IF(AND('Mapa final'!$Y$34="Baja",'Mapa final'!$AA$34="Menor"),CONCATENATE("R5C",'Mapa final'!$O$34),"")</f>
        <v/>
      </c>
      <c r="Q40" s="79" t="str">
        <f>IF(AND('Mapa final'!$Y$35="Baja",'Mapa final'!$AA$35="Menor"),CONCATENATE("R5C",'Mapa final'!$O$35),"")</f>
        <v/>
      </c>
      <c r="R40" s="79" t="str">
        <f>IF(AND('Mapa final'!$Y$36="Baja",'Mapa final'!$AA$36="Menor"),CONCATENATE("R5C",'Mapa final'!$O$36),"")</f>
        <v/>
      </c>
      <c r="S40" s="79" t="str">
        <f>IF(AND('Mapa final'!$Y$37="Baja",'Mapa final'!$AA$37="Menor"),CONCATENATE("R5C",'Mapa final'!$O$37),"")</f>
        <v/>
      </c>
      <c r="T40" s="79" t="str">
        <f>IF(AND('Mapa final'!$Y$38="Baja",'Mapa final'!$AA$38="Menor"),CONCATENATE("R5C",'Mapa final'!$O$38),"")</f>
        <v/>
      </c>
      <c r="U40" s="80" t="str">
        <f>IF(AND('Mapa final'!$Y$39="Baja",'Mapa final'!$AA$39="Menor"),CONCATENATE("R5C",'Mapa final'!$O$39),"")</f>
        <v/>
      </c>
      <c r="V40" s="78" t="str">
        <f>IF(AND('Mapa final'!$Y$34="Baja",'Mapa final'!$AA$34="Moderado"),CONCATENATE("R5C",'Mapa final'!$O$34),"")</f>
        <v/>
      </c>
      <c r="W40" s="79" t="str">
        <f>IF(AND('Mapa final'!$Y$35="Baja",'Mapa final'!$AA$35="Moderado"),CONCATENATE("R5C",'Mapa final'!$O$35),"")</f>
        <v/>
      </c>
      <c r="X40" s="79" t="str">
        <f>IF(AND('Mapa final'!$Y$36="Baja",'Mapa final'!$AA$36="Moderado"),CONCATENATE("R5C",'Mapa final'!$O$36),"")</f>
        <v/>
      </c>
      <c r="Y40" s="79" t="str">
        <f>IF(AND('Mapa final'!$Y$37="Baja",'Mapa final'!$AA$37="Moderado"),CONCATENATE("R5C",'Mapa final'!$O$37),"")</f>
        <v/>
      </c>
      <c r="Z40" s="79" t="str">
        <f>IF(AND('Mapa final'!$Y$38="Baja",'Mapa final'!$AA$38="Moderado"),CONCATENATE("R5C",'Mapa final'!$O$38),"")</f>
        <v/>
      </c>
      <c r="AA40" s="80" t="str">
        <f>IF(AND('Mapa final'!$Y$39="Baja",'Mapa final'!$AA$39="Moderado"),CONCATENATE("R5C",'Mapa final'!$O$39),"")</f>
        <v/>
      </c>
      <c r="AB40" s="63" t="str">
        <f>IF(AND('Mapa final'!$Y$34="Baja",'Mapa final'!$AA$34="Mayor"),CONCATENATE("R5C",'Mapa final'!$O$34),"")</f>
        <v/>
      </c>
      <c r="AC40" s="64" t="str">
        <f>IF(AND('Mapa final'!$Y$35="Baja",'Mapa final'!$AA$35="Mayor"),CONCATENATE("R5C",'Mapa final'!$O$35),"")</f>
        <v/>
      </c>
      <c r="AD40" s="64" t="str">
        <f>IF(AND('Mapa final'!$Y$36="Baja",'Mapa final'!$AA$36="Mayor"),CONCATENATE("R5C",'Mapa final'!$O$36),"")</f>
        <v/>
      </c>
      <c r="AE40" s="64" t="str">
        <f>IF(AND('Mapa final'!$Y$37="Baja",'Mapa final'!$AA$37="Mayor"),CONCATENATE("R5C",'Mapa final'!$O$37),"")</f>
        <v/>
      </c>
      <c r="AF40" s="64" t="str">
        <f>IF(AND('Mapa final'!$Y$38="Baja",'Mapa final'!$AA$38="Mayor"),CONCATENATE("R5C",'Mapa final'!$O$38),"")</f>
        <v/>
      </c>
      <c r="AG40" s="65" t="str">
        <f>IF(AND('Mapa final'!$Y$39="Baja",'Mapa final'!$AA$39="Mayor"),CONCATENATE("R5C",'Mapa final'!$O$39),"")</f>
        <v/>
      </c>
      <c r="AH40" s="66" t="str">
        <f>IF(AND('Mapa final'!$Y$34="Baja",'Mapa final'!$AA$34="Catastrófico"),CONCATENATE("R5C",'Mapa final'!$O$34),"")</f>
        <v/>
      </c>
      <c r="AI40" s="67" t="str">
        <f>IF(AND('Mapa final'!$Y$35="Baja",'Mapa final'!$AA$35="Catastrófico"),CONCATENATE("R5C",'Mapa final'!$O$35),"")</f>
        <v/>
      </c>
      <c r="AJ40" s="67" t="str">
        <f>IF(AND('Mapa final'!$Y$36="Baja",'Mapa final'!$AA$36="Catastrófico"),CONCATENATE("R5C",'Mapa final'!$O$36),"")</f>
        <v/>
      </c>
      <c r="AK40" s="67" t="str">
        <f>IF(AND('Mapa final'!$Y$37="Baja",'Mapa final'!$AA$37="Catastrófico"),CONCATENATE("R5C",'Mapa final'!$O$37),"")</f>
        <v/>
      </c>
      <c r="AL40" s="67" t="str">
        <f>IF(AND('Mapa final'!$Y$38="Baja",'Mapa final'!$AA$38="Catastrófico"),CONCATENATE("R5C",'Mapa final'!$O$38),"")</f>
        <v/>
      </c>
      <c r="AM40" s="68" t="str">
        <f>IF(AND('Mapa final'!$Y$39="Baja",'Mapa final'!$AA$39="Catastrófico"),CONCATENATE("R5C",'Mapa final'!$O$39),"")</f>
        <v/>
      </c>
      <c r="AN40" s="1"/>
      <c r="AO40" s="243"/>
      <c r="AP40" s="152"/>
      <c r="AQ40" s="152"/>
      <c r="AR40" s="152"/>
      <c r="AS40" s="152"/>
      <c r="AT40" s="244"/>
      <c r="AU40" s="1"/>
      <c r="AV40" s="1"/>
      <c r="AW40" s="1"/>
      <c r="AX40" s="1"/>
      <c r="AY40" s="1"/>
      <c r="AZ40" s="1"/>
      <c r="BA40" s="1"/>
      <c r="BB40" s="1"/>
      <c r="BC40" s="1"/>
      <c r="BD40" s="1"/>
      <c r="BE40" s="1"/>
      <c r="BF40" s="1"/>
      <c r="BG40" s="1"/>
      <c r="BH40" s="1"/>
      <c r="BI40" s="1"/>
    </row>
    <row r="41" spans="1:61" ht="15" customHeight="1" x14ac:dyDescent="0.25">
      <c r="A41" s="1"/>
      <c r="B41" s="261"/>
      <c r="C41" s="152"/>
      <c r="D41" s="153"/>
      <c r="E41" s="164"/>
      <c r="F41" s="152"/>
      <c r="G41" s="152"/>
      <c r="H41" s="152"/>
      <c r="I41" s="152"/>
      <c r="J41" s="87" t="str">
        <f>IF(AND('Mapa final'!$Y$40="Baja",'Mapa final'!$AA$40="Leve"),CONCATENATE("R6C",'Mapa final'!$O$40),"")</f>
        <v/>
      </c>
      <c r="K41" s="88" t="str">
        <f>IF(AND('Mapa final'!$Y$41="Baja",'Mapa final'!$AA$41="Leve"),CONCATENATE("R6C",'Mapa final'!$O$41),"")</f>
        <v/>
      </c>
      <c r="L41" s="88" t="str">
        <f>IF(AND('Mapa final'!$Y$42="Baja",'Mapa final'!$AA$42="Leve"),CONCATENATE("R6C",'Mapa final'!$O$42),"")</f>
        <v/>
      </c>
      <c r="M41" s="88" t="str">
        <f>IF(AND('Mapa final'!$Y$43="Baja",'Mapa final'!$AA$43="Leve"),CONCATENATE("R6C",'Mapa final'!$O$43),"")</f>
        <v/>
      </c>
      <c r="N41" s="88" t="str">
        <f>IF(AND('Mapa final'!$Y$44="Baja",'Mapa final'!$AA$44="Leve"),CONCATENATE("R6C",'Mapa final'!$O$44),"")</f>
        <v/>
      </c>
      <c r="O41" s="89" t="str">
        <f>IF(AND('Mapa final'!$Y$45="Baja",'Mapa final'!$AA$45="Leve"),CONCATENATE("R6C",'Mapa final'!$O$45),"")</f>
        <v/>
      </c>
      <c r="P41" s="78" t="str">
        <f>IF(AND('Mapa final'!$Y$40="Baja",'Mapa final'!$AA$40="Menor"),CONCATENATE("R6C",'Mapa final'!$O$40),"")</f>
        <v/>
      </c>
      <c r="Q41" s="79" t="str">
        <f>IF(AND('Mapa final'!$Y$41="Baja",'Mapa final'!$AA$41="Menor"),CONCATENATE("R6C",'Mapa final'!$O$41),"")</f>
        <v/>
      </c>
      <c r="R41" s="79" t="str">
        <f>IF(AND('Mapa final'!$Y$42="Baja",'Mapa final'!$AA$42="Menor"),CONCATENATE("R6C",'Mapa final'!$O$42),"")</f>
        <v/>
      </c>
      <c r="S41" s="79" t="str">
        <f>IF(AND('Mapa final'!$Y$43="Baja",'Mapa final'!$AA$43="Menor"),CONCATENATE("R6C",'Mapa final'!$O$43),"")</f>
        <v/>
      </c>
      <c r="T41" s="79" t="str">
        <f>IF(AND('Mapa final'!$Y$44="Baja",'Mapa final'!$AA$44="Menor"),CONCATENATE("R6C",'Mapa final'!$O$44),"")</f>
        <v/>
      </c>
      <c r="U41" s="80" t="str">
        <f>IF(AND('Mapa final'!$Y$45="Baja",'Mapa final'!$AA$45="Menor"),CONCATENATE("R6C",'Mapa final'!$O$45),"")</f>
        <v/>
      </c>
      <c r="V41" s="78" t="str">
        <f>IF(AND('Mapa final'!$Y$40="Baja",'Mapa final'!$AA$40="Moderado"),CONCATENATE("R6C",'Mapa final'!$O$40),"")</f>
        <v/>
      </c>
      <c r="W41" s="79" t="str">
        <f>IF(AND('Mapa final'!$Y$41="Baja",'Mapa final'!$AA$41="Moderado"),CONCATENATE("R6C",'Mapa final'!$O$41),"")</f>
        <v/>
      </c>
      <c r="X41" s="79" t="str">
        <f>IF(AND('Mapa final'!$Y$42="Baja",'Mapa final'!$AA$42="Moderado"),CONCATENATE("R6C",'Mapa final'!$O$42),"")</f>
        <v/>
      </c>
      <c r="Y41" s="79" t="str">
        <f>IF(AND('Mapa final'!$Y$43="Baja",'Mapa final'!$AA$43="Moderado"),CONCATENATE("R6C",'Mapa final'!$O$43),"")</f>
        <v/>
      </c>
      <c r="Z41" s="79" t="str">
        <f>IF(AND('Mapa final'!$Y$44="Baja",'Mapa final'!$AA$44="Moderado"),CONCATENATE("R6C",'Mapa final'!$O$44),"")</f>
        <v/>
      </c>
      <c r="AA41" s="80" t="str">
        <f>IF(AND('Mapa final'!$Y$45="Baja",'Mapa final'!$AA$45="Moderado"),CONCATENATE("R6C",'Mapa final'!$O$45),"")</f>
        <v/>
      </c>
      <c r="AB41" s="63" t="str">
        <f>IF(AND('Mapa final'!$Y$40="Baja",'Mapa final'!$AA$40="Mayor"),CONCATENATE("R6C",'Mapa final'!$O$40),"")</f>
        <v/>
      </c>
      <c r="AC41" s="64" t="str">
        <f>IF(AND('Mapa final'!$Y$41="Baja",'Mapa final'!$AA$41="Mayor"),CONCATENATE("R6C",'Mapa final'!$O$41),"")</f>
        <v/>
      </c>
      <c r="AD41" s="64" t="str">
        <f>IF(AND('Mapa final'!$Y$42="Baja",'Mapa final'!$AA$42="Mayor"),CONCATENATE("R6C",'Mapa final'!$O$42),"")</f>
        <v/>
      </c>
      <c r="AE41" s="64" t="str">
        <f>IF(AND('Mapa final'!$Y$43="Baja",'Mapa final'!$AA$43="Mayor"),CONCATENATE("R6C",'Mapa final'!$O$43),"")</f>
        <v/>
      </c>
      <c r="AF41" s="64" t="str">
        <f>IF(AND('Mapa final'!$Y$44="Baja",'Mapa final'!$AA$44="Mayor"),CONCATENATE("R6C",'Mapa final'!$O$44),"")</f>
        <v/>
      </c>
      <c r="AG41" s="65" t="str">
        <f>IF(AND('Mapa final'!$Y$45="Baja",'Mapa final'!$AA$45="Mayor"),CONCATENATE("R6C",'Mapa final'!$O$45),"")</f>
        <v/>
      </c>
      <c r="AH41" s="66" t="str">
        <f>IF(AND('Mapa final'!$Y$40="Baja",'Mapa final'!$AA$40="Catastrófico"),CONCATENATE("R6C",'Mapa final'!$O$40),"")</f>
        <v/>
      </c>
      <c r="AI41" s="67" t="str">
        <f>IF(AND('Mapa final'!$Y$41="Baja",'Mapa final'!$AA$41="Catastrófico"),CONCATENATE("R6C",'Mapa final'!$O$41),"")</f>
        <v/>
      </c>
      <c r="AJ41" s="67" t="str">
        <f>IF(AND('Mapa final'!$Y$42="Baja",'Mapa final'!$AA$42="Catastrófico"),CONCATENATE("R6C",'Mapa final'!$O$42),"")</f>
        <v/>
      </c>
      <c r="AK41" s="67" t="str">
        <f>IF(AND('Mapa final'!$Y$43="Baja",'Mapa final'!$AA$43="Catastrófico"),CONCATENATE("R6C",'Mapa final'!$O$43),"")</f>
        <v/>
      </c>
      <c r="AL41" s="67" t="str">
        <f>IF(AND('Mapa final'!$Y$44="Baja",'Mapa final'!$AA$44="Catastrófico"),CONCATENATE("R6C",'Mapa final'!$O$44),"")</f>
        <v/>
      </c>
      <c r="AM41" s="68" t="str">
        <f>IF(AND('Mapa final'!$Y$45="Baja",'Mapa final'!$AA$45="Catastrófico"),CONCATENATE("R6C",'Mapa final'!$O$45),"")</f>
        <v/>
      </c>
      <c r="AN41" s="1"/>
      <c r="AO41" s="243"/>
      <c r="AP41" s="152"/>
      <c r="AQ41" s="152"/>
      <c r="AR41" s="152"/>
      <c r="AS41" s="152"/>
      <c r="AT41" s="244"/>
      <c r="AU41" s="1"/>
      <c r="AV41" s="1"/>
      <c r="AW41" s="1"/>
      <c r="AX41" s="1"/>
      <c r="AY41" s="1"/>
      <c r="AZ41" s="1"/>
      <c r="BA41" s="1"/>
      <c r="BB41" s="1"/>
      <c r="BC41" s="1"/>
      <c r="BD41" s="1"/>
      <c r="BE41" s="1"/>
      <c r="BF41" s="1"/>
      <c r="BG41" s="1"/>
      <c r="BH41" s="1"/>
      <c r="BI41" s="1"/>
    </row>
    <row r="42" spans="1:61" ht="15" customHeight="1" x14ac:dyDescent="0.25">
      <c r="A42" s="1"/>
      <c r="B42" s="261"/>
      <c r="C42" s="152"/>
      <c r="D42" s="153"/>
      <c r="E42" s="164"/>
      <c r="F42" s="152"/>
      <c r="G42" s="152"/>
      <c r="H42" s="152"/>
      <c r="I42" s="152"/>
      <c r="J42" s="87" t="str">
        <f>IF(AND('Mapa final'!$Y$46="Baja",'Mapa final'!$AA$46="Leve"),CONCATENATE("R7C",'Mapa final'!$O$46),"")</f>
        <v/>
      </c>
      <c r="K42" s="88" t="str">
        <f>IF(AND('Mapa final'!$Y$47="Baja",'Mapa final'!$AA$47="Leve"),CONCATENATE("R7C",'Mapa final'!$O$47),"")</f>
        <v/>
      </c>
      <c r="L42" s="88" t="str">
        <f>IF(AND('Mapa final'!$Y$48="Baja",'Mapa final'!$AA$48="Leve"),CONCATENATE("R7C",'Mapa final'!$O$48),"")</f>
        <v/>
      </c>
      <c r="M42" s="88" t="str">
        <f>IF(AND('Mapa final'!$Y$49="Baja",'Mapa final'!$AA$49="Leve"),CONCATENATE("R7C",'Mapa final'!$O$49),"")</f>
        <v/>
      </c>
      <c r="N42" s="88" t="str">
        <f>IF(AND('Mapa final'!$Y$50="Baja",'Mapa final'!$AA$50="Leve"),CONCATENATE("R7C",'Mapa final'!$O$50),"")</f>
        <v/>
      </c>
      <c r="O42" s="89" t="str">
        <f>IF(AND('Mapa final'!$Y$51="Baja",'Mapa final'!$AA$51="Leve"),CONCATENATE("R7C",'Mapa final'!$O$51),"")</f>
        <v/>
      </c>
      <c r="P42" s="78" t="str">
        <f>IF(AND('Mapa final'!$Y$46="Baja",'Mapa final'!$AA$46="Menor"),CONCATENATE("R7C",'Mapa final'!$O$46),"")</f>
        <v/>
      </c>
      <c r="Q42" s="79" t="str">
        <f>IF(AND('Mapa final'!$Y$47="Baja",'Mapa final'!$AA$47="Menor"),CONCATENATE("R7C",'Mapa final'!$O$47),"")</f>
        <v/>
      </c>
      <c r="R42" s="79" t="str">
        <f>IF(AND('Mapa final'!$Y$48="Baja",'Mapa final'!$AA$48="Menor"),CONCATENATE("R7C",'Mapa final'!$O$48),"")</f>
        <v/>
      </c>
      <c r="S42" s="79" t="str">
        <f>IF(AND('Mapa final'!$Y$49="Baja",'Mapa final'!$AA$49="Menor"),CONCATENATE("R7C",'Mapa final'!$O$49),"")</f>
        <v/>
      </c>
      <c r="T42" s="79" t="str">
        <f>IF(AND('Mapa final'!$Y$50="Baja",'Mapa final'!$AA$50="Menor"),CONCATENATE("R7C",'Mapa final'!$O$50),"")</f>
        <v/>
      </c>
      <c r="U42" s="80" t="str">
        <f>IF(AND('Mapa final'!$Y$51="Baja",'Mapa final'!$AA$51="Menor"),CONCATENATE("R7C",'Mapa final'!$O$51),"")</f>
        <v/>
      </c>
      <c r="V42" s="78" t="str">
        <f>IF(AND('Mapa final'!$Y$46="Baja",'Mapa final'!$AA$46="Moderado"),CONCATENATE("R7C",'Mapa final'!$O$46),"")</f>
        <v/>
      </c>
      <c r="W42" s="79" t="str">
        <f>IF(AND('Mapa final'!$Y$47="Baja",'Mapa final'!$AA$47="Moderado"),CONCATENATE("R7C",'Mapa final'!$O$47),"")</f>
        <v/>
      </c>
      <c r="X42" s="79" t="str">
        <f>IF(AND('Mapa final'!$Y$48="Baja",'Mapa final'!$AA$48="Moderado"),CONCATENATE("R7C",'Mapa final'!$O$48),"")</f>
        <v/>
      </c>
      <c r="Y42" s="79" t="str">
        <f>IF(AND('Mapa final'!$Y$49="Baja",'Mapa final'!$AA$49="Moderado"),CONCATENATE("R7C",'Mapa final'!$O$49),"")</f>
        <v/>
      </c>
      <c r="Z42" s="79" t="str">
        <f>IF(AND('Mapa final'!$Y$50="Baja",'Mapa final'!$AA$50="Moderado"),CONCATENATE("R7C",'Mapa final'!$O$50),"")</f>
        <v/>
      </c>
      <c r="AA42" s="80" t="str">
        <f>IF(AND('Mapa final'!$Y$51="Baja",'Mapa final'!$AA$51="Moderado"),CONCATENATE("R7C",'Mapa final'!$O$51),"")</f>
        <v/>
      </c>
      <c r="AB42" s="63" t="str">
        <f>IF(AND('Mapa final'!$Y$46="Baja",'Mapa final'!$AA$46="Mayor"),CONCATENATE("R7C",'Mapa final'!$O$46),"")</f>
        <v/>
      </c>
      <c r="AC42" s="64" t="str">
        <f>IF(AND('Mapa final'!$Y$47="Baja",'Mapa final'!$AA$47="Mayor"),CONCATENATE("R7C",'Mapa final'!$O$47),"")</f>
        <v/>
      </c>
      <c r="AD42" s="64" t="str">
        <f>IF(AND('Mapa final'!$Y$48="Baja",'Mapa final'!$AA$48="Mayor"),CONCATENATE("R7C",'Mapa final'!$O$48),"")</f>
        <v/>
      </c>
      <c r="AE42" s="64" t="str">
        <f>IF(AND('Mapa final'!$Y$49="Baja",'Mapa final'!$AA$49="Mayor"),CONCATENATE("R7C",'Mapa final'!$O$49),"")</f>
        <v/>
      </c>
      <c r="AF42" s="64" t="str">
        <f>IF(AND('Mapa final'!$Y$50="Baja",'Mapa final'!$AA$50="Mayor"),CONCATENATE("R7C",'Mapa final'!$O$50),"")</f>
        <v/>
      </c>
      <c r="AG42" s="65" t="str">
        <f>IF(AND('Mapa final'!$Y$51="Baja",'Mapa final'!$AA$51="Mayor"),CONCATENATE("R7C",'Mapa final'!$O$51),"")</f>
        <v/>
      </c>
      <c r="AH42" s="66" t="str">
        <f>IF(AND('Mapa final'!$Y$46="Baja",'Mapa final'!$AA$46="Catastrófico"),CONCATENATE("R7C",'Mapa final'!$O$46),"")</f>
        <v/>
      </c>
      <c r="AI42" s="67" t="str">
        <f>IF(AND('Mapa final'!$Y$47="Baja",'Mapa final'!$AA$47="Catastrófico"),CONCATENATE("R7C",'Mapa final'!$O$47),"")</f>
        <v/>
      </c>
      <c r="AJ42" s="67" t="str">
        <f>IF(AND('Mapa final'!$Y$48="Baja",'Mapa final'!$AA$48="Catastrófico"),CONCATENATE("R7C",'Mapa final'!$O$48),"")</f>
        <v/>
      </c>
      <c r="AK42" s="67" t="str">
        <f>IF(AND('Mapa final'!$Y$49="Baja",'Mapa final'!$AA$49="Catastrófico"),CONCATENATE("R7C",'Mapa final'!$O$49),"")</f>
        <v/>
      </c>
      <c r="AL42" s="67" t="str">
        <f>IF(AND('Mapa final'!$Y$50="Baja",'Mapa final'!$AA$50="Catastrófico"),CONCATENATE("R7C",'Mapa final'!$O$50),"")</f>
        <v/>
      </c>
      <c r="AM42" s="68" t="str">
        <f>IF(AND('Mapa final'!$Y$51="Baja",'Mapa final'!$AA$51="Catastrófico"),CONCATENATE("R7C",'Mapa final'!$O$51),"")</f>
        <v/>
      </c>
      <c r="AN42" s="1"/>
      <c r="AO42" s="243"/>
      <c r="AP42" s="152"/>
      <c r="AQ42" s="152"/>
      <c r="AR42" s="152"/>
      <c r="AS42" s="152"/>
      <c r="AT42" s="244"/>
      <c r="AU42" s="1"/>
      <c r="AV42" s="1"/>
      <c r="AW42" s="1"/>
      <c r="AX42" s="1"/>
      <c r="AY42" s="1"/>
      <c r="AZ42" s="1"/>
      <c r="BA42" s="1"/>
      <c r="BB42" s="1"/>
      <c r="BC42" s="1"/>
      <c r="BD42" s="1"/>
      <c r="BE42" s="1"/>
      <c r="BF42" s="1"/>
      <c r="BG42" s="1"/>
      <c r="BH42" s="1"/>
      <c r="BI42" s="1"/>
    </row>
    <row r="43" spans="1:61" ht="15" customHeight="1" x14ac:dyDescent="0.25">
      <c r="A43" s="1"/>
      <c r="B43" s="261"/>
      <c r="C43" s="152"/>
      <c r="D43" s="153"/>
      <c r="E43" s="164"/>
      <c r="F43" s="152"/>
      <c r="G43" s="152"/>
      <c r="H43" s="152"/>
      <c r="I43" s="152"/>
      <c r="J43" s="87" t="str">
        <f>IF(AND('Mapa final'!$Y$52="Baja",'Mapa final'!$AA$52="Leve"),CONCATENATE("R8C",'Mapa final'!$O$52),"")</f>
        <v/>
      </c>
      <c r="K43" s="88" t="str">
        <f>IF(AND('Mapa final'!$Y$53="Baja",'Mapa final'!$AA$53="Leve"),CONCATENATE("R8C",'Mapa final'!$O$53),"")</f>
        <v/>
      </c>
      <c r="L43" s="88" t="str">
        <f>IF(AND('Mapa final'!$Y$54="Baja",'Mapa final'!$AA$54="Leve"),CONCATENATE("R8C",'Mapa final'!$O$54),"")</f>
        <v/>
      </c>
      <c r="M43" s="88" t="str">
        <f>IF(AND('Mapa final'!$Y$55="Baja",'Mapa final'!$AA$55="Leve"),CONCATENATE("R8C",'Mapa final'!$O$55),"")</f>
        <v/>
      </c>
      <c r="N43" s="88" t="str">
        <f>IF(AND('Mapa final'!$Y$56="Baja",'Mapa final'!$AA$56="Leve"),CONCATENATE("R8C",'Mapa final'!$O$56),"")</f>
        <v/>
      </c>
      <c r="O43" s="89" t="str">
        <f>IF(AND('Mapa final'!$Y$57="Baja",'Mapa final'!$AA$57="Leve"),CONCATENATE("R8C",'Mapa final'!$O$57),"")</f>
        <v/>
      </c>
      <c r="P43" s="78" t="str">
        <f>IF(AND('Mapa final'!$Y$52="Baja",'Mapa final'!$AA$52="Menor"),CONCATENATE("R8C",'Mapa final'!$O$52),"")</f>
        <v/>
      </c>
      <c r="Q43" s="79" t="str">
        <f>IF(AND('Mapa final'!$Y$53="Baja",'Mapa final'!$AA$53="Menor"),CONCATENATE("R8C",'Mapa final'!$O$53),"")</f>
        <v/>
      </c>
      <c r="R43" s="79" t="str">
        <f>IF(AND('Mapa final'!$Y$54="Baja",'Mapa final'!$AA$54="Menor"),CONCATENATE("R8C",'Mapa final'!$O$54),"")</f>
        <v/>
      </c>
      <c r="S43" s="79" t="str">
        <f>IF(AND('Mapa final'!$Y$55="Baja",'Mapa final'!$AA$55="Menor"),CONCATENATE("R8C",'Mapa final'!$O$55),"")</f>
        <v/>
      </c>
      <c r="T43" s="79" t="str">
        <f>IF(AND('Mapa final'!$Y$56="Baja",'Mapa final'!$AA$56="Menor"),CONCATENATE("R8C",'Mapa final'!$O$56),"")</f>
        <v/>
      </c>
      <c r="U43" s="80" t="str">
        <f>IF(AND('Mapa final'!$Y$57="Baja",'Mapa final'!$AA$57="Menor"),CONCATENATE("R8C",'Mapa final'!$O$57),"")</f>
        <v/>
      </c>
      <c r="V43" s="78" t="str">
        <f>IF(AND('Mapa final'!$Y$52="Baja",'Mapa final'!$AA$52="Moderado"),CONCATENATE("R8C",'Mapa final'!$O$52),"")</f>
        <v/>
      </c>
      <c r="W43" s="79" t="str">
        <f>IF(AND('Mapa final'!$Y$53="Baja",'Mapa final'!$AA$53="Moderado"),CONCATENATE("R8C",'Mapa final'!$O$53),"")</f>
        <v/>
      </c>
      <c r="X43" s="79" t="str">
        <f>IF(AND('Mapa final'!$Y$54="Baja",'Mapa final'!$AA$54="Moderado"),CONCATENATE("R8C",'Mapa final'!$O$54),"")</f>
        <v/>
      </c>
      <c r="Y43" s="79" t="str">
        <f>IF(AND('Mapa final'!$Y$55="Baja",'Mapa final'!$AA$55="Moderado"),CONCATENATE("R8C",'Mapa final'!$O$55),"")</f>
        <v/>
      </c>
      <c r="Z43" s="79" t="str">
        <f>IF(AND('Mapa final'!$Y$56="Baja",'Mapa final'!$AA$56="Moderado"),CONCATENATE("R8C",'Mapa final'!$O$56),"")</f>
        <v/>
      </c>
      <c r="AA43" s="80" t="str">
        <f>IF(AND('Mapa final'!$Y$57="Baja",'Mapa final'!$AA$57="Moderado"),CONCATENATE("R8C",'Mapa final'!$O$57),"")</f>
        <v/>
      </c>
      <c r="AB43" s="63" t="str">
        <f>IF(AND('Mapa final'!$Y$52="Baja",'Mapa final'!$AA$52="Mayor"),CONCATENATE("R8C",'Mapa final'!$O$52),"")</f>
        <v/>
      </c>
      <c r="AC43" s="64" t="str">
        <f>IF(AND('Mapa final'!$Y$53="Baja",'Mapa final'!$AA$53="Mayor"),CONCATENATE("R8C",'Mapa final'!$O$53),"")</f>
        <v/>
      </c>
      <c r="AD43" s="64" t="str">
        <f>IF(AND('Mapa final'!$Y$54="Baja",'Mapa final'!$AA$54="Mayor"),CONCATENATE("R8C",'Mapa final'!$O$54),"")</f>
        <v/>
      </c>
      <c r="AE43" s="64" t="str">
        <f>IF(AND('Mapa final'!$Y$55="Baja",'Mapa final'!$AA$55="Mayor"),CONCATENATE("R8C",'Mapa final'!$O$55),"")</f>
        <v/>
      </c>
      <c r="AF43" s="64" t="str">
        <f>IF(AND('Mapa final'!$Y$56="Baja",'Mapa final'!$AA$56="Mayor"),CONCATENATE("R8C",'Mapa final'!$O$56),"")</f>
        <v/>
      </c>
      <c r="AG43" s="65" t="str">
        <f>IF(AND('Mapa final'!$Y$57="Baja",'Mapa final'!$AA$57="Mayor"),CONCATENATE("R8C",'Mapa final'!$O$57),"")</f>
        <v/>
      </c>
      <c r="AH43" s="66" t="str">
        <f>IF(AND('Mapa final'!$Y$52="Baja",'Mapa final'!$AA$52="Catastrófico"),CONCATENATE("R8C",'Mapa final'!$O$52),"")</f>
        <v/>
      </c>
      <c r="AI43" s="67" t="str">
        <f>IF(AND('Mapa final'!$Y$53="Baja",'Mapa final'!$AA$53="Catastrófico"),CONCATENATE("R8C",'Mapa final'!$O$53),"")</f>
        <v/>
      </c>
      <c r="AJ43" s="67" t="str">
        <f>IF(AND('Mapa final'!$Y$54="Baja",'Mapa final'!$AA$54="Catastrófico"),CONCATENATE("R8C",'Mapa final'!$O$54),"")</f>
        <v/>
      </c>
      <c r="AK43" s="67" t="str">
        <f>IF(AND('Mapa final'!$Y$55="Baja",'Mapa final'!$AA$55="Catastrófico"),CONCATENATE("R8C",'Mapa final'!$O$55),"")</f>
        <v/>
      </c>
      <c r="AL43" s="67" t="str">
        <f>IF(AND('Mapa final'!$Y$56="Baja",'Mapa final'!$AA$56="Catastrófico"),CONCATENATE("R8C",'Mapa final'!$O$56),"")</f>
        <v/>
      </c>
      <c r="AM43" s="68" t="str">
        <f>IF(AND('Mapa final'!$Y$57="Baja",'Mapa final'!$AA$57="Catastrófico"),CONCATENATE("R8C",'Mapa final'!$O$57),"")</f>
        <v/>
      </c>
      <c r="AN43" s="1"/>
      <c r="AO43" s="243"/>
      <c r="AP43" s="152"/>
      <c r="AQ43" s="152"/>
      <c r="AR43" s="152"/>
      <c r="AS43" s="152"/>
      <c r="AT43" s="244"/>
      <c r="AU43" s="1"/>
      <c r="AV43" s="1"/>
      <c r="AW43" s="1"/>
      <c r="AX43" s="1"/>
      <c r="AY43" s="1"/>
      <c r="AZ43" s="1"/>
      <c r="BA43" s="1"/>
      <c r="BB43" s="1"/>
      <c r="BC43" s="1"/>
      <c r="BD43" s="1"/>
      <c r="BE43" s="1"/>
      <c r="BF43" s="1"/>
      <c r="BG43" s="1"/>
      <c r="BH43" s="1"/>
      <c r="BI43" s="1"/>
    </row>
    <row r="44" spans="1:61" ht="15" customHeight="1" x14ac:dyDescent="0.25">
      <c r="A44" s="1"/>
      <c r="B44" s="261"/>
      <c r="C44" s="152"/>
      <c r="D44" s="153"/>
      <c r="E44" s="164"/>
      <c r="F44" s="152"/>
      <c r="G44" s="152"/>
      <c r="H44" s="152"/>
      <c r="I44" s="152"/>
      <c r="J44" s="87" t="str">
        <f>IF(AND('Mapa final'!$Y$58="Baja",'Mapa final'!$AA$58="Leve"),CONCATENATE("R9C",'Mapa final'!$O$58),"")</f>
        <v/>
      </c>
      <c r="K44" s="88" t="str">
        <f>IF(AND('Mapa final'!$Y$59="Baja",'Mapa final'!$AA$59="Leve"),CONCATENATE("R9C",'Mapa final'!$O$59),"")</f>
        <v/>
      </c>
      <c r="L44" s="88" t="str">
        <f>IF(AND('Mapa final'!$Y$60="Baja",'Mapa final'!$AA$60="Leve"),CONCATENATE("R9C",'Mapa final'!$O$60),"")</f>
        <v/>
      </c>
      <c r="M44" s="88" t="str">
        <f>IF(AND('Mapa final'!$Y$61="Baja",'Mapa final'!$AA$61="Leve"),CONCATENATE("R9C",'Mapa final'!$O$61),"")</f>
        <v/>
      </c>
      <c r="N44" s="88" t="str">
        <f>IF(AND('Mapa final'!$Y$62="Baja",'Mapa final'!$AA$62="Leve"),CONCATENATE("R9C",'Mapa final'!$O$62),"")</f>
        <v/>
      </c>
      <c r="O44" s="89" t="str">
        <f>IF(AND('Mapa final'!$Y$63="Baja",'Mapa final'!$AA$63="Leve"),CONCATENATE("R9C",'Mapa final'!$O$63),"")</f>
        <v/>
      </c>
      <c r="P44" s="78" t="str">
        <f>IF(AND('Mapa final'!$Y$58="Baja",'Mapa final'!$AA$58="Menor"),CONCATENATE("R9C",'Mapa final'!$O$58),"")</f>
        <v/>
      </c>
      <c r="Q44" s="79" t="str">
        <f>IF(AND('Mapa final'!$Y$59="Baja",'Mapa final'!$AA$59="Menor"),CONCATENATE("R9C",'Mapa final'!$O$59),"")</f>
        <v/>
      </c>
      <c r="R44" s="79" t="str">
        <f>IF(AND('Mapa final'!$Y$60="Baja",'Mapa final'!$AA$60="Menor"),CONCATENATE("R9C",'Mapa final'!$O$60),"")</f>
        <v/>
      </c>
      <c r="S44" s="79" t="str">
        <f>IF(AND('Mapa final'!$Y$61="Baja",'Mapa final'!$AA$61="Menor"),CONCATENATE("R9C",'Mapa final'!$O$61),"")</f>
        <v/>
      </c>
      <c r="T44" s="79" t="str">
        <f>IF(AND('Mapa final'!$Y$62="Baja",'Mapa final'!$AA$62="Menor"),CONCATENATE("R9C",'Mapa final'!$O$62),"")</f>
        <v/>
      </c>
      <c r="U44" s="80" t="str">
        <f>IF(AND('Mapa final'!$Y$63="Baja",'Mapa final'!$AA$63="Menor"),CONCATENATE("R9C",'Mapa final'!$O$63),"")</f>
        <v/>
      </c>
      <c r="V44" s="78" t="str">
        <f>IF(AND('Mapa final'!$Y$58="Baja",'Mapa final'!$AA$58="Moderado"),CONCATENATE("R9C",'Mapa final'!$O$58),"")</f>
        <v/>
      </c>
      <c r="W44" s="79" t="str">
        <f>IF(AND('Mapa final'!$Y$59="Baja",'Mapa final'!$AA$59="Moderado"),CONCATENATE("R9C",'Mapa final'!$O$59),"")</f>
        <v/>
      </c>
      <c r="X44" s="79" t="str">
        <f>IF(AND('Mapa final'!$Y$60="Baja",'Mapa final'!$AA$60="Moderado"),CONCATENATE("R9C",'Mapa final'!$O$60),"")</f>
        <v/>
      </c>
      <c r="Y44" s="79" t="str">
        <f>IF(AND('Mapa final'!$Y$61="Baja",'Mapa final'!$AA$61="Moderado"),CONCATENATE("R9C",'Mapa final'!$O$61),"")</f>
        <v/>
      </c>
      <c r="Z44" s="79" t="str">
        <f>IF(AND('Mapa final'!$Y$62="Baja",'Mapa final'!$AA$62="Moderado"),CONCATENATE("R9C",'Mapa final'!$O$62),"")</f>
        <v/>
      </c>
      <c r="AA44" s="80" t="str">
        <f>IF(AND('Mapa final'!$Y$63="Baja",'Mapa final'!$AA$63="Moderado"),CONCATENATE("R9C",'Mapa final'!$O$63),"")</f>
        <v/>
      </c>
      <c r="AB44" s="63" t="str">
        <f>IF(AND('Mapa final'!$Y$58="Baja",'Mapa final'!$AA$58="Mayor"),CONCATENATE("R9C",'Mapa final'!$O$58),"")</f>
        <v/>
      </c>
      <c r="AC44" s="64" t="str">
        <f>IF(AND('Mapa final'!$Y$59="Baja",'Mapa final'!$AA$59="Mayor"),CONCATENATE("R9C",'Mapa final'!$O$59),"")</f>
        <v/>
      </c>
      <c r="AD44" s="64" t="str">
        <f>IF(AND('Mapa final'!$Y$60="Baja",'Mapa final'!$AA$60="Mayor"),CONCATENATE("R9C",'Mapa final'!$O$60),"")</f>
        <v/>
      </c>
      <c r="AE44" s="64" t="str">
        <f>IF(AND('Mapa final'!$Y$61="Baja",'Mapa final'!$AA$61="Mayor"),CONCATENATE("R9C",'Mapa final'!$O$61),"")</f>
        <v/>
      </c>
      <c r="AF44" s="64" t="str">
        <f>IF(AND('Mapa final'!$Y$62="Baja",'Mapa final'!$AA$62="Mayor"),CONCATENATE("R9C",'Mapa final'!$O$62),"")</f>
        <v/>
      </c>
      <c r="AG44" s="65" t="str">
        <f>IF(AND('Mapa final'!$Y$63="Baja",'Mapa final'!$AA$63="Mayor"),CONCATENATE("R9C",'Mapa final'!$O$63),"")</f>
        <v/>
      </c>
      <c r="AH44" s="66" t="str">
        <f>IF(AND('Mapa final'!$Y$58="Baja",'Mapa final'!$AA$58="Catastrófico"),CONCATENATE("R9C",'Mapa final'!$O$58),"")</f>
        <v/>
      </c>
      <c r="AI44" s="67" t="str">
        <f>IF(AND('Mapa final'!$Y$59="Baja",'Mapa final'!$AA$59="Catastrófico"),CONCATENATE("R9C",'Mapa final'!$O$59),"")</f>
        <v/>
      </c>
      <c r="AJ44" s="67" t="str">
        <f>IF(AND('Mapa final'!$Y$60="Baja",'Mapa final'!$AA$60="Catastrófico"),CONCATENATE("R9C",'Mapa final'!$O$60),"")</f>
        <v/>
      </c>
      <c r="AK44" s="67" t="str">
        <f>IF(AND('Mapa final'!$Y$61="Baja",'Mapa final'!$AA$61="Catastrófico"),CONCATENATE("R9C",'Mapa final'!$O$61),"")</f>
        <v/>
      </c>
      <c r="AL44" s="67" t="str">
        <f>IF(AND('Mapa final'!$Y$62="Baja",'Mapa final'!$AA$62="Catastrófico"),CONCATENATE("R9C",'Mapa final'!$O$62),"")</f>
        <v/>
      </c>
      <c r="AM44" s="68" t="str">
        <f>IF(AND('Mapa final'!$Y$63="Baja",'Mapa final'!$AA$63="Catastrófico"),CONCATENATE("R9C",'Mapa final'!$O$63),"")</f>
        <v/>
      </c>
      <c r="AN44" s="1"/>
      <c r="AO44" s="243"/>
      <c r="AP44" s="152"/>
      <c r="AQ44" s="152"/>
      <c r="AR44" s="152"/>
      <c r="AS44" s="152"/>
      <c r="AT44" s="244"/>
      <c r="AU44" s="1"/>
      <c r="AV44" s="1"/>
      <c r="AW44" s="1"/>
      <c r="AX44" s="1"/>
      <c r="AY44" s="1"/>
      <c r="AZ44" s="1"/>
      <c r="BA44" s="1"/>
      <c r="BB44" s="1"/>
      <c r="BC44" s="1"/>
      <c r="BD44" s="1"/>
      <c r="BE44" s="1"/>
      <c r="BF44" s="1"/>
      <c r="BG44" s="1"/>
      <c r="BH44" s="1"/>
      <c r="BI44" s="1"/>
    </row>
    <row r="45" spans="1:61" ht="15.75" customHeight="1" x14ac:dyDescent="0.25">
      <c r="A45" s="1"/>
      <c r="B45" s="261"/>
      <c r="C45" s="152"/>
      <c r="D45" s="153"/>
      <c r="E45" s="229"/>
      <c r="F45" s="254"/>
      <c r="G45" s="254"/>
      <c r="H45" s="254"/>
      <c r="I45" s="254"/>
      <c r="J45" s="90" t="str">
        <f>IF(AND('Mapa final'!$Y$64="Baja",'Mapa final'!$AA$64="Leve"),CONCATENATE("R10C",'Mapa final'!$O$64),"")</f>
        <v/>
      </c>
      <c r="K45" s="91" t="str">
        <f>IF(AND('Mapa final'!$Y$65="Baja",'Mapa final'!$AA$65="Leve"),CONCATENATE("R10C",'Mapa final'!$O$65),"")</f>
        <v/>
      </c>
      <c r="L45" s="91" t="str">
        <f>IF(AND('Mapa final'!$Y$66="Baja",'Mapa final'!$AA$66="Leve"),CONCATENATE("R10C",'Mapa final'!$O$66),"")</f>
        <v/>
      </c>
      <c r="M45" s="91" t="str">
        <f>IF(AND('Mapa final'!$Y$67="Baja",'Mapa final'!$AA$67="Leve"),CONCATENATE("R10C",'Mapa final'!$O$67),"")</f>
        <v/>
      </c>
      <c r="N45" s="91" t="str">
        <f>IF(AND('Mapa final'!$Y$68="Baja",'Mapa final'!$AA$68="Leve"),CONCATENATE("R10C",'Mapa final'!$O$68),"")</f>
        <v/>
      </c>
      <c r="O45" s="92" t="str">
        <f>IF(AND('Mapa final'!$Y$69="Baja",'Mapa final'!$AA$69="Leve"),CONCATENATE("R10C",'Mapa final'!$O$69),"")</f>
        <v/>
      </c>
      <c r="P45" s="78" t="str">
        <f>IF(AND('Mapa final'!$Y$64="Baja",'Mapa final'!$AA$64="Menor"),CONCATENATE("R10C",'Mapa final'!$O$64),"")</f>
        <v/>
      </c>
      <c r="Q45" s="79" t="str">
        <f>IF(AND('Mapa final'!$Y$65="Baja",'Mapa final'!$AA$65="Menor"),CONCATENATE("R10C",'Mapa final'!$O$65),"")</f>
        <v/>
      </c>
      <c r="R45" s="79" t="str">
        <f>IF(AND('Mapa final'!$Y$66="Baja",'Mapa final'!$AA$66="Menor"),CONCATENATE("R10C",'Mapa final'!$O$66),"")</f>
        <v/>
      </c>
      <c r="S45" s="79" t="str">
        <f>IF(AND('Mapa final'!$Y$67="Baja",'Mapa final'!$AA$67="Menor"),CONCATENATE("R10C",'Mapa final'!$O$67),"")</f>
        <v/>
      </c>
      <c r="T45" s="79" t="str">
        <f>IF(AND('Mapa final'!$Y$68="Baja",'Mapa final'!$AA$68="Menor"),CONCATENATE("R10C",'Mapa final'!$O$68),"")</f>
        <v/>
      </c>
      <c r="U45" s="80" t="str">
        <f>IF(AND('Mapa final'!$Y$69="Baja",'Mapa final'!$AA$69="Menor"),CONCATENATE("R10C",'Mapa final'!$O$69),"")</f>
        <v/>
      </c>
      <c r="V45" s="81" t="str">
        <f>IF(AND('Mapa final'!$Y$64="Baja",'Mapa final'!$AA$64="Moderado"),CONCATENATE("R10C",'Mapa final'!$O$64),"")</f>
        <v/>
      </c>
      <c r="W45" s="82" t="str">
        <f>IF(AND('Mapa final'!$Y$65="Baja",'Mapa final'!$AA$65="Moderado"),CONCATENATE("R10C",'Mapa final'!$O$65),"")</f>
        <v/>
      </c>
      <c r="X45" s="82" t="str">
        <f>IF(AND('Mapa final'!$Y$66="Baja",'Mapa final'!$AA$66="Moderado"),CONCATENATE("R10C",'Mapa final'!$O$66),"")</f>
        <v/>
      </c>
      <c r="Y45" s="82" t="str">
        <f>IF(AND('Mapa final'!$Y$67="Baja",'Mapa final'!$AA$67="Moderado"),CONCATENATE("R10C",'Mapa final'!$O$67),"")</f>
        <v/>
      </c>
      <c r="Z45" s="82" t="str">
        <f>IF(AND('Mapa final'!$Y$68="Baja",'Mapa final'!$AA$68="Moderado"),CONCATENATE("R10C",'Mapa final'!$O$68),"")</f>
        <v/>
      </c>
      <c r="AA45" s="83" t="str">
        <f>IF(AND('Mapa final'!$Y$69="Baja",'Mapa final'!$AA$69="Moderado"),CONCATENATE("R10C",'Mapa final'!$O$69),"")</f>
        <v/>
      </c>
      <c r="AB45" s="69" t="str">
        <f>IF(AND('Mapa final'!$Y$64="Baja",'Mapa final'!$AA$64="Mayor"),CONCATENATE("R10C",'Mapa final'!$O$64),"")</f>
        <v/>
      </c>
      <c r="AC45" s="70" t="str">
        <f>IF(AND('Mapa final'!$Y$65="Baja",'Mapa final'!$AA$65="Mayor"),CONCATENATE("R10C",'Mapa final'!$O$65),"")</f>
        <v/>
      </c>
      <c r="AD45" s="70" t="str">
        <f>IF(AND('Mapa final'!$Y$66="Baja",'Mapa final'!$AA$66="Mayor"),CONCATENATE("R10C",'Mapa final'!$O$66),"")</f>
        <v/>
      </c>
      <c r="AE45" s="70" t="str">
        <f>IF(AND('Mapa final'!$Y$67="Baja",'Mapa final'!$AA$67="Mayor"),CONCATENATE("R10C",'Mapa final'!$O$67),"")</f>
        <v/>
      </c>
      <c r="AF45" s="70" t="str">
        <f>IF(AND('Mapa final'!$Y$68="Baja",'Mapa final'!$AA$68="Mayor"),CONCATENATE("R10C",'Mapa final'!$O$68),"")</f>
        <v/>
      </c>
      <c r="AG45" s="71" t="str">
        <f>IF(AND('Mapa final'!$Y$69="Baja",'Mapa final'!$AA$69="Mayor"),CONCATENATE("R10C",'Mapa final'!$O$69),"")</f>
        <v/>
      </c>
      <c r="AH45" s="72" t="str">
        <f>IF(AND('Mapa final'!$Y$64="Baja",'Mapa final'!$AA$64="Catastrófico"),CONCATENATE("R10C",'Mapa final'!$O$64),"")</f>
        <v/>
      </c>
      <c r="AI45" s="73" t="str">
        <f>IF(AND('Mapa final'!$Y$65="Baja",'Mapa final'!$AA$65="Catastrófico"),CONCATENATE("R10C",'Mapa final'!$O$65),"")</f>
        <v/>
      </c>
      <c r="AJ45" s="73" t="str">
        <f>IF(AND('Mapa final'!$Y$66="Baja",'Mapa final'!$AA$66="Catastrófico"),CONCATENATE("R10C",'Mapa final'!$O$66),"")</f>
        <v/>
      </c>
      <c r="AK45" s="73" t="str">
        <f>IF(AND('Mapa final'!$Y$67="Baja",'Mapa final'!$AA$67="Catastrófico"),CONCATENATE("R10C",'Mapa final'!$O$67),"")</f>
        <v/>
      </c>
      <c r="AL45" s="73" t="str">
        <f>IF(AND('Mapa final'!$Y$68="Baja",'Mapa final'!$AA$68="Catastrófico"),CONCATENATE("R10C",'Mapa final'!$O$68),"")</f>
        <v/>
      </c>
      <c r="AM45" s="74" t="str">
        <f>IF(AND('Mapa final'!$Y$69="Baja",'Mapa final'!$AA$69="Catastrófico"),CONCATENATE("R10C",'Mapa final'!$O$69),"")</f>
        <v/>
      </c>
      <c r="AN45" s="1"/>
      <c r="AO45" s="245"/>
      <c r="AP45" s="246"/>
      <c r="AQ45" s="246"/>
      <c r="AR45" s="246"/>
      <c r="AS45" s="246"/>
      <c r="AT45" s="247"/>
    </row>
    <row r="46" spans="1:61" ht="46.5" customHeight="1" x14ac:dyDescent="0.35">
      <c r="A46" s="1"/>
      <c r="B46" s="261"/>
      <c r="C46" s="152"/>
      <c r="D46" s="153"/>
      <c r="E46" s="269" t="s">
        <v>140</v>
      </c>
      <c r="F46" s="253"/>
      <c r="G46" s="253"/>
      <c r="H46" s="253"/>
      <c r="I46" s="234"/>
      <c r="J46" s="84" t="str">
        <f ca="1">IF(AND('Mapa final'!$Y$10="Muy Baja",'Mapa final'!$AA$10="Leve"),CONCATENATE("R1C",'Mapa final'!$O$10),"")</f>
        <v/>
      </c>
      <c r="K46" s="85" t="str">
        <f ca="1">IF(AND('Mapa final'!$Y$11="Muy Baja",'Mapa final'!$AA$11="Leve"),CONCATENATE("R1C",'Mapa final'!$O$11),"")</f>
        <v>R1C</v>
      </c>
      <c r="L46" s="85" t="str">
        <f ca="1">IF(AND('Mapa final'!$Y$12="Muy Baja",'Mapa final'!$AA$12="Leve"),CONCATENATE("R1C",'Mapa final'!$O$12),"")</f>
        <v>R1C2</v>
      </c>
      <c r="M46" s="85" t="str">
        <f>IF(AND('Mapa final'!$Y$13="Muy Baja",'Mapa final'!$AA$13="Leve"),CONCATENATE("R1C",'Mapa final'!$O$13),"")</f>
        <v/>
      </c>
      <c r="N46" s="85" t="str">
        <f>IF(AND('Mapa final'!$Y$14="Muy Baja",'Mapa final'!$AA$14="Leve"),CONCATENATE("R1C",'Mapa final'!$O$14),"")</f>
        <v/>
      </c>
      <c r="O46" s="86" t="str">
        <f>IF(AND('Mapa final'!$Y$15="Muy Baja",'Mapa final'!$AA$15="Leve"),CONCATENATE("R1C",'Mapa final'!$O$15),"")</f>
        <v/>
      </c>
      <c r="P46" s="84" t="str">
        <f ca="1">IF(AND('Mapa final'!$Y$10="Muy Baja",'Mapa final'!$AA$10="Menor"),CONCATENATE("R1C",'Mapa final'!$O$10),"")</f>
        <v/>
      </c>
      <c r="Q46" s="85" t="str">
        <f ca="1">IF(AND('Mapa final'!$Y$11="Muy Baja",'Mapa final'!$AA$11="Menor"),CONCATENATE("R1C",'Mapa final'!$O$11),"")</f>
        <v/>
      </c>
      <c r="R46" s="85" t="str">
        <f ca="1">IF(AND('Mapa final'!$Y$12="Muy Baja",'Mapa final'!$AA$12="Menor"),CONCATENATE("R1C",'Mapa final'!$O$12),"")</f>
        <v/>
      </c>
      <c r="S46" s="85" t="str">
        <f>IF(AND('Mapa final'!$Y$13="Muy Baja",'Mapa final'!$AA$13="Menor"),CONCATENATE("R1C",'Mapa final'!$O$13),"")</f>
        <v/>
      </c>
      <c r="T46" s="85" t="str">
        <f>IF(AND('Mapa final'!$Y$14="Muy Baja",'Mapa final'!$AA$14="Menor"),CONCATENATE("R1C",'Mapa final'!$O$14),"")</f>
        <v/>
      </c>
      <c r="U46" s="86" t="str">
        <f>IF(AND('Mapa final'!$Y$15="Muy Baja",'Mapa final'!$AA$15="Menor"),CONCATENATE("R1C",'Mapa final'!$O$15),"")</f>
        <v/>
      </c>
      <c r="V46" s="75" t="str">
        <f ca="1">IF(AND('Mapa final'!$Y$10="Muy Baja",'Mapa final'!$AA$10="Moderado"),CONCATENATE("R1C",'Mapa final'!$O$10),"")</f>
        <v/>
      </c>
      <c r="W46" s="93" t="str">
        <f ca="1">IF(AND('Mapa final'!$Y$11="Muy Baja",'Mapa final'!$AA$11="Moderado"),CONCATENATE("R1C",'Mapa final'!$O$11),"")</f>
        <v/>
      </c>
      <c r="X46" s="76" t="str">
        <f ca="1">IF(AND('Mapa final'!$Y$12="Muy Baja",'Mapa final'!$AA$12="Moderado"),CONCATENATE("R1C",'Mapa final'!$O$12),"")</f>
        <v/>
      </c>
      <c r="Y46" s="76" t="str">
        <f>IF(AND('Mapa final'!$Y$13="Muy Baja",'Mapa final'!$AA$13="Moderado"),CONCATENATE("R1C",'Mapa final'!$O$13),"")</f>
        <v/>
      </c>
      <c r="Z46" s="76" t="str">
        <f>IF(AND('Mapa final'!$Y$14="Muy Baja",'Mapa final'!$AA$14="Moderado"),CONCATENATE("R1C",'Mapa final'!$O$14),"")</f>
        <v/>
      </c>
      <c r="AA46" s="77" t="str">
        <f>IF(AND('Mapa final'!$Y$15="Muy Baja",'Mapa final'!$AA$15="Moderado"),CONCATENATE("R1C",'Mapa final'!$O$15),"")</f>
        <v/>
      </c>
      <c r="AB46" s="57" t="str">
        <f ca="1">IF(AND('Mapa final'!$Y$10="Muy Baja",'Mapa final'!$AA$10="Mayor"),CONCATENATE("R1C",'Mapa final'!$O$10),"")</f>
        <v/>
      </c>
      <c r="AC46" s="58" t="str">
        <f ca="1">IF(AND('Mapa final'!$Y$11="Muy Baja",'Mapa final'!$AA$11="Mayor"),CONCATENATE("R1C",'Mapa final'!$O$11),"")</f>
        <v/>
      </c>
      <c r="AD46" s="58" t="str">
        <f ca="1">IF(AND('Mapa final'!$Y$12="Muy Baja",'Mapa final'!$AA$12="Mayor"),CONCATENATE("R1C",'Mapa final'!$O$12),"")</f>
        <v/>
      </c>
      <c r="AE46" s="58" t="str">
        <f>IF(AND('Mapa final'!$Y$13="Muy Baja",'Mapa final'!$AA$13="Mayor"),CONCATENATE("R1C",'Mapa final'!$O$13),"")</f>
        <v/>
      </c>
      <c r="AF46" s="58" t="str">
        <f>IF(AND('Mapa final'!$Y$14="Muy Baja",'Mapa final'!$AA$14="Mayor"),CONCATENATE("R1C",'Mapa final'!$O$14),"")</f>
        <v/>
      </c>
      <c r="AG46" s="59" t="str">
        <f>IF(AND('Mapa final'!$Y$15="Muy Baja",'Mapa final'!$AA$15="Mayor"),CONCATENATE("R1C",'Mapa final'!$O$15),"")</f>
        <v/>
      </c>
      <c r="AH46" s="60" t="str">
        <f ca="1">IF(AND('Mapa final'!$Y$10="Muy Baja",'Mapa final'!$AA$10="Catastrófico"),CONCATENATE("R1C",'Mapa final'!$O$10),"")</f>
        <v/>
      </c>
      <c r="AI46" s="61" t="str">
        <f ca="1">IF(AND('Mapa final'!$Y$11="Muy Baja",'Mapa final'!$AA$11="Catastrófico"),CONCATENATE("R1C",'Mapa final'!$O$11),"")</f>
        <v/>
      </c>
      <c r="AJ46" s="61" t="str">
        <f ca="1">IF(AND('Mapa final'!$Y$12="Muy Baja",'Mapa final'!$AA$12="Catastrófico"),CONCATENATE("R1C",'Mapa final'!$O$12),"")</f>
        <v/>
      </c>
      <c r="AK46" s="61" t="str">
        <f>IF(AND('Mapa final'!$Y$13="Muy Baja",'Mapa final'!$AA$13="Catastrófico"),CONCATENATE("R1C",'Mapa final'!$O$13),"")</f>
        <v/>
      </c>
      <c r="AL46" s="61" t="str">
        <f>IF(AND('Mapa final'!$Y$14="Muy Baja",'Mapa final'!$AA$14="Catastrófico"),CONCATENATE("R1C",'Mapa final'!$O$14),"")</f>
        <v/>
      </c>
      <c r="AM46" s="62"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61"/>
      <c r="C47" s="152"/>
      <c r="D47" s="153"/>
      <c r="E47" s="164"/>
      <c r="F47" s="152"/>
      <c r="G47" s="152"/>
      <c r="H47" s="152"/>
      <c r="I47" s="153"/>
      <c r="J47" s="87" t="str">
        <f ca="1">IF(AND('Mapa final'!$Y$16="Muy Baja",'Mapa final'!$AA$16="Leve"),CONCATENATE("R2C",'Mapa final'!$O$16),"")</f>
        <v/>
      </c>
      <c r="K47" s="88" t="str">
        <f ca="1">IF(AND('Mapa final'!$Y$17="Muy Baja",'Mapa final'!$AA$17="Leve"),CONCATENATE("R2C",'Mapa final'!$O$17),"")</f>
        <v>R2C2</v>
      </c>
      <c r="L47" s="88" t="str">
        <f ca="1">IF(AND('Mapa final'!$Y$18="Muy Baja",'Mapa final'!$AA$18="Leve"),CONCATENATE("R2C",'Mapa final'!$O$18),"")</f>
        <v>R2C3</v>
      </c>
      <c r="M47" s="88" t="str">
        <f>IF(AND('Mapa final'!$Y$19="Muy Baja",'Mapa final'!$AA$19="Leve"),CONCATENATE("R2C",'Mapa final'!$O$19),"")</f>
        <v/>
      </c>
      <c r="N47" s="88" t="str">
        <f>IF(AND('Mapa final'!$Y$20="Muy Baja",'Mapa final'!$AA$20="Leve"),CONCATENATE("R2C",'Mapa final'!$O$20),"")</f>
        <v/>
      </c>
      <c r="O47" s="89" t="str">
        <f>IF(AND('Mapa final'!$Y$21="Muy Baja",'Mapa final'!$AA$21="Leve"),CONCATENATE("R2C",'Mapa final'!$O$21),"")</f>
        <v/>
      </c>
      <c r="P47" s="87" t="str">
        <f ca="1">IF(AND('Mapa final'!$Y$16="Muy Baja",'Mapa final'!$AA$16="Menor"),CONCATENATE("R2C",'Mapa final'!$O$16),"")</f>
        <v/>
      </c>
      <c r="Q47" s="88" t="str">
        <f ca="1">IF(AND('Mapa final'!$Y$17="Muy Baja",'Mapa final'!$AA$17="Menor"),CONCATENATE("R2C",'Mapa final'!$O$17),"")</f>
        <v/>
      </c>
      <c r="R47" s="88" t="str">
        <f ca="1">IF(AND('Mapa final'!$Y$18="Muy Baja",'Mapa final'!$AA$18="Menor"),CONCATENATE("R2C",'Mapa final'!$O$18),"")</f>
        <v/>
      </c>
      <c r="S47" s="88" t="str">
        <f>IF(AND('Mapa final'!$Y$19="Muy Baja",'Mapa final'!$AA$19="Menor"),CONCATENATE("R2C",'Mapa final'!$O$19),"")</f>
        <v/>
      </c>
      <c r="T47" s="88" t="str">
        <f>IF(AND('Mapa final'!$Y$20="Muy Baja",'Mapa final'!$AA$20="Menor"),CONCATENATE("R2C",'Mapa final'!$O$20),"")</f>
        <v/>
      </c>
      <c r="U47" s="89" t="str">
        <f>IF(AND('Mapa final'!$Y$21="Muy Baja",'Mapa final'!$AA$21="Menor"),CONCATENATE("R2C",'Mapa final'!$O$21),"")</f>
        <v/>
      </c>
      <c r="V47" s="78" t="str">
        <f ca="1">IF(AND('Mapa final'!$Y$16="Muy Baja",'Mapa final'!$AA$16="Moderado"),CONCATENATE("R2C",'Mapa final'!$O$16),"")</f>
        <v/>
      </c>
      <c r="W47" s="79" t="str">
        <f ca="1">IF(AND('Mapa final'!$Y$17="Muy Baja",'Mapa final'!$AA$17="Moderado"),CONCATENATE("R2C",'Mapa final'!$O$17),"")</f>
        <v/>
      </c>
      <c r="X47" s="79" t="str">
        <f ca="1">IF(AND('Mapa final'!$Y$18="Muy Baja",'Mapa final'!$AA$18="Moderado"),CONCATENATE("R2C",'Mapa final'!$O$18),"")</f>
        <v/>
      </c>
      <c r="Y47" s="79" t="str">
        <f>IF(AND('Mapa final'!$Y$19="Muy Baja",'Mapa final'!$AA$19="Moderado"),CONCATENATE("R2C",'Mapa final'!$O$19),"")</f>
        <v/>
      </c>
      <c r="Z47" s="79" t="str">
        <f>IF(AND('Mapa final'!$Y$20="Muy Baja",'Mapa final'!$AA$20="Moderado"),CONCATENATE("R2C",'Mapa final'!$O$20),"")</f>
        <v/>
      </c>
      <c r="AA47" s="80" t="str">
        <f>IF(AND('Mapa final'!$Y$21="Muy Baja",'Mapa final'!$AA$21="Moderado"),CONCATENATE("R2C",'Mapa final'!$O$21),"")</f>
        <v/>
      </c>
      <c r="AB47" s="63" t="str">
        <f ca="1">IF(AND('Mapa final'!$Y$16="Muy Baja",'Mapa final'!$AA$16="Mayor"),CONCATENATE("R2C",'Mapa final'!$O$16),"")</f>
        <v/>
      </c>
      <c r="AC47" s="64" t="str">
        <f ca="1">IF(AND('Mapa final'!$Y$17="Muy Baja",'Mapa final'!$AA$17="Mayor"),CONCATENATE("R2C",'Mapa final'!$O$17),"")</f>
        <v/>
      </c>
      <c r="AD47" s="64" t="str">
        <f ca="1">IF(AND('Mapa final'!$Y$18="Muy Baja",'Mapa final'!$AA$18="Mayor"),CONCATENATE("R2C",'Mapa final'!$O$18),"")</f>
        <v/>
      </c>
      <c r="AE47" s="64" t="str">
        <f>IF(AND('Mapa final'!$Y$19="Muy Baja",'Mapa final'!$AA$19="Mayor"),CONCATENATE("R2C",'Mapa final'!$O$19),"")</f>
        <v/>
      </c>
      <c r="AF47" s="64" t="str">
        <f>IF(AND('Mapa final'!$Y$20="Muy Baja",'Mapa final'!$AA$20="Mayor"),CONCATENATE("R2C",'Mapa final'!$O$20),"")</f>
        <v/>
      </c>
      <c r="AG47" s="65" t="str">
        <f>IF(AND('Mapa final'!$Y$21="Muy Baja",'Mapa final'!$AA$21="Mayor"),CONCATENATE("R2C",'Mapa final'!$O$21),"")</f>
        <v/>
      </c>
      <c r="AH47" s="66" t="str">
        <f ca="1">IF(AND('Mapa final'!$Y$16="Muy Baja",'Mapa final'!$AA$16="Catastrófico"),CONCATENATE("R2C",'Mapa final'!$O$16),"")</f>
        <v/>
      </c>
      <c r="AI47" s="67" t="str">
        <f ca="1">IF(AND('Mapa final'!$Y$17="Muy Baja",'Mapa final'!$AA$17="Catastrófico"),CONCATENATE("R2C",'Mapa final'!$O$17),"")</f>
        <v/>
      </c>
      <c r="AJ47" s="67" t="str">
        <f ca="1">IF(AND('Mapa final'!$Y$18="Muy Baja",'Mapa final'!$AA$18="Catastrófico"),CONCATENATE("R2C",'Mapa final'!$O$18),"")</f>
        <v/>
      </c>
      <c r="AK47" s="67" t="str">
        <f>IF(AND('Mapa final'!$Y$19="Muy Baja",'Mapa final'!$AA$19="Catastrófico"),CONCATENATE("R2C",'Mapa final'!$O$19),"")</f>
        <v/>
      </c>
      <c r="AL47" s="67" t="str">
        <f>IF(AND('Mapa final'!$Y$20="Muy Baja",'Mapa final'!$AA$20="Catastrófico"),CONCATENATE("R2C",'Mapa final'!$O$20),"")</f>
        <v/>
      </c>
      <c r="AM47" s="68"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61"/>
      <c r="C48" s="152"/>
      <c r="D48" s="153"/>
      <c r="E48" s="164"/>
      <c r="F48" s="152"/>
      <c r="G48" s="152"/>
      <c r="H48" s="152"/>
      <c r="I48" s="153"/>
      <c r="J48" s="87" t="str">
        <f ca="1">IF(AND('Mapa final'!$Y$22="Muy Baja",'Mapa final'!$AA$22="Leve"),CONCATENATE("R3C",'Mapa final'!$O$22),"")</f>
        <v/>
      </c>
      <c r="K48" s="88" t="str">
        <f ca="1">IF(AND('Mapa final'!$Y$23="Muy Baja",'Mapa final'!$AA$23="Leve"),CONCATENATE("R3C",'Mapa final'!$O$23),"")</f>
        <v/>
      </c>
      <c r="L48" s="88" t="str">
        <f ca="1">IF(AND('Mapa final'!$Y$24="Muy Baja",'Mapa final'!$AA$24="Leve"),CONCATENATE("R3C",'Mapa final'!$O$24),"")</f>
        <v/>
      </c>
      <c r="M48" s="88" t="str">
        <f>IF(AND('Mapa final'!$Y$25="Muy Baja",'Mapa final'!$AA$25="Leve"),CONCATENATE("R3C",'Mapa final'!$O$25),"")</f>
        <v/>
      </c>
      <c r="N48" s="88" t="str">
        <f>IF(AND('Mapa final'!$Y$26="Muy Baja",'Mapa final'!$AA$26="Leve"),CONCATENATE("R3C",'Mapa final'!$O$26),"")</f>
        <v/>
      </c>
      <c r="O48" s="89" t="str">
        <f>IF(AND('Mapa final'!$Y$27="Muy Baja",'Mapa final'!$AA$27="Leve"),CONCATENATE("R3C",'Mapa final'!$O$27),"")</f>
        <v/>
      </c>
      <c r="P48" s="87" t="str">
        <f ca="1">IF(AND('Mapa final'!$Y$22="Muy Baja",'Mapa final'!$AA$22="Menor"),CONCATENATE("R3C",'Mapa final'!$O$22),"")</f>
        <v/>
      </c>
      <c r="Q48" s="88" t="str">
        <f ca="1">IF(AND('Mapa final'!$Y$23="Muy Baja",'Mapa final'!$AA$23="Menor"),CONCATENATE("R3C",'Mapa final'!$O$23),"")</f>
        <v/>
      </c>
      <c r="R48" s="88" t="str">
        <f ca="1">IF(AND('Mapa final'!$Y$24="Muy Baja",'Mapa final'!$AA$24="Menor"),CONCATENATE("R3C",'Mapa final'!$O$24),"")</f>
        <v/>
      </c>
      <c r="S48" s="88" t="str">
        <f>IF(AND('Mapa final'!$Y$25="Muy Baja",'Mapa final'!$AA$25="Menor"),CONCATENATE("R3C",'Mapa final'!$O$25),"")</f>
        <v/>
      </c>
      <c r="T48" s="88" t="str">
        <f>IF(AND('Mapa final'!$Y$26="Muy Baja",'Mapa final'!$AA$26="Menor"),CONCATENATE("R3C",'Mapa final'!$O$26),"")</f>
        <v/>
      </c>
      <c r="U48" s="89" t="str">
        <f>IF(AND('Mapa final'!$Y$27="Muy Baja",'Mapa final'!$AA$27="Menor"),CONCATENATE("R3C",'Mapa final'!$O$27),"")</f>
        <v/>
      </c>
      <c r="V48" s="78" t="str">
        <f ca="1">IF(AND('Mapa final'!$Y$22="Muy Baja",'Mapa final'!$AA$22="Moderado"),CONCATENATE("R3C",'Mapa final'!$O$22),"")</f>
        <v/>
      </c>
      <c r="W48" s="79" t="str">
        <f ca="1">IF(AND('Mapa final'!$Y$23="Muy Baja",'Mapa final'!$AA$23="Moderado"),CONCATENATE("R3C",'Mapa final'!$O$23),"")</f>
        <v/>
      </c>
      <c r="X48" s="79" t="str">
        <f ca="1">IF(AND('Mapa final'!$Y$24="Muy Baja",'Mapa final'!$AA$24="Moderado"),CONCATENATE("R3C",'Mapa final'!$O$24),"")</f>
        <v/>
      </c>
      <c r="Y48" s="79" t="str">
        <f>IF(AND('Mapa final'!$Y$25="Muy Baja",'Mapa final'!$AA$25="Moderado"),CONCATENATE("R3C",'Mapa final'!$O$25),"")</f>
        <v/>
      </c>
      <c r="Z48" s="79" t="str">
        <f>IF(AND('Mapa final'!$Y$26="Muy Baja",'Mapa final'!$AA$26="Moderado"),CONCATENATE("R3C",'Mapa final'!$O$26),"")</f>
        <v/>
      </c>
      <c r="AA48" s="80" t="str">
        <f>IF(AND('Mapa final'!$Y$27="Muy Baja",'Mapa final'!$AA$27="Moderado"),CONCATENATE("R3C",'Mapa final'!$O$27),"")</f>
        <v/>
      </c>
      <c r="AB48" s="63" t="str">
        <f ca="1">IF(AND('Mapa final'!$Y$22="Muy Baja",'Mapa final'!$AA$22="Mayor"),CONCATENATE("R3C",'Mapa final'!$O$22),"")</f>
        <v/>
      </c>
      <c r="AC48" s="64" t="str">
        <f ca="1">IF(AND('Mapa final'!$Y$23="Muy Baja",'Mapa final'!$AA$23="Mayor"),CONCATENATE("R3C",'Mapa final'!$O$23),"")</f>
        <v/>
      </c>
      <c r="AD48" s="64" t="str">
        <f ca="1">IF(AND('Mapa final'!$Y$24="Muy Baja",'Mapa final'!$AA$24="Mayor"),CONCATENATE("R3C",'Mapa final'!$O$24),"")</f>
        <v/>
      </c>
      <c r="AE48" s="64" t="str">
        <f>IF(AND('Mapa final'!$Y$25="Muy Baja",'Mapa final'!$AA$25="Mayor"),CONCATENATE("R3C",'Mapa final'!$O$25),"")</f>
        <v/>
      </c>
      <c r="AF48" s="64" t="str">
        <f>IF(AND('Mapa final'!$Y$26="Muy Baja",'Mapa final'!$AA$26="Mayor"),CONCATENATE("R3C",'Mapa final'!$O$26),"")</f>
        <v/>
      </c>
      <c r="AG48" s="65" t="str">
        <f>IF(AND('Mapa final'!$Y$27="Muy Baja",'Mapa final'!$AA$27="Mayor"),CONCATENATE("R3C",'Mapa final'!$O$27),"")</f>
        <v/>
      </c>
      <c r="AH48" s="66" t="str">
        <f ca="1">IF(AND('Mapa final'!$Y$22="Muy Baja",'Mapa final'!$AA$22="Catastrófico"),CONCATENATE("R3C",'Mapa final'!$O$22),"")</f>
        <v/>
      </c>
      <c r="AI48" s="67" t="str">
        <f ca="1">IF(AND('Mapa final'!$Y$23="Muy Baja",'Mapa final'!$AA$23="Catastrófico"),CONCATENATE("R3C",'Mapa final'!$O$23),"")</f>
        <v/>
      </c>
      <c r="AJ48" s="67" t="str">
        <f ca="1">IF(AND('Mapa final'!$Y$24="Muy Baja",'Mapa final'!$AA$24="Catastrófico"),CONCATENATE("R3C",'Mapa final'!$O$24),"")</f>
        <v/>
      </c>
      <c r="AK48" s="67" t="str">
        <f>IF(AND('Mapa final'!$Y$25="Muy Baja",'Mapa final'!$AA$25="Catastrófico"),CONCATENATE("R3C",'Mapa final'!$O$25),"")</f>
        <v/>
      </c>
      <c r="AL48" s="67" t="str">
        <f>IF(AND('Mapa final'!$Y$26="Muy Baja",'Mapa final'!$AA$26="Catastrófico"),CONCATENATE("R3C",'Mapa final'!$O$26),"")</f>
        <v/>
      </c>
      <c r="AM48" s="68"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61"/>
      <c r="C49" s="152"/>
      <c r="D49" s="153"/>
      <c r="E49" s="164"/>
      <c r="F49" s="152"/>
      <c r="G49" s="152"/>
      <c r="H49" s="152"/>
      <c r="I49" s="153"/>
      <c r="J49" s="87" t="str">
        <f>IF(AND('Mapa final'!$Y$28="Muy Baja",'Mapa final'!$AA$28="Leve"),CONCATENATE("R4C",'Mapa final'!$O$28),"")</f>
        <v/>
      </c>
      <c r="K49" s="88" t="str">
        <f>IF(AND('Mapa final'!$Y$29="Muy Baja",'Mapa final'!$AA$29="Leve"),CONCATENATE("R4C",'Mapa final'!$O$29),"")</f>
        <v/>
      </c>
      <c r="L49" s="88" t="str">
        <f>IF(AND('Mapa final'!$Y$30="Muy Baja",'Mapa final'!$AA$30="Leve"),CONCATENATE("R4C",'Mapa final'!$O$30),"")</f>
        <v/>
      </c>
      <c r="M49" s="88" t="str">
        <f>IF(AND('Mapa final'!$Y$31="Muy Baja",'Mapa final'!$AA$31="Leve"),CONCATENATE("R4C",'Mapa final'!$O$31),"")</f>
        <v/>
      </c>
      <c r="N49" s="88" t="str">
        <f>IF(AND('Mapa final'!$Y$32="Muy Baja",'Mapa final'!$AA$32="Leve"),CONCATENATE("R4C",'Mapa final'!$O$32),"")</f>
        <v/>
      </c>
      <c r="O49" s="89" t="str">
        <f>IF(AND('Mapa final'!$Y$33="Muy Baja",'Mapa final'!$AA$33="Leve"),CONCATENATE("R4C",'Mapa final'!$O$33),"")</f>
        <v/>
      </c>
      <c r="P49" s="87" t="str">
        <f>IF(AND('Mapa final'!$Y$28="Muy Baja",'Mapa final'!$AA$28="Menor"),CONCATENATE("R4C",'Mapa final'!$O$28),"")</f>
        <v/>
      </c>
      <c r="Q49" s="88" t="str">
        <f>IF(AND('Mapa final'!$Y$29="Muy Baja",'Mapa final'!$AA$29="Menor"),CONCATENATE("R4C",'Mapa final'!$O$29),"")</f>
        <v/>
      </c>
      <c r="R49" s="88" t="str">
        <f>IF(AND('Mapa final'!$Y$30="Muy Baja",'Mapa final'!$AA$30="Menor"),CONCATENATE("R4C",'Mapa final'!$O$30),"")</f>
        <v/>
      </c>
      <c r="S49" s="88" t="str">
        <f>IF(AND('Mapa final'!$Y$31="Muy Baja",'Mapa final'!$AA$31="Menor"),CONCATENATE("R4C",'Mapa final'!$O$31),"")</f>
        <v/>
      </c>
      <c r="T49" s="88" t="str">
        <f>IF(AND('Mapa final'!$Y$32="Muy Baja",'Mapa final'!$AA$32="Menor"),CONCATENATE("R4C",'Mapa final'!$O$32),"")</f>
        <v/>
      </c>
      <c r="U49" s="89" t="str">
        <f>IF(AND('Mapa final'!$Y$33="Muy Baja",'Mapa final'!$AA$33="Menor"),CONCATENATE("R4C",'Mapa final'!$O$33),"")</f>
        <v/>
      </c>
      <c r="V49" s="78" t="str">
        <f>IF(AND('Mapa final'!$Y$28="Muy Baja",'Mapa final'!$AA$28="Moderado"),CONCATENATE("R4C",'Mapa final'!$O$28),"")</f>
        <v/>
      </c>
      <c r="W49" s="79" t="str">
        <f>IF(AND('Mapa final'!$Y$29="Muy Baja",'Mapa final'!$AA$29="Moderado"),CONCATENATE("R4C",'Mapa final'!$O$29),"")</f>
        <v/>
      </c>
      <c r="X49" s="79" t="str">
        <f>IF(AND('Mapa final'!$Y$30="Muy Baja",'Mapa final'!$AA$30="Moderado"),CONCATENATE("R4C",'Mapa final'!$O$30),"")</f>
        <v/>
      </c>
      <c r="Y49" s="79" t="str">
        <f>IF(AND('Mapa final'!$Y$31="Muy Baja",'Mapa final'!$AA$31="Moderado"),CONCATENATE("R4C",'Mapa final'!$O$31),"")</f>
        <v/>
      </c>
      <c r="Z49" s="79" t="str">
        <f>IF(AND('Mapa final'!$Y$32="Muy Baja",'Mapa final'!$AA$32="Moderado"),CONCATENATE("R4C",'Mapa final'!$O$32),"")</f>
        <v/>
      </c>
      <c r="AA49" s="80" t="str">
        <f>IF(AND('Mapa final'!$Y$33="Muy Baja",'Mapa final'!$AA$33="Moderado"),CONCATENATE("R4C",'Mapa final'!$O$33),"")</f>
        <v/>
      </c>
      <c r="AB49" s="63" t="str">
        <f>IF(AND('Mapa final'!$Y$28="Muy Baja",'Mapa final'!$AA$28="Mayor"),CONCATENATE("R4C",'Mapa final'!$O$28),"")</f>
        <v/>
      </c>
      <c r="AC49" s="64" t="str">
        <f>IF(AND('Mapa final'!$Y$29="Muy Baja",'Mapa final'!$AA$29="Mayor"),CONCATENATE("R4C",'Mapa final'!$O$29),"")</f>
        <v/>
      </c>
      <c r="AD49" s="64" t="str">
        <f>IF(AND('Mapa final'!$Y$30="Muy Baja",'Mapa final'!$AA$30="Mayor"),CONCATENATE("R4C",'Mapa final'!$O$30),"")</f>
        <v/>
      </c>
      <c r="AE49" s="64" t="str">
        <f>IF(AND('Mapa final'!$Y$31="Muy Baja",'Mapa final'!$AA$31="Mayor"),CONCATENATE("R4C",'Mapa final'!$O$31),"")</f>
        <v/>
      </c>
      <c r="AF49" s="64" t="str">
        <f>IF(AND('Mapa final'!$Y$32="Muy Baja",'Mapa final'!$AA$32="Mayor"),CONCATENATE("R4C",'Mapa final'!$O$32),"")</f>
        <v/>
      </c>
      <c r="AG49" s="65" t="str">
        <f>IF(AND('Mapa final'!$Y$33="Muy Baja",'Mapa final'!$AA$33="Mayor"),CONCATENATE("R4C",'Mapa final'!$O$33),"")</f>
        <v/>
      </c>
      <c r="AH49" s="66" t="str">
        <f>IF(AND('Mapa final'!$Y$28="Muy Baja",'Mapa final'!$AA$28="Catastrófico"),CONCATENATE("R4C",'Mapa final'!$O$28),"")</f>
        <v/>
      </c>
      <c r="AI49" s="67" t="str">
        <f>IF(AND('Mapa final'!$Y$29="Muy Baja",'Mapa final'!$AA$29="Catastrófico"),CONCATENATE("R4C",'Mapa final'!$O$29),"")</f>
        <v/>
      </c>
      <c r="AJ49" s="67" t="str">
        <f>IF(AND('Mapa final'!$Y$30="Muy Baja",'Mapa final'!$AA$30="Catastrófico"),CONCATENATE("R4C",'Mapa final'!$O$30),"")</f>
        <v/>
      </c>
      <c r="AK49" s="67" t="str">
        <f>IF(AND('Mapa final'!$Y$31="Muy Baja",'Mapa final'!$AA$31="Catastrófico"),CONCATENATE("R4C",'Mapa final'!$O$31),"")</f>
        <v/>
      </c>
      <c r="AL49" s="67" t="str">
        <f>IF(AND('Mapa final'!$Y$32="Muy Baja",'Mapa final'!$AA$32="Catastrófico"),CONCATENATE("R4C",'Mapa final'!$O$32),"")</f>
        <v/>
      </c>
      <c r="AM49" s="68"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61"/>
      <c r="C50" s="152"/>
      <c r="D50" s="153"/>
      <c r="E50" s="164"/>
      <c r="F50" s="152"/>
      <c r="G50" s="152"/>
      <c r="H50" s="152"/>
      <c r="I50" s="153"/>
      <c r="J50" s="87" t="str">
        <f>IF(AND('Mapa final'!$Y$34="Muy Baja",'Mapa final'!$AA$34="Leve"),CONCATENATE("R5C",'Mapa final'!$O$34),"")</f>
        <v/>
      </c>
      <c r="K50" s="88" t="str">
        <f>IF(AND('Mapa final'!$Y$35="Muy Baja",'Mapa final'!$AA$35="Leve"),CONCATENATE("R5C",'Mapa final'!$O$35),"")</f>
        <v/>
      </c>
      <c r="L50" s="88" t="str">
        <f>IF(AND('Mapa final'!$Y$36="Muy Baja",'Mapa final'!$AA$36="Leve"),CONCATENATE("R5C",'Mapa final'!$O$36),"")</f>
        <v/>
      </c>
      <c r="M50" s="88" t="str">
        <f>IF(AND('Mapa final'!$Y$37="Muy Baja",'Mapa final'!$AA$37="Leve"),CONCATENATE("R5C",'Mapa final'!$O$37),"")</f>
        <v/>
      </c>
      <c r="N50" s="88" t="str">
        <f>IF(AND('Mapa final'!$Y$38="Muy Baja",'Mapa final'!$AA$38="Leve"),CONCATENATE("R5C",'Mapa final'!$O$38),"")</f>
        <v/>
      </c>
      <c r="O50" s="89" t="str">
        <f>IF(AND('Mapa final'!$Y$39="Muy Baja",'Mapa final'!$AA$39="Leve"),CONCATENATE("R5C",'Mapa final'!$O$39),"")</f>
        <v/>
      </c>
      <c r="P50" s="87" t="str">
        <f>IF(AND('Mapa final'!$Y$34="Muy Baja",'Mapa final'!$AA$34="Menor"),CONCATENATE("R5C",'Mapa final'!$O$34),"")</f>
        <v/>
      </c>
      <c r="Q50" s="88" t="str">
        <f>IF(AND('Mapa final'!$Y$35="Muy Baja",'Mapa final'!$AA$35="Menor"),CONCATENATE("R5C",'Mapa final'!$O$35),"")</f>
        <v/>
      </c>
      <c r="R50" s="88" t="str">
        <f>IF(AND('Mapa final'!$Y$36="Muy Baja",'Mapa final'!$AA$36="Menor"),CONCATENATE("R5C",'Mapa final'!$O$36),"")</f>
        <v/>
      </c>
      <c r="S50" s="88" t="str">
        <f>IF(AND('Mapa final'!$Y$37="Muy Baja",'Mapa final'!$AA$37="Menor"),CONCATENATE("R5C",'Mapa final'!$O$37),"")</f>
        <v/>
      </c>
      <c r="T50" s="88" t="str">
        <f>IF(AND('Mapa final'!$Y$38="Muy Baja",'Mapa final'!$AA$38="Menor"),CONCATENATE("R5C",'Mapa final'!$O$38),"")</f>
        <v/>
      </c>
      <c r="U50" s="89" t="str">
        <f>IF(AND('Mapa final'!$Y$39="Muy Baja",'Mapa final'!$AA$39="Menor"),CONCATENATE("R5C",'Mapa final'!$O$39),"")</f>
        <v/>
      </c>
      <c r="V50" s="78" t="str">
        <f>IF(AND('Mapa final'!$Y$34="Muy Baja",'Mapa final'!$AA$34="Moderado"),CONCATENATE("R5C",'Mapa final'!$O$34),"")</f>
        <v/>
      </c>
      <c r="W50" s="79" t="str">
        <f>IF(AND('Mapa final'!$Y$35="Muy Baja",'Mapa final'!$AA$35="Moderado"),CONCATENATE("R5C",'Mapa final'!$O$35),"")</f>
        <v/>
      </c>
      <c r="X50" s="79" t="str">
        <f>IF(AND('Mapa final'!$Y$36="Muy Baja",'Mapa final'!$AA$36="Moderado"),CONCATENATE("R5C",'Mapa final'!$O$36),"")</f>
        <v/>
      </c>
      <c r="Y50" s="79" t="str">
        <f>IF(AND('Mapa final'!$Y$37="Muy Baja",'Mapa final'!$AA$37="Moderado"),CONCATENATE("R5C",'Mapa final'!$O$37),"")</f>
        <v/>
      </c>
      <c r="Z50" s="79" t="str">
        <f>IF(AND('Mapa final'!$Y$38="Muy Baja",'Mapa final'!$AA$38="Moderado"),CONCATENATE("R5C",'Mapa final'!$O$38),"")</f>
        <v/>
      </c>
      <c r="AA50" s="80" t="str">
        <f>IF(AND('Mapa final'!$Y$39="Muy Baja",'Mapa final'!$AA$39="Moderado"),CONCATENATE("R5C",'Mapa final'!$O$39),"")</f>
        <v/>
      </c>
      <c r="AB50" s="63" t="str">
        <f>IF(AND('Mapa final'!$Y$34="Muy Baja",'Mapa final'!$AA$34="Mayor"),CONCATENATE("R5C",'Mapa final'!$O$34),"")</f>
        <v/>
      </c>
      <c r="AC50" s="64" t="str">
        <f>IF(AND('Mapa final'!$Y$35="Muy Baja",'Mapa final'!$AA$35="Mayor"),CONCATENATE("R5C",'Mapa final'!$O$35),"")</f>
        <v/>
      </c>
      <c r="AD50" s="64" t="str">
        <f>IF(AND('Mapa final'!$Y$36="Muy Baja",'Mapa final'!$AA$36="Mayor"),CONCATENATE("R5C",'Mapa final'!$O$36),"")</f>
        <v/>
      </c>
      <c r="AE50" s="64" t="str">
        <f>IF(AND('Mapa final'!$Y$37="Muy Baja",'Mapa final'!$AA$37="Mayor"),CONCATENATE("R5C",'Mapa final'!$O$37),"")</f>
        <v/>
      </c>
      <c r="AF50" s="64" t="str">
        <f>IF(AND('Mapa final'!$Y$38="Muy Baja",'Mapa final'!$AA$38="Mayor"),CONCATENATE("R5C",'Mapa final'!$O$38),"")</f>
        <v/>
      </c>
      <c r="AG50" s="65" t="str">
        <f>IF(AND('Mapa final'!$Y$39="Muy Baja",'Mapa final'!$AA$39="Mayor"),CONCATENATE("R5C",'Mapa final'!$O$39),"")</f>
        <v/>
      </c>
      <c r="AH50" s="66" t="str">
        <f>IF(AND('Mapa final'!$Y$34="Muy Baja",'Mapa final'!$AA$34="Catastrófico"),CONCATENATE("R5C",'Mapa final'!$O$34),"")</f>
        <v/>
      </c>
      <c r="AI50" s="67" t="str">
        <f>IF(AND('Mapa final'!$Y$35="Muy Baja",'Mapa final'!$AA$35="Catastrófico"),CONCATENATE("R5C",'Mapa final'!$O$35),"")</f>
        <v/>
      </c>
      <c r="AJ50" s="67" t="str">
        <f>IF(AND('Mapa final'!$Y$36="Muy Baja",'Mapa final'!$AA$36="Catastrófico"),CONCATENATE("R5C",'Mapa final'!$O$36),"")</f>
        <v/>
      </c>
      <c r="AK50" s="67" t="str">
        <f>IF(AND('Mapa final'!$Y$37="Muy Baja",'Mapa final'!$AA$37="Catastrófico"),CONCATENATE("R5C",'Mapa final'!$O$37),"")</f>
        <v/>
      </c>
      <c r="AL50" s="67" t="str">
        <f>IF(AND('Mapa final'!$Y$38="Muy Baja",'Mapa final'!$AA$38="Catastrófico"),CONCATENATE("R5C",'Mapa final'!$O$38),"")</f>
        <v/>
      </c>
      <c r="AM50" s="68"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61"/>
      <c r="C51" s="152"/>
      <c r="D51" s="153"/>
      <c r="E51" s="164"/>
      <c r="F51" s="152"/>
      <c r="G51" s="152"/>
      <c r="H51" s="152"/>
      <c r="I51" s="153"/>
      <c r="J51" s="87" t="str">
        <f>IF(AND('Mapa final'!$Y$40="Muy Baja",'Mapa final'!$AA$40="Leve"),CONCATENATE("R6C",'Mapa final'!$O$40),"")</f>
        <v/>
      </c>
      <c r="K51" s="88" t="str">
        <f>IF(AND('Mapa final'!$Y$41="Muy Baja",'Mapa final'!$AA$41="Leve"),CONCATENATE("R6C",'Mapa final'!$O$41),"")</f>
        <v/>
      </c>
      <c r="L51" s="88" t="str">
        <f>IF(AND('Mapa final'!$Y$42="Muy Baja",'Mapa final'!$AA$42="Leve"),CONCATENATE("R6C",'Mapa final'!$O$42),"")</f>
        <v/>
      </c>
      <c r="M51" s="88" t="str">
        <f>IF(AND('Mapa final'!$Y$43="Muy Baja",'Mapa final'!$AA$43="Leve"),CONCATENATE("R6C",'Mapa final'!$O$43),"")</f>
        <v/>
      </c>
      <c r="N51" s="88" t="str">
        <f>IF(AND('Mapa final'!$Y$44="Muy Baja",'Mapa final'!$AA$44="Leve"),CONCATENATE("R6C",'Mapa final'!$O$44),"")</f>
        <v/>
      </c>
      <c r="O51" s="89" t="str">
        <f>IF(AND('Mapa final'!$Y$45="Muy Baja",'Mapa final'!$AA$45="Leve"),CONCATENATE("R6C",'Mapa final'!$O$45),"")</f>
        <v/>
      </c>
      <c r="P51" s="87" t="str">
        <f>IF(AND('Mapa final'!$Y$40="Muy Baja",'Mapa final'!$AA$40="Menor"),CONCATENATE("R6C",'Mapa final'!$O$40),"")</f>
        <v/>
      </c>
      <c r="Q51" s="88" t="str">
        <f>IF(AND('Mapa final'!$Y$41="Muy Baja",'Mapa final'!$AA$41="Menor"),CONCATENATE("R6C",'Mapa final'!$O$41),"")</f>
        <v/>
      </c>
      <c r="R51" s="88" t="str">
        <f>IF(AND('Mapa final'!$Y$42="Muy Baja",'Mapa final'!$AA$42="Menor"),CONCATENATE("R6C",'Mapa final'!$O$42),"")</f>
        <v/>
      </c>
      <c r="S51" s="88" t="str">
        <f>IF(AND('Mapa final'!$Y$43="Muy Baja",'Mapa final'!$AA$43="Menor"),CONCATENATE("R6C",'Mapa final'!$O$43),"")</f>
        <v/>
      </c>
      <c r="T51" s="88" t="str">
        <f>IF(AND('Mapa final'!$Y$44="Muy Baja",'Mapa final'!$AA$44="Menor"),CONCATENATE("R6C",'Mapa final'!$O$44),"")</f>
        <v/>
      </c>
      <c r="U51" s="89" t="str">
        <f>IF(AND('Mapa final'!$Y$45="Muy Baja",'Mapa final'!$AA$45="Menor"),CONCATENATE("R6C",'Mapa final'!$O$45),"")</f>
        <v/>
      </c>
      <c r="V51" s="78" t="str">
        <f>IF(AND('Mapa final'!$Y$40="Muy Baja",'Mapa final'!$AA$40="Moderado"),CONCATENATE("R6C",'Mapa final'!$O$40),"")</f>
        <v/>
      </c>
      <c r="W51" s="79" t="str">
        <f>IF(AND('Mapa final'!$Y$41="Muy Baja",'Mapa final'!$AA$41="Moderado"),CONCATENATE("R6C",'Mapa final'!$O$41),"")</f>
        <v/>
      </c>
      <c r="X51" s="79" t="str">
        <f>IF(AND('Mapa final'!$Y$42="Muy Baja",'Mapa final'!$AA$42="Moderado"),CONCATENATE("R6C",'Mapa final'!$O$42),"")</f>
        <v/>
      </c>
      <c r="Y51" s="79" t="str">
        <f>IF(AND('Mapa final'!$Y$43="Muy Baja",'Mapa final'!$AA$43="Moderado"),CONCATENATE("R6C",'Mapa final'!$O$43),"")</f>
        <v/>
      </c>
      <c r="Z51" s="79" t="str">
        <f>IF(AND('Mapa final'!$Y$44="Muy Baja",'Mapa final'!$AA$44="Moderado"),CONCATENATE("R6C",'Mapa final'!$O$44),"")</f>
        <v/>
      </c>
      <c r="AA51" s="80" t="str">
        <f>IF(AND('Mapa final'!$Y$45="Muy Baja",'Mapa final'!$AA$45="Moderado"),CONCATENATE("R6C",'Mapa final'!$O$45),"")</f>
        <v/>
      </c>
      <c r="AB51" s="63" t="str">
        <f>IF(AND('Mapa final'!$Y$40="Muy Baja",'Mapa final'!$AA$40="Mayor"),CONCATENATE("R6C",'Mapa final'!$O$40),"")</f>
        <v/>
      </c>
      <c r="AC51" s="64" t="str">
        <f>IF(AND('Mapa final'!$Y$41="Muy Baja",'Mapa final'!$AA$41="Mayor"),CONCATENATE("R6C",'Mapa final'!$O$41),"")</f>
        <v/>
      </c>
      <c r="AD51" s="64" t="str">
        <f>IF(AND('Mapa final'!$Y$42="Muy Baja",'Mapa final'!$AA$42="Mayor"),CONCATENATE("R6C",'Mapa final'!$O$42),"")</f>
        <v/>
      </c>
      <c r="AE51" s="64" t="str">
        <f>IF(AND('Mapa final'!$Y$43="Muy Baja",'Mapa final'!$AA$43="Mayor"),CONCATENATE("R6C",'Mapa final'!$O$43),"")</f>
        <v/>
      </c>
      <c r="AF51" s="64" t="str">
        <f>IF(AND('Mapa final'!$Y$44="Muy Baja",'Mapa final'!$AA$44="Mayor"),CONCATENATE("R6C",'Mapa final'!$O$44),"")</f>
        <v/>
      </c>
      <c r="AG51" s="65" t="str">
        <f>IF(AND('Mapa final'!$Y$45="Muy Baja",'Mapa final'!$AA$45="Mayor"),CONCATENATE("R6C",'Mapa final'!$O$45),"")</f>
        <v/>
      </c>
      <c r="AH51" s="66" t="str">
        <f>IF(AND('Mapa final'!$Y$40="Muy Baja",'Mapa final'!$AA$40="Catastrófico"),CONCATENATE("R6C",'Mapa final'!$O$40),"")</f>
        <v/>
      </c>
      <c r="AI51" s="67" t="str">
        <f>IF(AND('Mapa final'!$Y$41="Muy Baja",'Mapa final'!$AA$41="Catastrófico"),CONCATENATE("R6C",'Mapa final'!$O$41),"")</f>
        <v/>
      </c>
      <c r="AJ51" s="67" t="str">
        <f>IF(AND('Mapa final'!$Y$42="Muy Baja",'Mapa final'!$AA$42="Catastrófico"),CONCATENATE("R6C",'Mapa final'!$O$42),"")</f>
        <v/>
      </c>
      <c r="AK51" s="67" t="str">
        <f>IF(AND('Mapa final'!$Y$43="Muy Baja",'Mapa final'!$AA$43="Catastrófico"),CONCATENATE("R6C",'Mapa final'!$O$43),"")</f>
        <v/>
      </c>
      <c r="AL51" s="67" t="str">
        <f>IF(AND('Mapa final'!$Y$44="Muy Baja",'Mapa final'!$AA$44="Catastrófico"),CONCATENATE("R6C",'Mapa final'!$O$44),"")</f>
        <v/>
      </c>
      <c r="AM51" s="68"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61"/>
      <c r="C52" s="152"/>
      <c r="D52" s="153"/>
      <c r="E52" s="164"/>
      <c r="F52" s="152"/>
      <c r="G52" s="152"/>
      <c r="H52" s="152"/>
      <c r="I52" s="153"/>
      <c r="J52" s="87" t="str">
        <f>IF(AND('Mapa final'!$Y$46="Muy Baja",'Mapa final'!$AA$46="Leve"),CONCATENATE("R7C",'Mapa final'!$O$46),"")</f>
        <v/>
      </c>
      <c r="K52" s="88" t="str">
        <f>IF(AND('Mapa final'!$Y$47="Muy Baja",'Mapa final'!$AA$47="Leve"),CONCATENATE("R7C",'Mapa final'!$O$47),"")</f>
        <v/>
      </c>
      <c r="L52" s="88" t="str">
        <f>IF(AND('Mapa final'!$Y$48="Muy Baja",'Mapa final'!$AA$48="Leve"),CONCATENATE("R7C",'Mapa final'!$O$48),"")</f>
        <v/>
      </c>
      <c r="M52" s="88" t="str">
        <f>IF(AND('Mapa final'!$Y$49="Muy Baja",'Mapa final'!$AA$49="Leve"),CONCATENATE("R7C",'Mapa final'!$O$49),"")</f>
        <v/>
      </c>
      <c r="N52" s="88" t="str">
        <f>IF(AND('Mapa final'!$Y$50="Muy Baja",'Mapa final'!$AA$50="Leve"),CONCATENATE("R7C",'Mapa final'!$O$50),"")</f>
        <v/>
      </c>
      <c r="O52" s="89" t="str">
        <f>IF(AND('Mapa final'!$Y$51="Muy Baja",'Mapa final'!$AA$51="Leve"),CONCATENATE("R7C",'Mapa final'!$O$51),"")</f>
        <v/>
      </c>
      <c r="P52" s="87" t="str">
        <f>IF(AND('Mapa final'!$Y$46="Muy Baja",'Mapa final'!$AA$46="Menor"),CONCATENATE("R7C",'Mapa final'!$O$46),"")</f>
        <v/>
      </c>
      <c r="Q52" s="88" t="str">
        <f>IF(AND('Mapa final'!$Y$47="Muy Baja",'Mapa final'!$AA$47="Menor"),CONCATENATE("R7C",'Mapa final'!$O$47),"")</f>
        <v/>
      </c>
      <c r="R52" s="88" t="str">
        <f>IF(AND('Mapa final'!$Y$48="Muy Baja",'Mapa final'!$AA$48="Menor"),CONCATENATE("R7C",'Mapa final'!$O$48),"")</f>
        <v/>
      </c>
      <c r="S52" s="88" t="str">
        <f>IF(AND('Mapa final'!$Y$49="Muy Baja",'Mapa final'!$AA$49="Menor"),CONCATENATE("R7C",'Mapa final'!$O$49),"")</f>
        <v/>
      </c>
      <c r="T52" s="88" t="str">
        <f>IF(AND('Mapa final'!$Y$50="Muy Baja",'Mapa final'!$AA$50="Menor"),CONCATENATE("R7C",'Mapa final'!$O$50),"")</f>
        <v/>
      </c>
      <c r="U52" s="89" t="str">
        <f>IF(AND('Mapa final'!$Y$51="Muy Baja",'Mapa final'!$AA$51="Menor"),CONCATENATE("R7C",'Mapa final'!$O$51),"")</f>
        <v/>
      </c>
      <c r="V52" s="78" t="str">
        <f>IF(AND('Mapa final'!$Y$46="Muy Baja",'Mapa final'!$AA$46="Moderado"),CONCATENATE("R7C",'Mapa final'!$O$46),"")</f>
        <v/>
      </c>
      <c r="W52" s="79" t="str">
        <f>IF(AND('Mapa final'!$Y$47="Muy Baja",'Mapa final'!$AA$47="Moderado"),CONCATENATE("R7C",'Mapa final'!$O$47),"")</f>
        <v/>
      </c>
      <c r="X52" s="79" t="str">
        <f>IF(AND('Mapa final'!$Y$48="Muy Baja",'Mapa final'!$AA$48="Moderado"),CONCATENATE("R7C",'Mapa final'!$O$48),"")</f>
        <v/>
      </c>
      <c r="Y52" s="79" t="str">
        <f>IF(AND('Mapa final'!$Y$49="Muy Baja",'Mapa final'!$AA$49="Moderado"),CONCATENATE("R7C",'Mapa final'!$O$49),"")</f>
        <v/>
      </c>
      <c r="Z52" s="79" t="str">
        <f>IF(AND('Mapa final'!$Y$50="Muy Baja",'Mapa final'!$AA$50="Moderado"),CONCATENATE("R7C",'Mapa final'!$O$50),"")</f>
        <v/>
      </c>
      <c r="AA52" s="80" t="str">
        <f>IF(AND('Mapa final'!$Y$51="Muy Baja",'Mapa final'!$AA$51="Moderado"),CONCATENATE("R7C",'Mapa final'!$O$51),"")</f>
        <v/>
      </c>
      <c r="AB52" s="63" t="str">
        <f>IF(AND('Mapa final'!$Y$46="Muy Baja",'Mapa final'!$AA$46="Mayor"),CONCATENATE("R7C",'Mapa final'!$O$46),"")</f>
        <v/>
      </c>
      <c r="AC52" s="64" t="str">
        <f>IF(AND('Mapa final'!$Y$47="Muy Baja",'Mapa final'!$AA$47="Mayor"),CONCATENATE("R7C",'Mapa final'!$O$47),"")</f>
        <v/>
      </c>
      <c r="AD52" s="64" t="str">
        <f>IF(AND('Mapa final'!$Y$48="Muy Baja",'Mapa final'!$AA$48="Mayor"),CONCATENATE("R7C",'Mapa final'!$O$48),"")</f>
        <v/>
      </c>
      <c r="AE52" s="64" t="str">
        <f>IF(AND('Mapa final'!$Y$49="Muy Baja",'Mapa final'!$AA$49="Mayor"),CONCATENATE("R7C",'Mapa final'!$O$49),"")</f>
        <v/>
      </c>
      <c r="AF52" s="64" t="str">
        <f>IF(AND('Mapa final'!$Y$50="Muy Baja",'Mapa final'!$AA$50="Mayor"),CONCATENATE("R7C",'Mapa final'!$O$50),"")</f>
        <v/>
      </c>
      <c r="AG52" s="65" t="str">
        <f>IF(AND('Mapa final'!$Y$51="Muy Baja",'Mapa final'!$AA$51="Mayor"),CONCATENATE("R7C",'Mapa final'!$O$51),"")</f>
        <v/>
      </c>
      <c r="AH52" s="66" t="str">
        <f>IF(AND('Mapa final'!$Y$46="Muy Baja",'Mapa final'!$AA$46="Catastrófico"),CONCATENATE("R7C",'Mapa final'!$O$46),"")</f>
        <v/>
      </c>
      <c r="AI52" s="67" t="str">
        <f>IF(AND('Mapa final'!$Y$47="Muy Baja",'Mapa final'!$AA$47="Catastrófico"),CONCATENATE("R7C",'Mapa final'!$O$47),"")</f>
        <v/>
      </c>
      <c r="AJ52" s="67" t="str">
        <f>IF(AND('Mapa final'!$Y$48="Muy Baja",'Mapa final'!$AA$48="Catastrófico"),CONCATENATE("R7C",'Mapa final'!$O$48),"")</f>
        <v/>
      </c>
      <c r="AK52" s="67" t="str">
        <f>IF(AND('Mapa final'!$Y$49="Muy Baja",'Mapa final'!$AA$49="Catastrófico"),CONCATENATE("R7C",'Mapa final'!$O$49),"")</f>
        <v/>
      </c>
      <c r="AL52" s="67" t="str">
        <f>IF(AND('Mapa final'!$Y$50="Muy Baja",'Mapa final'!$AA$50="Catastrófico"),CONCATENATE("R7C",'Mapa final'!$O$50),"")</f>
        <v/>
      </c>
      <c r="AM52" s="68"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61"/>
      <c r="C53" s="152"/>
      <c r="D53" s="153"/>
      <c r="E53" s="164"/>
      <c r="F53" s="152"/>
      <c r="G53" s="152"/>
      <c r="H53" s="152"/>
      <c r="I53" s="153"/>
      <c r="J53" s="87" t="str">
        <f>IF(AND('Mapa final'!$Y$52="Muy Baja",'Mapa final'!$AA$52="Leve"),CONCATENATE("R8C",'Mapa final'!$O$52),"")</f>
        <v/>
      </c>
      <c r="K53" s="88" t="str">
        <f>IF(AND('Mapa final'!$Y$53="Muy Baja",'Mapa final'!$AA$53="Leve"),CONCATENATE("R8C",'Mapa final'!$O$53),"")</f>
        <v/>
      </c>
      <c r="L53" s="88" t="str">
        <f>IF(AND('Mapa final'!$Y$54="Muy Baja",'Mapa final'!$AA$54="Leve"),CONCATENATE("R8C",'Mapa final'!$O$54),"")</f>
        <v/>
      </c>
      <c r="M53" s="88" t="str">
        <f>IF(AND('Mapa final'!$Y$55="Muy Baja",'Mapa final'!$AA$55="Leve"),CONCATENATE("R8C",'Mapa final'!$O$55),"")</f>
        <v/>
      </c>
      <c r="N53" s="88" t="str">
        <f>IF(AND('Mapa final'!$Y$56="Muy Baja",'Mapa final'!$AA$56="Leve"),CONCATENATE("R8C",'Mapa final'!$O$56),"")</f>
        <v/>
      </c>
      <c r="O53" s="89" t="str">
        <f>IF(AND('Mapa final'!$Y$57="Muy Baja",'Mapa final'!$AA$57="Leve"),CONCATENATE("R8C",'Mapa final'!$O$57),"")</f>
        <v/>
      </c>
      <c r="P53" s="87" t="str">
        <f>IF(AND('Mapa final'!$Y$52="Muy Baja",'Mapa final'!$AA$52="Menor"),CONCATENATE("R8C",'Mapa final'!$O$52),"")</f>
        <v/>
      </c>
      <c r="Q53" s="88" t="str">
        <f>IF(AND('Mapa final'!$Y$53="Muy Baja",'Mapa final'!$AA$53="Menor"),CONCATENATE("R8C",'Mapa final'!$O$53),"")</f>
        <v/>
      </c>
      <c r="R53" s="88" t="str">
        <f>IF(AND('Mapa final'!$Y$54="Muy Baja",'Mapa final'!$AA$54="Menor"),CONCATENATE("R8C",'Mapa final'!$O$54),"")</f>
        <v/>
      </c>
      <c r="S53" s="88" t="str">
        <f>IF(AND('Mapa final'!$Y$55="Muy Baja",'Mapa final'!$AA$55="Menor"),CONCATENATE("R8C",'Mapa final'!$O$55),"")</f>
        <v/>
      </c>
      <c r="T53" s="88" t="str">
        <f>IF(AND('Mapa final'!$Y$56="Muy Baja",'Mapa final'!$AA$56="Menor"),CONCATENATE("R8C",'Mapa final'!$O$56),"")</f>
        <v/>
      </c>
      <c r="U53" s="89" t="str">
        <f>IF(AND('Mapa final'!$Y$57="Muy Baja",'Mapa final'!$AA$57="Menor"),CONCATENATE("R8C",'Mapa final'!$O$57),"")</f>
        <v/>
      </c>
      <c r="V53" s="78" t="str">
        <f>IF(AND('Mapa final'!$Y$52="Muy Baja",'Mapa final'!$AA$52="Moderado"),CONCATENATE("R8C",'Mapa final'!$O$52),"")</f>
        <v/>
      </c>
      <c r="W53" s="79" t="str">
        <f>IF(AND('Mapa final'!$Y$53="Muy Baja",'Mapa final'!$AA$53="Moderado"),CONCATENATE("R8C",'Mapa final'!$O$53),"")</f>
        <v/>
      </c>
      <c r="X53" s="79" t="str">
        <f>IF(AND('Mapa final'!$Y$54="Muy Baja",'Mapa final'!$AA$54="Moderado"),CONCATENATE("R8C",'Mapa final'!$O$54),"")</f>
        <v/>
      </c>
      <c r="Y53" s="79" t="str">
        <f>IF(AND('Mapa final'!$Y$55="Muy Baja",'Mapa final'!$AA$55="Moderado"),CONCATENATE("R8C",'Mapa final'!$O$55),"")</f>
        <v/>
      </c>
      <c r="Z53" s="79" t="str">
        <f>IF(AND('Mapa final'!$Y$56="Muy Baja",'Mapa final'!$AA$56="Moderado"),CONCATENATE("R8C",'Mapa final'!$O$56),"")</f>
        <v/>
      </c>
      <c r="AA53" s="80" t="str">
        <f>IF(AND('Mapa final'!$Y$57="Muy Baja",'Mapa final'!$AA$57="Moderado"),CONCATENATE("R8C",'Mapa final'!$O$57),"")</f>
        <v/>
      </c>
      <c r="AB53" s="63" t="str">
        <f>IF(AND('Mapa final'!$Y$52="Muy Baja",'Mapa final'!$AA$52="Mayor"),CONCATENATE("R8C",'Mapa final'!$O$52),"")</f>
        <v/>
      </c>
      <c r="AC53" s="64" t="str">
        <f>IF(AND('Mapa final'!$Y$53="Muy Baja",'Mapa final'!$AA$53="Mayor"),CONCATENATE("R8C",'Mapa final'!$O$53),"")</f>
        <v/>
      </c>
      <c r="AD53" s="64" t="str">
        <f>IF(AND('Mapa final'!$Y$54="Muy Baja",'Mapa final'!$AA$54="Mayor"),CONCATENATE("R8C",'Mapa final'!$O$54),"")</f>
        <v/>
      </c>
      <c r="AE53" s="64" t="str">
        <f>IF(AND('Mapa final'!$Y$55="Muy Baja",'Mapa final'!$AA$55="Mayor"),CONCATENATE("R8C",'Mapa final'!$O$55),"")</f>
        <v/>
      </c>
      <c r="AF53" s="64" t="str">
        <f>IF(AND('Mapa final'!$Y$56="Muy Baja",'Mapa final'!$AA$56="Mayor"),CONCATENATE("R8C",'Mapa final'!$O$56),"")</f>
        <v/>
      </c>
      <c r="AG53" s="65" t="str">
        <f>IF(AND('Mapa final'!$Y$57="Muy Baja",'Mapa final'!$AA$57="Mayor"),CONCATENATE("R8C",'Mapa final'!$O$57),"")</f>
        <v/>
      </c>
      <c r="AH53" s="66" t="str">
        <f>IF(AND('Mapa final'!$Y$52="Muy Baja",'Mapa final'!$AA$52="Catastrófico"),CONCATENATE("R8C",'Mapa final'!$O$52),"")</f>
        <v/>
      </c>
      <c r="AI53" s="67" t="str">
        <f>IF(AND('Mapa final'!$Y$53="Muy Baja",'Mapa final'!$AA$53="Catastrófico"),CONCATENATE("R8C",'Mapa final'!$O$53),"")</f>
        <v/>
      </c>
      <c r="AJ53" s="67" t="str">
        <f>IF(AND('Mapa final'!$Y$54="Muy Baja",'Mapa final'!$AA$54="Catastrófico"),CONCATENATE("R8C",'Mapa final'!$O$54),"")</f>
        <v/>
      </c>
      <c r="AK53" s="67" t="str">
        <f>IF(AND('Mapa final'!$Y$55="Muy Baja",'Mapa final'!$AA$55="Catastrófico"),CONCATENATE("R8C",'Mapa final'!$O$55),"")</f>
        <v/>
      </c>
      <c r="AL53" s="67" t="str">
        <f>IF(AND('Mapa final'!$Y$56="Muy Baja",'Mapa final'!$AA$56="Catastrófico"),CONCATENATE("R8C",'Mapa final'!$O$56),"")</f>
        <v/>
      </c>
      <c r="AM53" s="68"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61"/>
      <c r="C54" s="152"/>
      <c r="D54" s="153"/>
      <c r="E54" s="164"/>
      <c r="F54" s="152"/>
      <c r="G54" s="152"/>
      <c r="H54" s="152"/>
      <c r="I54" s="153"/>
      <c r="J54" s="87" t="str">
        <f>IF(AND('Mapa final'!$Y$58="Muy Baja",'Mapa final'!$AA$58="Leve"),CONCATENATE("R9C",'Mapa final'!$O$58),"")</f>
        <v/>
      </c>
      <c r="K54" s="88" t="str">
        <f>IF(AND('Mapa final'!$Y$59="Muy Baja",'Mapa final'!$AA$59="Leve"),CONCATENATE("R9C",'Mapa final'!$O$59),"")</f>
        <v/>
      </c>
      <c r="L54" s="88" t="str">
        <f>IF(AND('Mapa final'!$Y$60="Muy Baja",'Mapa final'!$AA$60="Leve"),CONCATENATE("R9C",'Mapa final'!$O$60),"")</f>
        <v/>
      </c>
      <c r="M54" s="88" t="str">
        <f>IF(AND('Mapa final'!$Y$61="Muy Baja",'Mapa final'!$AA$61="Leve"),CONCATENATE("R9C",'Mapa final'!$O$61),"")</f>
        <v/>
      </c>
      <c r="N54" s="88" t="str">
        <f>IF(AND('Mapa final'!$Y$62="Muy Baja",'Mapa final'!$AA$62="Leve"),CONCATENATE("R9C",'Mapa final'!$O$62),"")</f>
        <v/>
      </c>
      <c r="O54" s="89" t="str">
        <f>IF(AND('Mapa final'!$Y$63="Muy Baja",'Mapa final'!$AA$63="Leve"),CONCATENATE("R9C",'Mapa final'!$O$63),"")</f>
        <v/>
      </c>
      <c r="P54" s="87" t="str">
        <f>IF(AND('Mapa final'!$Y$58="Muy Baja",'Mapa final'!$AA$58="Menor"),CONCATENATE("R9C",'Mapa final'!$O$58),"")</f>
        <v/>
      </c>
      <c r="Q54" s="88" t="str">
        <f>IF(AND('Mapa final'!$Y$59="Muy Baja",'Mapa final'!$AA$59="Menor"),CONCATENATE("R9C",'Mapa final'!$O$59),"")</f>
        <v/>
      </c>
      <c r="R54" s="88" t="str">
        <f>IF(AND('Mapa final'!$Y$60="Muy Baja",'Mapa final'!$AA$60="Menor"),CONCATENATE("R9C",'Mapa final'!$O$60),"")</f>
        <v/>
      </c>
      <c r="S54" s="88" t="str">
        <f>IF(AND('Mapa final'!$Y$61="Muy Baja",'Mapa final'!$AA$61="Menor"),CONCATENATE("R9C",'Mapa final'!$O$61),"")</f>
        <v/>
      </c>
      <c r="T54" s="88" t="str">
        <f>IF(AND('Mapa final'!$Y$62="Muy Baja",'Mapa final'!$AA$62="Menor"),CONCATENATE("R9C",'Mapa final'!$O$62),"")</f>
        <v/>
      </c>
      <c r="U54" s="89" t="str">
        <f>IF(AND('Mapa final'!$Y$63="Muy Baja",'Mapa final'!$AA$63="Menor"),CONCATENATE("R9C",'Mapa final'!$O$63),"")</f>
        <v/>
      </c>
      <c r="V54" s="78" t="str">
        <f>IF(AND('Mapa final'!$Y$58="Muy Baja",'Mapa final'!$AA$58="Moderado"),CONCATENATE("R9C",'Mapa final'!$O$58),"")</f>
        <v/>
      </c>
      <c r="W54" s="79" t="str">
        <f>IF(AND('Mapa final'!$Y$59="Muy Baja",'Mapa final'!$AA$59="Moderado"),CONCATENATE("R9C",'Mapa final'!$O$59),"")</f>
        <v/>
      </c>
      <c r="X54" s="79" t="str">
        <f>IF(AND('Mapa final'!$Y$60="Muy Baja",'Mapa final'!$AA$60="Moderado"),CONCATENATE("R9C",'Mapa final'!$O$60),"")</f>
        <v/>
      </c>
      <c r="Y54" s="79" t="str">
        <f>IF(AND('Mapa final'!$Y$61="Muy Baja",'Mapa final'!$AA$61="Moderado"),CONCATENATE("R9C",'Mapa final'!$O$61),"")</f>
        <v/>
      </c>
      <c r="Z54" s="79" t="str">
        <f>IF(AND('Mapa final'!$Y$62="Muy Baja",'Mapa final'!$AA$62="Moderado"),CONCATENATE("R9C",'Mapa final'!$O$62),"")</f>
        <v/>
      </c>
      <c r="AA54" s="80" t="str">
        <f>IF(AND('Mapa final'!$Y$63="Muy Baja",'Mapa final'!$AA$63="Moderado"),CONCATENATE("R9C",'Mapa final'!$O$63),"")</f>
        <v/>
      </c>
      <c r="AB54" s="63" t="str">
        <f>IF(AND('Mapa final'!$Y$58="Muy Baja",'Mapa final'!$AA$58="Mayor"),CONCATENATE("R9C",'Mapa final'!$O$58),"")</f>
        <v/>
      </c>
      <c r="AC54" s="64" t="str">
        <f>IF(AND('Mapa final'!$Y$59="Muy Baja",'Mapa final'!$AA$59="Mayor"),CONCATENATE("R9C",'Mapa final'!$O$59),"")</f>
        <v/>
      </c>
      <c r="AD54" s="64" t="str">
        <f>IF(AND('Mapa final'!$Y$60="Muy Baja",'Mapa final'!$AA$60="Mayor"),CONCATENATE("R9C",'Mapa final'!$O$60),"")</f>
        <v/>
      </c>
      <c r="AE54" s="64" t="str">
        <f>IF(AND('Mapa final'!$Y$61="Muy Baja",'Mapa final'!$AA$61="Mayor"),CONCATENATE("R9C",'Mapa final'!$O$61),"")</f>
        <v/>
      </c>
      <c r="AF54" s="64" t="str">
        <f>IF(AND('Mapa final'!$Y$62="Muy Baja",'Mapa final'!$AA$62="Mayor"),CONCATENATE("R9C",'Mapa final'!$O$62),"")</f>
        <v/>
      </c>
      <c r="AG54" s="65" t="str">
        <f>IF(AND('Mapa final'!$Y$63="Muy Baja",'Mapa final'!$AA$63="Mayor"),CONCATENATE("R9C",'Mapa final'!$O$63),"")</f>
        <v/>
      </c>
      <c r="AH54" s="66" t="str">
        <f>IF(AND('Mapa final'!$Y$58="Muy Baja",'Mapa final'!$AA$58="Catastrófico"),CONCATENATE("R9C",'Mapa final'!$O$58),"")</f>
        <v/>
      </c>
      <c r="AI54" s="67" t="str">
        <f>IF(AND('Mapa final'!$Y$59="Muy Baja",'Mapa final'!$AA$59="Catastrófico"),CONCATENATE("R9C",'Mapa final'!$O$59),"")</f>
        <v/>
      </c>
      <c r="AJ54" s="67" t="str">
        <f>IF(AND('Mapa final'!$Y$60="Muy Baja",'Mapa final'!$AA$60="Catastrófico"),CONCATENATE("R9C",'Mapa final'!$O$60),"")</f>
        <v/>
      </c>
      <c r="AK54" s="67" t="str">
        <f>IF(AND('Mapa final'!$Y$61="Muy Baja",'Mapa final'!$AA$61="Catastrófico"),CONCATENATE("R9C",'Mapa final'!$O$61),"")</f>
        <v/>
      </c>
      <c r="AL54" s="67" t="str">
        <f>IF(AND('Mapa final'!$Y$62="Muy Baja",'Mapa final'!$AA$62="Catastrófico"),CONCATENATE("R9C",'Mapa final'!$O$62),"")</f>
        <v/>
      </c>
      <c r="AM54" s="68"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18"/>
      <c r="C55" s="263"/>
      <c r="D55" s="219"/>
      <c r="E55" s="229"/>
      <c r="F55" s="254"/>
      <c r="G55" s="254"/>
      <c r="H55" s="254"/>
      <c r="I55" s="232"/>
      <c r="J55" s="90" t="str">
        <f>IF(AND('Mapa final'!$Y$64="Muy Baja",'Mapa final'!$AA$64="Leve"),CONCATENATE("R10C",'Mapa final'!$O$64),"")</f>
        <v/>
      </c>
      <c r="K55" s="91" t="str">
        <f>IF(AND('Mapa final'!$Y$65="Muy Baja",'Mapa final'!$AA$65="Leve"),CONCATENATE("R10C",'Mapa final'!$O$65),"")</f>
        <v/>
      </c>
      <c r="L55" s="91" t="str">
        <f>IF(AND('Mapa final'!$Y$66="Muy Baja",'Mapa final'!$AA$66="Leve"),CONCATENATE("R10C",'Mapa final'!$O$66),"")</f>
        <v/>
      </c>
      <c r="M55" s="91" t="str">
        <f>IF(AND('Mapa final'!$Y$67="Muy Baja",'Mapa final'!$AA$67="Leve"),CONCATENATE("R10C",'Mapa final'!$O$67),"")</f>
        <v/>
      </c>
      <c r="N55" s="91" t="str">
        <f>IF(AND('Mapa final'!$Y$68="Muy Baja",'Mapa final'!$AA$68="Leve"),CONCATENATE("R10C",'Mapa final'!$O$68),"")</f>
        <v/>
      </c>
      <c r="O55" s="92" t="str">
        <f>IF(AND('Mapa final'!$Y$69="Muy Baja",'Mapa final'!$AA$69="Leve"),CONCATENATE("R10C",'Mapa final'!$O$69),"")</f>
        <v/>
      </c>
      <c r="P55" s="90" t="str">
        <f>IF(AND('Mapa final'!$Y$64="Muy Baja",'Mapa final'!$AA$64="Menor"),CONCATENATE("R10C",'Mapa final'!$O$64),"")</f>
        <v/>
      </c>
      <c r="Q55" s="91" t="str">
        <f>IF(AND('Mapa final'!$Y$65="Muy Baja",'Mapa final'!$AA$65="Menor"),CONCATENATE("R10C",'Mapa final'!$O$65),"")</f>
        <v/>
      </c>
      <c r="R55" s="91" t="str">
        <f>IF(AND('Mapa final'!$Y$66="Muy Baja",'Mapa final'!$AA$66="Menor"),CONCATENATE("R10C",'Mapa final'!$O$66),"")</f>
        <v/>
      </c>
      <c r="S55" s="91" t="str">
        <f>IF(AND('Mapa final'!$Y$67="Muy Baja",'Mapa final'!$AA$67="Menor"),CONCATENATE("R10C",'Mapa final'!$O$67),"")</f>
        <v/>
      </c>
      <c r="T55" s="91" t="str">
        <f>IF(AND('Mapa final'!$Y$68="Muy Baja",'Mapa final'!$AA$68="Menor"),CONCATENATE("R10C",'Mapa final'!$O$68),"")</f>
        <v/>
      </c>
      <c r="U55" s="92" t="str">
        <f>IF(AND('Mapa final'!$Y$69="Muy Baja",'Mapa final'!$AA$69="Menor"),CONCATENATE("R10C",'Mapa final'!$O$69),"")</f>
        <v/>
      </c>
      <c r="V55" s="81" t="str">
        <f>IF(AND('Mapa final'!$Y$64="Muy Baja",'Mapa final'!$AA$64="Moderado"),CONCATENATE("R10C",'Mapa final'!$O$64),"")</f>
        <v/>
      </c>
      <c r="W55" s="82" t="str">
        <f>IF(AND('Mapa final'!$Y$65="Muy Baja",'Mapa final'!$AA$65="Moderado"),CONCATENATE("R10C",'Mapa final'!$O$65),"")</f>
        <v/>
      </c>
      <c r="X55" s="82" t="str">
        <f>IF(AND('Mapa final'!$Y$66="Muy Baja",'Mapa final'!$AA$66="Moderado"),CONCATENATE("R10C",'Mapa final'!$O$66),"")</f>
        <v/>
      </c>
      <c r="Y55" s="82" t="str">
        <f>IF(AND('Mapa final'!$Y$67="Muy Baja",'Mapa final'!$AA$67="Moderado"),CONCATENATE("R10C",'Mapa final'!$O$67),"")</f>
        <v/>
      </c>
      <c r="Z55" s="82" t="str">
        <f>IF(AND('Mapa final'!$Y$68="Muy Baja",'Mapa final'!$AA$68="Moderado"),CONCATENATE("R10C",'Mapa final'!$O$68),"")</f>
        <v/>
      </c>
      <c r="AA55" s="83" t="str">
        <f>IF(AND('Mapa final'!$Y$69="Muy Baja",'Mapa final'!$AA$69="Moderado"),CONCATENATE("R10C",'Mapa final'!$O$69),"")</f>
        <v/>
      </c>
      <c r="AB55" s="69" t="str">
        <f>IF(AND('Mapa final'!$Y$64="Muy Baja",'Mapa final'!$AA$64="Mayor"),CONCATENATE("R10C",'Mapa final'!$O$64),"")</f>
        <v/>
      </c>
      <c r="AC55" s="70" t="str">
        <f>IF(AND('Mapa final'!$Y$65="Muy Baja",'Mapa final'!$AA$65="Mayor"),CONCATENATE("R10C",'Mapa final'!$O$65),"")</f>
        <v/>
      </c>
      <c r="AD55" s="70" t="str">
        <f>IF(AND('Mapa final'!$Y$66="Muy Baja",'Mapa final'!$AA$66="Mayor"),CONCATENATE("R10C",'Mapa final'!$O$66),"")</f>
        <v/>
      </c>
      <c r="AE55" s="70" t="str">
        <f>IF(AND('Mapa final'!$Y$67="Muy Baja",'Mapa final'!$AA$67="Mayor"),CONCATENATE("R10C",'Mapa final'!$O$67),"")</f>
        <v/>
      </c>
      <c r="AF55" s="70" t="str">
        <f>IF(AND('Mapa final'!$Y$68="Muy Baja",'Mapa final'!$AA$68="Mayor"),CONCATENATE("R10C",'Mapa final'!$O$68),"")</f>
        <v/>
      </c>
      <c r="AG55" s="71" t="str">
        <f>IF(AND('Mapa final'!$Y$69="Muy Baja",'Mapa final'!$AA$69="Mayor"),CONCATENATE("R10C",'Mapa final'!$O$69),"")</f>
        <v/>
      </c>
      <c r="AH55" s="72" t="str">
        <f>IF(AND('Mapa final'!$Y$64="Muy Baja",'Mapa final'!$AA$64="Catastrófico"),CONCATENATE("R10C",'Mapa final'!$O$64),"")</f>
        <v/>
      </c>
      <c r="AI55" s="73" t="str">
        <f>IF(AND('Mapa final'!$Y$65="Muy Baja",'Mapa final'!$AA$65="Catastrófico"),CONCATENATE("R10C",'Mapa final'!$O$65),"")</f>
        <v/>
      </c>
      <c r="AJ55" s="73" t="str">
        <f>IF(AND('Mapa final'!$Y$66="Muy Baja",'Mapa final'!$AA$66="Catastrófico"),CONCATENATE("R10C",'Mapa final'!$O$66),"")</f>
        <v/>
      </c>
      <c r="AK55" s="73" t="str">
        <f>IF(AND('Mapa final'!$Y$67="Muy Baja",'Mapa final'!$AA$67="Catastrófico"),CONCATENATE("R10C",'Mapa final'!$O$67),"")</f>
        <v/>
      </c>
      <c r="AL55" s="73" t="str">
        <f>IF(AND('Mapa final'!$Y$68="Muy Baja",'Mapa final'!$AA$68="Catastrófico"),CONCATENATE("R10C",'Mapa final'!$O$68),"")</f>
        <v/>
      </c>
      <c r="AM55" s="74"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69" t="s">
        <v>141</v>
      </c>
      <c r="K56" s="253"/>
      <c r="L56" s="253"/>
      <c r="M56" s="253"/>
      <c r="N56" s="253"/>
      <c r="O56" s="234"/>
      <c r="P56" s="269" t="s">
        <v>142</v>
      </c>
      <c r="Q56" s="253"/>
      <c r="R56" s="253"/>
      <c r="S56" s="253"/>
      <c r="T56" s="253"/>
      <c r="U56" s="234"/>
      <c r="V56" s="269" t="s">
        <v>143</v>
      </c>
      <c r="W56" s="253"/>
      <c r="X56" s="253"/>
      <c r="Y56" s="253"/>
      <c r="Z56" s="253"/>
      <c r="AA56" s="234"/>
      <c r="AB56" s="269" t="s">
        <v>144</v>
      </c>
      <c r="AC56" s="253"/>
      <c r="AD56" s="253"/>
      <c r="AE56" s="253"/>
      <c r="AF56" s="253"/>
      <c r="AG56" s="234"/>
      <c r="AH56" s="269" t="s">
        <v>145</v>
      </c>
      <c r="AI56" s="253"/>
      <c r="AJ56" s="253"/>
      <c r="AK56" s="253"/>
      <c r="AL56" s="253"/>
      <c r="AM56" s="234"/>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64"/>
      <c r="K57" s="152"/>
      <c r="L57" s="152"/>
      <c r="M57" s="152"/>
      <c r="N57" s="152"/>
      <c r="O57" s="153"/>
      <c r="P57" s="164"/>
      <c r="Q57" s="152"/>
      <c r="R57" s="152"/>
      <c r="S57" s="152"/>
      <c r="T57" s="152"/>
      <c r="U57" s="153"/>
      <c r="V57" s="164"/>
      <c r="W57" s="152"/>
      <c r="X57" s="152"/>
      <c r="Y57" s="152"/>
      <c r="Z57" s="152"/>
      <c r="AA57" s="153"/>
      <c r="AB57" s="164"/>
      <c r="AC57" s="152"/>
      <c r="AD57" s="152"/>
      <c r="AE57" s="152"/>
      <c r="AF57" s="152"/>
      <c r="AG57" s="153"/>
      <c r="AH57" s="164"/>
      <c r="AI57" s="152"/>
      <c r="AJ57" s="152"/>
      <c r="AK57" s="152"/>
      <c r="AL57" s="152"/>
      <c r="AM57" s="153"/>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64"/>
      <c r="K58" s="152"/>
      <c r="L58" s="152"/>
      <c r="M58" s="152"/>
      <c r="N58" s="152"/>
      <c r="O58" s="153"/>
      <c r="P58" s="164"/>
      <c r="Q58" s="152"/>
      <c r="R58" s="152"/>
      <c r="S58" s="152"/>
      <c r="T58" s="152"/>
      <c r="U58" s="153"/>
      <c r="V58" s="164"/>
      <c r="W58" s="152"/>
      <c r="X58" s="152"/>
      <c r="Y58" s="152"/>
      <c r="Z58" s="152"/>
      <c r="AA58" s="153"/>
      <c r="AB58" s="164"/>
      <c r="AC58" s="152"/>
      <c r="AD58" s="152"/>
      <c r="AE58" s="152"/>
      <c r="AF58" s="152"/>
      <c r="AG58" s="153"/>
      <c r="AH58" s="164"/>
      <c r="AI58" s="152"/>
      <c r="AJ58" s="152"/>
      <c r="AK58" s="152"/>
      <c r="AL58" s="152"/>
      <c r="AM58" s="153"/>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64"/>
      <c r="K59" s="152"/>
      <c r="L59" s="152"/>
      <c r="M59" s="152"/>
      <c r="N59" s="152"/>
      <c r="O59" s="153"/>
      <c r="P59" s="164"/>
      <c r="Q59" s="152"/>
      <c r="R59" s="152"/>
      <c r="S59" s="152"/>
      <c r="T59" s="152"/>
      <c r="U59" s="153"/>
      <c r="V59" s="164"/>
      <c r="W59" s="152"/>
      <c r="X59" s="152"/>
      <c r="Y59" s="152"/>
      <c r="Z59" s="152"/>
      <c r="AA59" s="153"/>
      <c r="AB59" s="164"/>
      <c r="AC59" s="152"/>
      <c r="AD59" s="152"/>
      <c r="AE59" s="152"/>
      <c r="AF59" s="152"/>
      <c r="AG59" s="153"/>
      <c r="AH59" s="164"/>
      <c r="AI59" s="152"/>
      <c r="AJ59" s="152"/>
      <c r="AK59" s="152"/>
      <c r="AL59" s="152"/>
      <c r="AM59" s="153"/>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64"/>
      <c r="K60" s="152"/>
      <c r="L60" s="152"/>
      <c r="M60" s="152"/>
      <c r="N60" s="152"/>
      <c r="O60" s="153"/>
      <c r="P60" s="164"/>
      <c r="Q60" s="152"/>
      <c r="R60" s="152"/>
      <c r="S60" s="152"/>
      <c r="T60" s="152"/>
      <c r="U60" s="153"/>
      <c r="V60" s="164"/>
      <c r="W60" s="152"/>
      <c r="X60" s="152"/>
      <c r="Y60" s="152"/>
      <c r="Z60" s="152"/>
      <c r="AA60" s="153"/>
      <c r="AB60" s="164"/>
      <c r="AC60" s="152"/>
      <c r="AD60" s="152"/>
      <c r="AE60" s="152"/>
      <c r="AF60" s="152"/>
      <c r="AG60" s="153"/>
      <c r="AH60" s="164"/>
      <c r="AI60" s="152"/>
      <c r="AJ60" s="152"/>
      <c r="AK60" s="152"/>
      <c r="AL60" s="152"/>
      <c r="AM60" s="153"/>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9"/>
      <c r="K61" s="254"/>
      <c r="L61" s="254"/>
      <c r="M61" s="254"/>
      <c r="N61" s="254"/>
      <c r="O61" s="232"/>
      <c r="P61" s="229"/>
      <c r="Q61" s="254"/>
      <c r="R61" s="254"/>
      <c r="S61" s="254"/>
      <c r="T61" s="254"/>
      <c r="U61" s="232"/>
      <c r="V61" s="229"/>
      <c r="W61" s="254"/>
      <c r="X61" s="254"/>
      <c r="Y61" s="254"/>
      <c r="Z61" s="254"/>
      <c r="AA61" s="232"/>
      <c r="AB61" s="229"/>
      <c r="AC61" s="254"/>
      <c r="AD61" s="254"/>
      <c r="AE61" s="254"/>
      <c r="AF61" s="254"/>
      <c r="AG61" s="232"/>
      <c r="AH61" s="229"/>
      <c r="AI61" s="254"/>
      <c r="AJ61" s="254"/>
      <c r="AK61" s="254"/>
      <c r="AL61" s="254"/>
      <c r="AM61" s="23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1"/>
      <c r="AV63" s="1"/>
      <c r="AW63" s="1"/>
      <c r="AX63" s="1"/>
      <c r="AY63" s="1"/>
      <c r="AZ63" s="1"/>
      <c r="BA63" s="1"/>
      <c r="BB63" s="1"/>
      <c r="BC63" s="1"/>
      <c r="BD63" s="1"/>
      <c r="BE63" s="1"/>
      <c r="BF63" s="1"/>
      <c r="BG63" s="1"/>
      <c r="BH63" s="1"/>
    </row>
    <row r="64" spans="1:61" ht="15" customHeight="1" x14ac:dyDescent="0.25">
      <c r="A64" s="1"/>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71" t="s">
        <v>147</v>
      </c>
      <c r="C1" s="152"/>
      <c r="D1" s="152"/>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94"/>
      <c r="C3" s="95" t="s">
        <v>148</v>
      </c>
      <c r="D3" s="95" t="s">
        <v>149</v>
      </c>
      <c r="E3" s="1"/>
      <c r="F3" s="1"/>
      <c r="G3" s="1"/>
      <c r="H3" s="1"/>
      <c r="I3" s="1"/>
      <c r="J3" s="1"/>
      <c r="K3" s="1"/>
      <c r="L3" s="1"/>
      <c r="M3" s="1"/>
      <c r="N3" s="1"/>
      <c r="O3" s="1"/>
      <c r="P3" s="1"/>
      <c r="Q3" s="1"/>
      <c r="R3" s="1"/>
      <c r="S3" s="1"/>
      <c r="T3" s="1"/>
      <c r="U3" s="1"/>
    </row>
    <row r="4" spans="1:21" ht="33.75" x14ac:dyDescent="0.25">
      <c r="A4" s="96" t="s">
        <v>150</v>
      </c>
      <c r="B4" s="97" t="s">
        <v>151</v>
      </c>
      <c r="C4" s="98" t="s">
        <v>152</v>
      </c>
      <c r="D4" s="99" t="s">
        <v>153</v>
      </c>
      <c r="E4" s="1"/>
      <c r="F4" s="1"/>
      <c r="G4" s="1"/>
      <c r="H4" s="1"/>
      <c r="I4" s="1"/>
      <c r="J4" s="1"/>
      <c r="K4" s="1"/>
      <c r="L4" s="1"/>
      <c r="M4" s="1"/>
      <c r="N4" s="1"/>
      <c r="O4" s="1"/>
      <c r="P4" s="1"/>
      <c r="Q4" s="1"/>
      <c r="R4" s="1"/>
      <c r="S4" s="1"/>
      <c r="T4" s="1"/>
      <c r="U4" s="1"/>
    </row>
    <row r="5" spans="1:21" ht="67.5" x14ac:dyDescent="0.25">
      <c r="A5" s="96" t="s">
        <v>154</v>
      </c>
      <c r="B5" s="100" t="s">
        <v>155</v>
      </c>
      <c r="C5" s="101" t="s">
        <v>156</v>
      </c>
      <c r="D5" s="102" t="s">
        <v>157</v>
      </c>
      <c r="E5" s="1"/>
      <c r="F5" s="1"/>
      <c r="G5" s="1"/>
      <c r="H5" s="1"/>
      <c r="I5" s="1"/>
      <c r="J5" s="1"/>
      <c r="K5" s="1"/>
      <c r="L5" s="1"/>
      <c r="M5" s="1"/>
      <c r="N5" s="1"/>
      <c r="O5" s="1"/>
      <c r="P5" s="1"/>
      <c r="Q5" s="1"/>
      <c r="R5" s="1"/>
      <c r="S5" s="1"/>
      <c r="T5" s="1"/>
      <c r="U5" s="1"/>
    </row>
    <row r="6" spans="1:21" ht="67.5" x14ac:dyDescent="0.25">
      <c r="A6" s="96" t="s">
        <v>137</v>
      </c>
      <c r="B6" s="103" t="s">
        <v>158</v>
      </c>
      <c r="C6" s="101" t="s">
        <v>159</v>
      </c>
      <c r="D6" s="102" t="s">
        <v>160</v>
      </c>
      <c r="E6" s="1"/>
      <c r="F6" s="1"/>
      <c r="G6" s="1"/>
      <c r="H6" s="1"/>
      <c r="I6" s="1"/>
      <c r="J6" s="1"/>
      <c r="K6" s="1"/>
      <c r="L6" s="1"/>
      <c r="M6" s="1"/>
      <c r="N6" s="1"/>
      <c r="O6" s="1"/>
      <c r="P6" s="1"/>
      <c r="Q6" s="1"/>
      <c r="R6" s="1"/>
      <c r="S6" s="1"/>
      <c r="T6" s="1"/>
      <c r="U6" s="1"/>
    </row>
    <row r="7" spans="1:21" ht="101.25" x14ac:dyDescent="0.25">
      <c r="A7" s="96" t="s">
        <v>161</v>
      </c>
      <c r="B7" s="104" t="s">
        <v>162</v>
      </c>
      <c r="C7" s="101" t="s">
        <v>163</v>
      </c>
      <c r="D7" s="102" t="s">
        <v>164</v>
      </c>
      <c r="E7" s="1"/>
      <c r="F7" s="1"/>
      <c r="G7" s="1"/>
      <c r="H7" s="1"/>
      <c r="I7" s="1"/>
      <c r="J7" s="1"/>
      <c r="K7" s="1"/>
      <c r="L7" s="1"/>
      <c r="M7" s="1"/>
      <c r="N7" s="1"/>
      <c r="O7" s="1"/>
      <c r="P7" s="1"/>
      <c r="Q7" s="1"/>
      <c r="R7" s="1"/>
      <c r="S7" s="1"/>
      <c r="T7" s="1"/>
      <c r="U7" s="1"/>
    </row>
    <row r="8" spans="1:21" ht="67.5" x14ac:dyDescent="0.25">
      <c r="A8" s="96" t="s">
        <v>165</v>
      </c>
      <c r="B8" s="105" t="s">
        <v>166</v>
      </c>
      <c r="C8" s="101" t="s">
        <v>167</v>
      </c>
      <c r="D8" s="102" t="s">
        <v>168</v>
      </c>
      <c r="E8" s="1"/>
      <c r="F8" s="1"/>
      <c r="G8" s="1"/>
      <c r="H8" s="1"/>
      <c r="I8" s="1"/>
      <c r="J8" s="1"/>
      <c r="K8" s="1"/>
      <c r="L8" s="1"/>
      <c r="M8" s="1"/>
      <c r="N8" s="1"/>
      <c r="O8" s="1"/>
      <c r="P8" s="1"/>
      <c r="Q8" s="1"/>
      <c r="R8" s="1"/>
      <c r="S8" s="1"/>
      <c r="T8" s="1"/>
      <c r="U8" s="1"/>
    </row>
    <row r="9" spans="1:21" ht="20.25" x14ac:dyDescent="0.25">
      <c r="A9" s="96"/>
      <c r="B9" s="96"/>
      <c r="C9" s="106"/>
      <c r="D9" s="106"/>
      <c r="E9" s="1"/>
      <c r="F9" s="1"/>
      <c r="G9" s="1"/>
      <c r="H9" s="1"/>
      <c r="I9" s="1"/>
      <c r="J9" s="1"/>
      <c r="K9" s="1"/>
      <c r="L9" s="1"/>
      <c r="M9" s="1"/>
      <c r="N9" s="1"/>
      <c r="O9" s="1"/>
      <c r="P9" s="1"/>
      <c r="Q9" s="1"/>
      <c r="R9" s="1"/>
      <c r="S9" s="1"/>
      <c r="T9" s="1"/>
      <c r="U9" s="1"/>
    </row>
    <row r="10" spans="1:21" ht="16.5" x14ac:dyDescent="0.25">
      <c r="A10" s="96"/>
      <c r="B10" s="107"/>
      <c r="C10" s="107"/>
      <c r="D10" s="107"/>
      <c r="E10" s="1"/>
      <c r="F10" s="1"/>
      <c r="G10" s="1"/>
      <c r="H10" s="1"/>
      <c r="I10" s="1"/>
      <c r="J10" s="1"/>
      <c r="K10" s="1"/>
      <c r="L10" s="1"/>
      <c r="M10" s="1"/>
      <c r="N10" s="1"/>
      <c r="O10" s="1"/>
      <c r="P10" s="1"/>
      <c r="Q10" s="1"/>
      <c r="R10" s="1"/>
      <c r="S10" s="1"/>
      <c r="T10" s="1"/>
      <c r="U10" s="1"/>
    </row>
    <row r="11" spans="1:21" x14ac:dyDescent="0.25">
      <c r="A11" s="96"/>
      <c r="B11" s="96" t="s">
        <v>169</v>
      </c>
      <c r="C11" s="96" t="s">
        <v>170</v>
      </c>
      <c r="D11" s="96" t="s">
        <v>101</v>
      </c>
      <c r="E11" s="1"/>
      <c r="F11" s="1"/>
      <c r="G11" s="1"/>
      <c r="H11" s="1"/>
      <c r="I11" s="1"/>
      <c r="J11" s="1"/>
      <c r="K11" s="1"/>
      <c r="L11" s="1"/>
      <c r="M11" s="1"/>
      <c r="N11" s="1"/>
      <c r="O11" s="1"/>
      <c r="P11" s="1"/>
      <c r="Q11" s="1"/>
      <c r="R11" s="1"/>
      <c r="S11" s="1"/>
      <c r="T11" s="1"/>
      <c r="U11" s="1"/>
    </row>
    <row r="12" spans="1:21" x14ac:dyDescent="0.25">
      <c r="A12" s="96"/>
      <c r="B12" s="96" t="s">
        <v>171</v>
      </c>
      <c r="C12" s="96" t="s">
        <v>172</v>
      </c>
      <c r="D12" s="96" t="s">
        <v>173</v>
      </c>
      <c r="E12" s="1"/>
      <c r="F12" s="1"/>
      <c r="G12" s="1"/>
      <c r="H12" s="1"/>
      <c r="I12" s="1"/>
      <c r="J12" s="1"/>
      <c r="K12" s="1"/>
      <c r="L12" s="1"/>
      <c r="M12" s="1"/>
      <c r="N12" s="1"/>
      <c r="O12" s="1"/>
      <c r="P12" s="1"/>
      <c r="Q12" s="1"/>
      <c r="R12" s="1"/>
      <c r="S12" s="1"/>
      <c r="T12" s="1"/>
      <c r="U12" s="1"/>
    </row>
    <row r="13" spans="1:21" x14ac:dyDescent="0.25">
      <c r="A13" s="96"/>
      <c r="B13" s="96"/>
      <c r="C13" s="96" t="s">
        <v>174</v>
      </c>
      <c r="D13" s="96" t="s">
        <v>175</v>
      </c>
      <c r="E13" s="1"/>
      <c r="F13" s="1"/>
      <c r="G13" s="1"/>
      <c r="H13" s="1"/>
      <c r="I13" s="1"/>
      <c r="J13" s="1"/>
      <c r="K13" s="1"/>
      <c r="L13" s="1"/>
      <c r="M13" s="1"/>
      <c r="N13" s="1"/>
      <c r="O13" s="1"/>
      <c r="P13" s="1"/>
      <c r="Q13" s="1"/>
      <c r="R13" s="1"/>
      <c r="S13" s="1"/>
      <c r="T13" s="1"/>
      <c r="U13" s="1"/>
    </row>
    <row r="14" spans="1:21" x14ac:dyDescent="0.25">
      <c r="A14" s="96"/>
      <c r="B14" s="96"/>
      <c r="C14" s="96" t="s">
        <v>176</v>
      </c>
      <c r="D14" s="96" t="s">
        <v>121</v>
      </c>
      <c r="E14" s="1"/>
      <c r="F14" s="1"/>
      <c r="G14" s="1"/>
      <c r="H14" s="1"/>
      <c r="I14" s="1"/>
      <c r="J14" s="1"/>
      <c r="K14" s="1"/>
      <c r="L14" s="1"/>
      <c r="M14" s="1"/>
      <c r="N14" s="1"/>
      <c r="O14" s="1"/>
      <c r="P14" s="1"/>
      <c r="Q14" s="1"/>
      <c r="R14" s="1"/>
      <c r="S14" s="1"/>
      <c r="T14" s="1"/>
      <c r="U14" s="1"/>
    </row>
    <row r="15" spans="1:21" x14ac:dyDescent="0.25">
      <c r="A15" s="96"/>
      <c r="B15" s="96"/>
      <c r="C15" s="96" t="s">
        <v>177</v>
      </c>
      <c r="D15" s="96" t="s">
        <v>178</v>
      </c>
      <c r="E15" s="1"/>
      <c r="F15" s="1"/>
      <c r="G15" s="1"/>
      <c r="H15" s="1"/>
      <c r="I15" s="1"/>
      <c r="J15" s="1"/>
      <c r="K15" s="1"/>
      <c r="L15" s="1"/>
      <c r="M15" s="1"/>
      <c r="N15" s="1"/>
      <c r="O15" s="1"/>
      <c r="P15" s="1"/>
      <c r="Q15" s="1"/>
      <c r="R15" s="1"/>
      <c r="S15" s="1"/>
      <c r="T15" s="1"/>
      <c r="U15" s="1"/>
    </row>
    <row r="16" spans="1:21" x14ac:dyDescent="0.25">
      <c r="A16" s="96"/>
      <c r="B16" s="96"/>
      <c r="C16" s="96"/>
      <c r="D16" s="96"/>
      <c r="E16" s="1"/>
      <c r="F16" s="1"/>
      <c r="G16" s="1"/>
      <c r="H16" s="1"/>
      <c r="I16" s="1"/>
      <c r="J16" s="1"/>
      <c r="K16" s="1"/>
      <c r="L16" s="1"/>
      <c r="M16" s="1"/>
      <c r="N16" s="1"/>
      <c r="O16" s="1"/>
    </row>
    <row r="17" spans="1:15" x14ac:dyDescent="0.25">
      <c r="A17" s="96"/>
      <c r="B17" s="96"/>
      <c r="C17" s="96"/>
      <c r="D17" s="96"/>
      <c r="E17" s="1"/>
      <c r="F17" s="1"/>
      <c r="G17" s="1"/>
      <c r="H17" s="1"/>
      <c r="I17" s="1"/>
      <c r="J17" s="1"/>
      <c r="K17" s="1"/>
      <c r="L17" s="1"/>
      <c r="M17" s="1"/>
      <c r="N17" s="1"/>
      <c r="O17" s="1"/>
    </row>
    <row r="18" spans="1:15" x14ac:dyDescent="0.25">
      <c r="A18" s="96"/>
      <c r="B18" s="1"/>
      <c r="C18" s="1"/>
      <c r="D18" s="1"/>
      <c r="E18" s="1"/>
      <c r="F18" s="1"/>
      <c r="G18" s="1"/>
      <c r="H18" s="1"/>
      <c r="I18" s="1"/>
      <c r="J18" s="1"/>
      <c r="K18" s="1"/>
      <c r="L18" s="1"/>
      <c r="M18" s="1"/>
      <c r="N18" s="1"/>
      <c r="O18" s="1"/>
    </row>
    <row r="19" spans="1:15" x14ac:dyDescent="0.25">
      <c r="A19" s="96"/>
      <c r="B19" s="1"/>
      <c r="C19" s="1"/>
      <c r="D19" s="1"/>
      <c r="E19" s="1"/>
      <c r="F19" s="1"/>
      <c r="G19" s="1"/>
      <c r="H19" s="1"/>
      <c r="I19" s="1"/>
      <c r="J19" s="1"/>
      <c r="K19" s="1"/>
      <c r="L19" s="1"/>
      <c r="M19" s="1"/>
      <c r="N19" s="1"/>
      <c r="O19" s="1"/>
    </row>
    <row r="20" spans="1:15" x14ac:dyDescent="0.25">
      <c r="A20" s="96"/>
      <c r="B20" s="1"/>
      <c r="C20" s="1"/>
      <c r="D20" s="1"/>
      <c r="E20" s="1"/>
      <c r="F20" s="1"/>
      <c r="G20" s="1"/>
      <c r="H20" s="1"/>
      <c r="I20" s="1"/>
      <c r="J20" s="1"/>
      <c r="K20" s="1"/>
      <c r="L20" s="1"/>
      <c r="M20" s="1"/>
      <c r="N20" s="1"/>
      <c r="O20" s="1"/>
    </row>
    <row r="21" spans="1:15" ht="15.75" customHeight="1" x14ac:dyDescent="0.25">
      <c r="A21" s="96"/>
      <c r="B21" s="1"/>
      <c r="C21" s="1"/>
      <c r="D21" s="1"/>
      <c r="E21" s="1"/>
      <c r="F21" s="1"/>
      <c r="G21" s="1"/>
      <c r="H21" s="1"/>
      <c r="I21" s="1"/>
      <c r="J21" s="1"/>
      <c r="K21" s="1"/>
      <c r="L21" s="1"/>
      <c r="M21" s="1"/>
      <c r="N21" s="1"/>
      <c r="O21" s="1"/>
    </row>
    <row r="22" spans="1:15" ht="15.75" customHeight="1" x14ac:dyDescent="0.25">
      <c r="A22" s="96"/>
      <c r="B22" s="96"/>
      <c r="C22" s="106"/>
      <c r="D22" s="106"/>
      <c r="E22" s="1"/>
      <c r="F22" s="1"/>
      <c r="G22" s="1"/>
      <c r="H22" s="1"/>
      <c r="I22" s="1"/>
      <c r="J22" s="1"/>
      <c r="K22" s="1"/>
      <c r="L22" s="1"/>
      <c r="M22" s="1"/>
      <c r="N22" s="1"/>
      <c r="O22" s="1"/>
    </row>
    <row r="23" spans="1:15" ht="15.75" customHeight="1" x14ac:dyDescent="0.25">
      <c r="A23" s="96"/>
      <c r="B23" s="96"/>
      <c r="C23" s="106"/>
      <c r="D23" s="106"/>
      <c r="E23" s="1"/>
      <c r="F23" s="1"/>
      <c r="G23" s="1"/>
      <c r="H23" s="1"/>
      <c r="I23" s="1"/>
      <c r="J23" s="1"/>
      <c r="K23" s="1"/>
      <c r="L23" s="1"/>
      <c r="M23" s="1"/>
      <c r="N23" s="1"/>
      <c r="O23" s="1"/>
    </row>
    <row r="24" spans="1:15" ht="15.75" customHeight="1" x14ac:dyDescent="0.25">
      <c r="A24" s="96"/>
      <c r="B24" s="96"/>
      <c r="C24" s="106"/>
      <c r="D24" s="106"/>
      <c r="E24" s="1"/>
      <c r="F24" s="1"/>
      <c r="G24" s="1"/>
      <c r="H24" s="1"/>
      <c r="I24" s="1"/>
      <c r="J24" s="1"/>
      <c r="K24" s="1"/>
      <c r="L24" s="1"/>
      <c r="M24" s="1"/>
      <c r="N24" s="1"/>
      <c r="O24" s="1"/>
    </row>
    <row r="25" spans="1:15" ht="15.75" customHeight="1" x14ac:dyDescent="0.25">
      <c r="A25" s="96"/>
      <c r="B25" s="96"/>
      <c r="C25" s="106"/>
      <c r="D25" s="106"/>
      <c r="E25" s="1"/>
      <c r="F25" s="1"/>
      <c r="G25" s="1"/>
      <c r="H25" s="1"/>
      <c r="I25" s="1"/>
      <c r="J25" s="1"/>
      <c r="K25" s="1"/>
      <c r="L25" s="1"/>
      <c r="M25" s="1"/>
      <c r="N25" s="1"/>
      <c r="O25" s="1"/>
    </row>
    <row r="26" spans="1:15" ht="15.75" customHeight="1" x14ac:dyDescent="0.25">
      <c r="A26" s="96"/>
      <c r="B26" s="96"/>
      <c r="C26" s="106"/>
      <c r="D26" s="106"/>
      <c r="E26" s="1"/>
      <c r="F26" s="1"/>
      <c r="G26" s="1"/>
      <c r="H26" s="1"/>
      <c r="I26" s="1"/>
      <c r="J26" s="1"/>
      <c r="K26" s="1"/>
      <c r="L26" s="1"/>
      <c r="M26" s="1"/>
      <c r="N26" s="1"/>
      <c r="O26" s="1"/>
    </row>
    <row r="27" spans="1:15" ht="15.75" customHeight="1" x14ac:dyDescent="0.25">
      <c r="A27" s="96"/>
      <c r="B27" s="96"/>
      <c r="C27" s="106"/>
      <c r="D27" s="106"/>
      <c r="E27" s="1"/>
      <c r="F27" s="1"/>
      <c r="G27" s="1"/>
      <c r="H27" s="1"/>
      <c r="I27" s="1"/>
      <c r="J27" s="1"/>
      <c r="K27" s="1"/>
      <c r="L27" s="1"/>
      <c r="M27" s="1"/>
      <c r="N27" s="1"/>
      <c r="O27" s="1"/>
    </row>
    <row r="28" spans="1:15" ht="15.75" customHeight="1" x14ac:dyDescent="0.25">
      <c r="A28" s="96"/>
      <c r="B28" s="96"/>
      <c r="C28" s="106"/>
      <c r="D28" s="106"/>
      <c r="E28" s="1"/>
      <c r="F28" s="1"/>
      <c r="G28" s="1"/>
      <c r="H28" s="1"/>
      <c r="I28" s="1"/>
      <c r="J28" s="1"/>
      <c r="K28" s="1"/>
      <c r="L28" s="1"/>
      <c r="M28" s="1"/>
      <c r="N28" s="1"/>
      <c r="O28" s="1"/>
    </row>
    <row r="29" spans="1:15" ht="15.75" customHeight="1" x14ac:dyDescent="0.25">
      <c r="A29" s="96"/>
      <c r="B29" s="96"/>
      <c r="C29" s="106"/>
      <c r="D29" s="106"/>
      <c r="E29" s="1"/>
      <c r="F29" s="1"/>
      <c r="G29" s="1"/>
      <c r="H29" s="1"/>
      <c r="I29" s="1"/>
      <c r="J29" s="1"/>
      <c r="K29" s="1"/>
      <c r="L29" s="1"/>
      <c r="M29" s="1"/>
      <c r="N29" s="1"/>
      <c r="O29" s="1"/>
    </row>
    <row r="30" spans="1:15" ht="15.75" customHeight="1" x14ac:dyDescent="0.25">
      <c r="A30" s="96"/>
      <c r="B30" s="96"/>
      <c r="C30" s="106"/>
      <c r="D30" s="106"/>
      <c r="E30" s="1"/>
      <c r="F30" s="1"/>
      <c r="G30" s="1"/>
      <c r="H30" s="1"/>
      <c r="I30" s="1"/>
      <c r="J30" s="1"/>
      <c r="K30" s="1"/>
      <c r="L30" s="1"/>
      <c r="M30" s="1"/>
      <c r="N30" s="1"/>
      <c r="O30" s="1"/>
    </row>
    <row r="31" spans="1:15" ht="15.75" customHeight="1" x14ac:dyDescent="0.25">
      <c r="A31" s="96"/>
      <c r="B31" s="96"/>
      <c r="C31" s="106"/>
      <c r="D31" s="106"/>
      <c r="E31" s="1"/>
      <c r="F31" s="1"/>
      <c r="G31" s="1"/>
      <c r="H31" s="1"/>
      <c r="I31" s="1"/>
      <c r="J31" s="1"/>
      <c r="K31" s="1"/>
      <c r="L31" s="1"/>
      <c r="M31" s="1"/>
      <c r="N31" s="1"/>
      <c r="O31" s="1"/>
    </row>
    <row r="32" spans="1:15" ht="15.75" customHeight="1" x14ac:dyDescent="0.25">
      <c r="A32" s="96"/>
      <c r="B32" s="96"/>
      <c r="C32" s="106"/>
      <c r="D32" s="106"/>
      <c r="E32" s="1"/>
      <c r="F32" s="1"/>
      <c r="G32" s="1"/>
      <c r="H32" s="1"/>
      <c r="I32" s="1"/>
      <c r="J32" s="1"/>
      <c r="K32" s="1"/>
      <c r="L32" s="1"/>
      <c r="M32" s="1"/>
      <c r="N32" s="1"/>
      <c r="O32" s="1"/>
    </row>
    <row r="33" spans="1:15" ht="15.75" customHeight="1" x14ac:dyDescent="0.25">
      <c r="A33" s="96"/>
      <c r="B33" s="96"/>
      <c r="C33" s="106"/>
      <c r="D33" s="106"/>
      <c r="E33" s="1"/>
      <c r="F33" s="1"/>
      <c r="G33" s="1"/>
      <c r="H33" s="1"/>
      <c r="I33" s="1"/>
      <c r="J33" s="1"/>
      <c r="K33" s="1"/>
      <c r="L33" s="1"/>
      <c r="M33" s="1"/>
      <c r="N33" s="1"/>
      <c r="O33" s="1"/>
    </row>
    <row r="34" spans="1:15" ht="15.75" customHeight="1" x14ac:dyDescent="0.25">
      <c r="A34" s="96"/>
      <c r="B34" s="96"/>
      <c r="C34" s="106"/>
      <c r="D34" s="106"/>
      <c r="E34" s="1"/>
      <c r="F34" s="1"/>
      <c r="G34" s="1"/>
      <c r="H34" s="1"/>
      <c r="I34" s="1"/>
      <c r="J34" s="1"/>
      <c r="K34" s="1"/>
      <c r="L34" s="1"/>
      <c r="M34" s="1"/>
      <c r="N34" s="1"/>
      <c r="O34" s="1"/>
    </row>
    <row r="35" spans="1:15" ht="15.75" customHeight="1" x14ac:dyDescent="0.25">
      <c r="A35" s="96"/>
      <c r="B35" s="96"/>
      <c r="C35" s="106"/>
      <c r="D35" s="106"/>
      <c r="E35" s="1"/>
      <c r="F35" s="1"/>
      <c r="G35" s="1"/>
      <c r="H35" s="1"/>
      <c r="I35" s="1"/>
      <c r="J35" s="1"/>
      <c r="K35" s="1"/>
      <c r="L35" s="1"/>
      <c r="M35" s="1"/>
      <c r="N35" s="1"/>
      <c r="O35" s="1"/>
    </row>
    <row r="36" spans="1:15" ht="15.75" customHeight="1" x14ac:dyDescent="0.25">
      <c r="A36" s="96"/>
      <c r="B36" s="96"/>
      <c r="C36" s="106"/>
      <c r="D36" s="106"/>
      <c r="E36" s="1"/>
      <c r="F36" s="1"/>
      <c r="G36" s="1"/>
      <c r="H36" s="1"/>
      <c r="I36" s="1"/>
      <c r="J36" s="1"/>
      <c r="K36" s="1"/>
      <c r="L36" s="1"/>
      <c r="M36" s="1"/>
      <c r="N36" s="1"/>
      <c r="O36" s="1"/>
    </row>
    <row r="37" spans="1:15" ht="15.75" customHeight="1" x14ac:dyDescent="0.25">
      <c r="A37" s="96"/>
      <c r="B37" s="96"/>
      <c r="C37" s="106"/>
      <c r="D37" s="106"/>
      <c r="E37" s="1"/>
      <c r="F37" s="1"/>
      <c r="G37" s="1"/>
      <c r="H37" s="1"/>
      <c r="I37" s="1"/>
      <c r="J37" s="1"/>
      <c r="K37" s="1"/>
      <c r="L37" s="1"/>
      <c r="M37" s="1"/>
      <c r="N37" s="1"/>
      <c r="O37" s="1"/>
    </row>
    <row r="38" spans="1:15" ht="15.75" customHeight="1" x14ac:dyDescent="0.25">
      <c r="A38" s="96"/>
      <c r="B38" s="96"/>
      <c r="C38" s="106"/>
      <c r="D38" s="106"/>
      <c r="E38" s="1"/>
      <c r="F38" s="1"/>
      <c r="G38" s="1"/>
      <c r="H38" s="1"/>
      <c r="I38" s="1"/>
      <c r="J38" s="1"/>
      <c r="K38" s="1"/>
      <c r="L38" s="1"/>
      <c r="M38" s="1"/>
      <c r="N38" s="1"/>
      <c r="O38" s="1"/>
    </row>
    <row r="39" spans="1:15" ht="15.75" customHeight="1" x14ac:dyDescent="0.25">
      <c r="A39" s="96"/>
      <c r="B39" s="96"/>
      <c r="C39" s="106"/>
      <c r="D39" s="106"/>
      <c r="E39" s="1"/>
      <c r="F39" s="1"/>
      <c r="G39" s="1"/>
      <c r="H39" s="1"/>
      <c r="I39" s="1"/>
      <c r="J39" s="1"/>
      <c r="K39" s="1"/>
      <c r="L39" s="1"/>
      <c r="M39" s="1"/>
      <c r="N39" s="1"/>
      <c r="O39" s="1"/>
    </row>
    <row r="40" spans="1:15" ht="15.75" customHeight="1" x14ac:dyDescent="0.25">
      <c r="A40" s="96"/>
      <c r="B40" s="96"/>
      <c r="C40" s="106"/>
      <c r="D40" s="106"/>
      <c r="E40" s="1"/>
      <c r="F40" s="1"/>
      <c r="G40" s="1"/>
      <c r="H40" s="1"/>
      <c r="I40" s="1"/>
      <c r="J40" s="1"/>
      <c r="K40" s="1"/>
      <c r="L40" s="1"/>
      <c r="M40" s="1"/>
      <c r="N40" s="1"/>
      <c r="O40" s="1"/>
    </row>
    <row r="41" spans="1:15" ht="15.75" customHeight="1" x14ac:dyDescent="0.25">
      <c r="A41" s="96"/>
      <c r="B41" s="96"/>
      <c r="C41" s="106"/>
      <c r="D41" s="106"/>
      <c r="E41" s="1"/>
      <c r="F41" s="1"/>
      <c r="G41" s="1"/>
      <c r="H41" s="1"/>
      <c r="I41" s="1"/>
      <c r="J41" s="1"/>
      <c r="K41" s="1"/>
      <c r="L41" s="1"/>
      <c r="M41" s="1"/>
      <c r="N41" s="1"/>
      <c r="O41" s="1"/>
    </row>
    <row r="42" spans="1:15" ht="15.75" customHeight="1" x14ac:dyDescent="0.25">
      <c r="A42" s="96"/>
      <c r="B42" s="96"/>
      <c r="C42" s="106"/>
      <c r="D42" s="106"/>
      <c r="E42" s="1"/>
      <c r="F42" s="1"/>
      <c r="G42" s="1"/>
      <c r="H42" s="1"/>
      <c r="I42" s="1"/>
      <c r="J42" s="1"/>
      <c r="K42" s="1"/>
      <c r="L42" s="1"/>
      <c r="M42" s="1"/>
      <c r="N42" s="1"/>
      <c r="O42" s="1"/>
    </row>
    <row r="43" spans="1:15" ht="15.75" customHeight="1" x14ac:dyDescent="0.25">
      <c r="A43" s="96"/>
      <c r="B43" s="96"/>
      <c r="C43" s="106"/>
      <c r="D43" s="106"/>
      <c r="E43" s="1"/>
      <c r="F43" s="1"/>
      <c r="G43" s="1"/>
      <c r="H43" s="1"/>
      <c r="I43" s="1"/>
      <c r="J43" s="1"/>
      <c r="K43" s="1"/>
      <c r="L43" s="1"/>
      <c r="M43" s="1"/>
      <c r="N43" s="1"/>
      <c r="O43" s="1"/>
    </row>
    <row r="44" spans="1:15" ht="15.75" customHeight="1" x14ac:dyDescent="0.25">
      <c r="A44" s="96"/>
      <c r="B44" s="96"/>
      <c r="C44" s="106"/>
      <c r="D44" s="106"/>
      <c r="E44" s="1"/>
      <c r="F44" s="1"/>
      <c r="G44" s="1"/>
      <c r="H44" s="1"/>
      <c r="I44" s="1"/>
      <c r="J44" s="1"/>
      <c r="K44" s="1"/>
      <c r="L44" s="1"/>
      <c r="M44" s="1"/>
      <c r="N44" s="1"/>
      <c r="O44" s="1"/>
    </row>
    <row r="45" spans="1:15" ht="15.75" customHeight="1" x14ac:dyDescent="0.25">
      <c r="A45" s="96"/>
      <c r="B45" s="96"/>
      <c r="C45" s="106"/>
      <c r="D45" s="106"/>
      <c r="E45" s="1"/>
      <c r="F45" s="1"/>
      <c r="G45" s="1"/>
      <c r="H45" s="1"/>
      <c r="I45" s="1"/>
      <c r="J45" s="1"/>
      <c r="K45" s="1"/>
      <c r="L45" s="1"/>
      <c r="M45" s="1"/>
      <c r="N45" s="1"/>
      <c r="O45" s="1"/>
    </row>
    <row r="46" spans="1:15" ht="15.75" customHeight="1" x14ac:dyDescent="0.25">
      <c r="A46" s="96"/>
      <c r="B46" s="96"/>
      <c r="C46" s="106"/>
      <c r="D46" s="106"/>
      <c r="E46" s="1"/>
      <c r="F46" s="1"/>
      <c r="G46" s="1"/>
      <c r="H46" s="1"/>
      <c r="I46" s="1"/>
      <c r="J46" s="1"/>
      <c r="K46" s="1"/>
      <c r="L46" s="1"/>
      <c r="M46" s="1"/>
      <c r="N46" s="1"/>
      <c r="O46" s="1"/>
    </row>
    <row r="47" spans="1:15" ht="15.75" customHeight="1" x14ac:dyDescent="0.25">
      <c r="A47" s="96"/>
      <c r="B47" s="96"/>
      <c r="C47" s="106"/>
      <c r="D47" s="106"/>
      <c r="E47" s="1"/>
      <c r="F47" s="1"/>
      <c r="G47" s="1"/>
      <c r="H47" s="1"/>
      <c r="I47" s="1"/>
      <c r="J47" s="1"/>
      <c r="K47" s="1"/>
      <c r="L47" s="1"/>
      <c r="M47" s="1"/>
      <c r="N47" s="1"/>
      <c r="O47" s="1"/>
    </row>
    <row r="48" spans="1:15" ht="15.75" customHeight="1" x14ac:dyDescent="0.25">
      <c r="A48" s="96"/>
      <c r="B48" s="96"/>
      <c r="C48" s="106"/>
      <c r="D48" s="106"/>
      <c r="E48" s="1"/>
      <c r="F48" s="1"/>
      <c r="G48" s="1"/>
      <c r="H48" s="1"/>
      <c r="I48" s="1"/>
      <c r="J48" s="1"/>
      <c r="K48" s="1"/>
      <c r="L48" s="1"/>
      <c r="M48" s="1"/>
      <c r="N48" s="1"/>
      <c r="O48" s="1"/>
    </row>
    <row r="49" spans="1:15" ht="15.75" customHeight="1" x14ac:dyDescent="0.25">
      <c r="A49" s="96"/>
      <c r="B49" s="96"/>
      <c r="C49" s="106"/>
      <c r="D49" s="106"/>
      <c r="E49" s="1"/>
      <c r="F49" s="1"/>
      <c r="G49" s="1"/>
      <c r="H49" s="1"/>
      <c r="I49" s="1"/>
      <c r="J49" s="1"/>
      <c r="K49" s="1"/>
      <c r="L49" s="1"/>
      <c r="M49" s="1"/>
      <c r="N49" s="1"/>
      <c r="O49" s="1"/>
    </row>
    <row r="50" spans="1:15" ht="15.75" customHeight="1" x14ac:dyDescent="0.25">
      <c r="A50" s="96"/>
      <c r="B50" s="96"/>
      <c r="C50" s="106"/>
      <c r="D50" s="106"/>
      <c r="E50" s="1"/>
      <c r="F50" s="1"/>
      <c r="G50" s="1"/>
      <c r="H50" s="1"/>
      <c r="I50" s="1"/>
      <c r="J50" s="1"/>
      <c r="K50" s="1"/>
      <c r="L50" s="1"/>
      <c r="M50" s="1"/>
      <c r="N50" s="1"/>
      <c r="O50" s="1"/>
    </row>
    <row r="51" spans="1:15" ht="15.75" customHeight="1" x14ac:dyDescent="0.25">
      <c r="A51" s="96"/>
      <c r="B51" s="96"/>
      <c r="C51" s="106"/>
      <c r="D51" s="106"/>
      <c r="E51" s="1"/>
      <c r="F51" s="1"/>
      <c r="G51" s="1"/>
      <c r="H51" s="1"/>
      <c r="I51" s="1"/>
      <c r="J51" s="1"/>
      <c r="K51" s="1"/>
      <c r="L51" s="1"/>
      <c r="M51" s="1"/>
      <c r="N51" s="1"/>
      <c r="O51" s="1"/>
    </row>
    <row r="52" spans="1:15" ht="15.75" customHeight="1" x14ac:dyDescent="0.25">
      <c r="A52" s="96"/>
      <c r="B52" s="108"/>
      <c r="C52" s="109"/>
      <c r="D52" s="109"/>
    </row>
    <row r="53" spans="1:15" ht="15.75" customHeight="1" x14ac:dyDescent="0.25">
      <c r="A53" s="96"/>
      <c r="B53" s="108"/>
      <c r="C53" s="109"/>
      <c r="D53" s="109"/>
    </row>
    <row r="54" spans="1:15" ht="15.75" customHeight="1" x14ac:dyDescent="0.25">
      <c r="A54" s="96"/>
      <c r="B54" s="108"/>
      <c r="C54" s="109"/>
      <c r="D54" s="109"/>
    </row>
    <row r="55" spans="1:15" ht="15.75" customHeight="1" x14ac:dyDescent="0.25">
      <c r="A55" s="96"/>
      <c r="B55" s="108"/>
      <c r="C55" s="109"/>
      <c r="D55" s="109"/>
    </row>
    <row r="56" spans="1:15" ht="15.75" customHeight="1" x14ac:dyDescent="0.25">
      <c r="A56" s="96"/>
      <c r="B56" s="108"/>
      <c r="C56" s="109"/>
      <c r="D56" s="109"/>
    </row>
    <row r="57" spans="1:15" ht="15.75" customHeight="1" x14ac:dyDescent="0.25">
      <c r="A57" s="96"/>
      <c r="B57" s="108"/>
      <c r="C57" s="109"/>
      <c r="D57" s="109"/>
    </row>
    <row r="58" spans="1:15" ht="15.75" customHeight="1" x14ac:dyDescent="0.25">
      <c r="A58" s="96"/>
      <c r="B58" s="108"/>
      <c r="C58" s="109"/>
      <c r="D58" s="109"/>
    </row>
    <row r="59" spans="1:15" ht="15.75" customHeight="1" x14ac:dyDescent="0.25">
      <c r="A59" s="96"/>
      <c r="B59" s="108"/>
      <c r="C59" s="109"/>
      <c r="D59" s="109"/>
    </row>
    <row r="60" spans="1:15" ht="15.75" customHeight="1" x14ac:dyDescent="0.25">
      <c r="A60" s="96"/>
      <c r="B60" s="108"/>
      <c r="C60" s="109"/>
      <c r="D60" s="109"/>
    </row>
    <row r="61" spans="1:15" ht="15.75" customHeight="1" x14ac:dyDescent="0.25">
      <c r="A61" s="96"/>
      <c r="B61" s="108"/>
      <c r="C61" s="109"/>
      <c r="D61" s="109"/>
    </row>
    <row r="62" spans="1:15" ht="15.75" customHeight="1" x14ac:dyDescent="0.25">
      <c r="A62" s="96"/>
      <c r="B62" s="108"/>
      <c r="C62" s="109"/>
      <c r="D62" s="109"/>
    </row>
    <row r="63" spans="1:15" ht="15.75" customHeight="1" x14ac:dyDescent="0.25">
      <c r="A63" s="96"/>
      <c r="B63" s="108"/>
      <c r="C63" s="109"/>
      <c r="D63" s="109"/>
    </row>
    <row r="64" spans="1:15" ht="15.75" customHeight="1" x14ac:dyDescent="0.25">
      <c r="A64" s="96"/>
      <c r="B64" s="108"/>
      <c r="C64" s="109"/>
      <c r="D64" s="109"/>
    </row>
    <row r="65" spans="1:4" ht="15.75" customHeight="1" x14ac:dyDescent="0.25">
      <c r="A65" s="96"/>
      <c r="B65" s="108"/>
      <c r="C65" s="109"/>
      <c r="D65" s="109"/>
    </row>
    <row r="66" spans="1:4" ht="15.75" customHeight="1" x14ac:dyDescent="0.25">
      <c r="A66" s="96"/>
      <c r="B66" s="108"/>
      <c r="C66" s="109"/>
      <c r="D66" s="109"/>
    </row>
    <row r="67" spans="1:4" ht="15.75" customHeight="1" x14ac:dyDescent="0.25">
      <c r="A67" s="96"/>
      <c r="B67" s="108"/>
      <c r="C67" s="109"/>
      <c r="D67" s="109"/>
    </row>
    <row r="68" spans="1:4" ht="15.75" customHeight="1" x14ac:dyDescent="0.25">
      <c r="A68" s="96"/>
      <c r="B68" s="108"/>
      <c r="C68" s="109"/>
      <c r="D68" s="109"/>
    </row>
    <row r="69" spans="1:4" ht="15.75" customHeight="1" x14ac:dyDescent="0.25">
      <c r="A69" s="96"/>
      <c r="B69" s="108"/>
      <c r="C69" s="109"/>
      <c r="D69" s="109"/>
    </row>
    <row r="70" spans="1:4" ht="15.75" customHeight="1" x14ac:dyDescent="0.25">
      <c r="A70" s="96"/>
      <c r="B70" s="108"/>
      <c r="C70" s="109"/>
      <c r="D70" s="109"/>
    </row>
    <row r="71" spans="1:4" ht="15.75" customHeight="1" x14ac:dyDescent="0.25">
      <c r="A71" s="96"/>
      <c r="B71" s="108"/>
      <c r="C71" s="109"/>
      <c r="D71" s="109"/>
    </row>
    <row r="72" spans="1:4" ht="15.75" customHeight="1" x14ac:dyDescent="0.25">
      <c r="A72" s="96"/>
      <c r="B72" s="108"/>
      <c r="C72" s="109"/>
      <c r="D72" s="109"/>
    </row>
    <row r="73" spans="1:4" ht="15.75" customHeight="1" x14ac:dyDescent="0.25">
      <c r="A73" s="96"/>
      <c r="B73" s="108"/>
      <c r="C73" s="109"/>
      <c r="D73" s="109"/>
    </row>
    <row r="74" spans="1:4" ht="15.75" customHeight="1" x14ac:dyDescent="0.25">
      <c r="A74" s="96"/>
      <c r="B74" s="108"/>
      <c r="C74" s="109"/>
      <c r="D74" s="109"/>
    </row>
    <row r="75" spans="1:4" ht="15.75" customHeight="1" x14ac:dyDescent="0.25">
      <c r="A75" s="96"/>
      <c r="B75" s="108"/>
      <c r="C75" s="109"/>
      <c r="D75" s="109"/>
    </row>
    <row r="76" spans="1:4" ht="15.75" customHeight="1" x14ac:dyDescent="0.25">
      <c r="A76" s="96"/>
      <c r="B76" s="108"/>
      <c r="C76" s="109"/>
      <c r="D76" s="109"/>
    </row>
    <row r="77" spans="1:4" ht="15.75" customHeight="1" x14ac:dyDescent="0.25">
      <c r="A77" s="96"/>
      <c r="B77" s="108"/>
      <c r="C77" s="109"/>
      <c r="D77" s="109"/>
    </row>
    <row r="78" spans="1:4" ht="15.75" customHeight="1" x14ac:dyDescent="0.25">
      <c r="A78" s="96"/>
      <c r="B78" s="108"/>
      <c r="C78" s="109"/>
      <c r="D78" s="109"/>
    </row>
    <row r="79" spans="1:4" ht="15.75" customHeight="1" x14ac:dyDescent="0.25">
      <c r="A79" s="96"/>
      <c r="B79" s="108"/>
      <c r="C79" s="109"/>
      <c r="D79" s="109"/>
    </row>
    <row r="80" spans="1:4" ht="15.75" customHeight="1" x14ac:dyDescent="0.25">
      <c r="A80" s="96"/>
      <c r="B80" s="108"/>
      <c r="C80" s="109"/>
      <c r="D80" s="109"/>
    </row>
    <row r="81" spans="1:4" ht="15.75" customHeight="1" x14ac:dyDescent="0.25">
      <c r="A81" s="96"/>
      <c r="B81" s="108"/>
      <c r="C81" s="109"/>
      <c r="D81" s="109"/>
    </row>
    <row r="82" spans="1:4" ht="15.75" customHeight="1" x14ac:dyDescent="0.25">
      <c r="A82" s="96"/>
      <c r="B82" s="108"/>
      <c r="C82" s="109"/>
      <c r="D82" s="109"/>
    </row>
    <row r="83" spans="1:4" ht="15.75" customHeight="1" x14ac:dyDescent="0.25">
      <c r="A83" s="96"/>
      <c r="B83" s="108"/>
      <c r="C83" s="109"/>
      <c r="D83" s="109"/>
    </row>
    <row r="84" spans="1:4" ht="15.75" customHeight="1" x14ac:dyDescent="0.25">
      <c r="A84" s="96"/>
      <c r="B84" s="108"/>
      <c r="C84" s="109"/>
      <c r="D84" s="109"/>
    </row>
    <row r="85" spans="1:4" ht="15.75" customHeight="1" x14ac:dyDescent="0.25">
      <c r="A85" s="96"/>
      <c r="B85" s="108"/>
      <c r="C85" s="109"/>
      <c r="D85" s="109"/>
    </row>
    <row r="86" spans="1:4" ht="15.75" customHeight="1" x14ac:dyDescent="0.25">
      <c r="A86" s="96"/>
      <c r="B86" s="108"/>
      <c r="C86" s="109"/>
      <c r="D86" s="109"/>
    </row>
    <row r="87" spans="1:4" ht="15.75" customHeight="1" x14ac:dyDescent="0.25">
      <c r="A87" s="96"/>
      <c r="B87" s="108"/>
      <c r="C87" s="109"/>
      <c r="D87" s="109"/>
    </row>
    <row r="88" spans="1:4" ht="15.75" customHeight="1" x14ac:dyDescent="0.25">
      <c r="A88" s="96"/>
      <c r="B88" s="108"/>
      <c r="C88" s="109"/>
      <c r="D88" s="109"/>
    </row>
    <row r="89" spans="1:4" ht="15.75" customHeight="1" x14ac:dyDescent="0.25">
      <c r="A89" s="96"/>
      <c r="B89" s="108"/>
      <c r="C89" s="109"/>
      <c r="D89" s="109"/>
    </row>
    <row r="90" spans="1:4" ht="15.75" customHeight="1" x14ac:dyDescent="0.25">
      <c r="A90" s="96"/>
      <c r="B90" s="108"/>
      <c r="C90" s="109"/>
      <c r="D90" s="109"/>
    </row>
    <row r="91" spans="1:4" ht="15.75" customHeight="1" x14ac:dyDescent="0.25">
      <c r="A91" s="96"/>
      <c r="B91" s="108"/>
      <c r="C91" s="109"/>
      <c r="D91" s="109"/>
    </row>
    <row r="92" spans="1:4" ht="15.75" customHeight="1" x14ac:dyDescent="0.25">
      <c r="A92" s="96"/>
      <c r="B92" s="108"/>
      <c r="C92" s="109"/>
      <c r="D92" s="109"/>
    </row>
    <row r="93" spans="1:4" ht="15.75" customHeight="1" x14ac:dyDescent="0.25">
      <c r="A93" s="96"/>
      <c r="B93" s="108"/>
      <c r="C93" s="109"/>
      <c r="D93" s="109"/>
    </row>
    <row r="94" spans="1:4" ht="15.75" customHeight="1" x14ac:dyDescent="0.25">
      <c r="A94" s="96"/>
      <c r="B94" s="108"/>
      <c r="C94" s="109"/>
      <c r="D94" s="109"/>
    </row>
    <row r="95" spans="1:4" ht="15.75" customHeight="1" x14ac:dyDescent="0.25">
      <c r="A95" s="96"/>
      <c r="B95" s="108"/>
      <c r="C95" s="109"/>
      <c r="D95" s="109"/>
    </row>
    <row r="96" spans="1:4" ht="15.75" customHeight="1" x14ac:dyDescent="0.25">
      <c r="A96" s="96"/>
      <c r="B96" s="108"/>
      <c r="C96" s="109"/>
      <c r="D96" s="109"/>
    </row>
    <row r="97" spans="1:4" ht="15.75" customHeight="1" x14ac:dyDescent="0.25">
      <c r="A97" s="96"/>
      <c r="B97" s="108"/>
      <c r="C97" s="109"/>
      <c r="D97" s="109"/>
    </row>
    <row r="98" spans="1:4" ht="15.75" customHeight="1" x14ac:dyDescent="0.25">
      <c r="A98" s="96"/>
      <c r="B98" s="108"/>
      <c r="C98" s="109"/>
      <c r="D98" s="109"/>
    </row>
    <row r="99" spans="1:4" ht="15.75" customHeight="1" x14ac:dyDescent="0.25">
      <c r="A99" s="96"/>
      <c r="B99" s="108"/>
      <c r="C99" s="109"/>
      <c r="D99" s="109"/>
    </row>
    <row r="100" spans="1:4" ht="15.75" customHeight="1" x14ac:dyDescent="0.25">
      <c r="A100" s="96"/>
      <c r="B100" s="108"/>
      <c r="C100" s="109"/>
      <c r="D100" s="109"/>
    </row>
    <row r="101" spans="1:4" ht="15.75" customHeight="1" x14ac:dyDescent="0.25">
      <c r="A101" s="96"/>
      <c r="B101" s="108"/>
      <c r="C101" s="109"/>
      <c r="D101" s="109"/>
    </row>
    <row r="102" spans="1:4" ht="15.75" customHeight="1" x14ac:dyDescent="0.25">
      <c r="A102" s="96"/>
      <c r="B102" s="108"/>
      <c r="C102" s="109"/>
      <c r="D102" s="109"/>
    </row>
    <row r="103" spans="1:4" ht="15.75" customHeight="1" x14ac:dyDescent="0.25">
      <c r="A103" s="96"/>
      <c r="B103" s="108"/>
      <c r="C103" s="109"/>
      <c r="D103" s="109"/>
    </row>
    <row r="104" spans="1:4" ht="15.75" customHeight="1" x14ac:dyDescent="0.25">
      <c r="A104" s="96"/>
      <c r="B104" s="108"/>
      <c r="C104" s="109"/>
      <c r="D104" s="109"/>
    </row>
    <row r="105" spans="1:4" ht="15.75" customHeight="1" x14ac:dyDescent="0.25">
      <c r="A105" s="96"/>
      <c r="B105" s="108"/>
      <c r="C105" s="109"/>
      <c r="D105" s="109"/>
    </row>
    <row r="106" spans="1:4" ht="15.75" customHeight="1" x14ac:dyDescent="0.25">
      <c r="A106" s="96"/>
      <c r="B106" s="108"/>
      <c r="C106" s="109"/>
      <c r="D106" s="109"/>
    </row>
    <row r="107" spans="1:4" ht="15.75" customHeight="1" x14ac:dyDescent="0.25">
      <c r="A107" s="96"/>
      <c r="B107" s="108"/>
      <c r="C107" s="109"/>
      <c r="D107" s="109"/>
    </row>
    <row r="108" spans="1:4" ht="15.75" customHeight="1" x14ac:dyDescent="0.25">
      <c r="A108" s="96"/>
      <c r="B108" s="108"/>
      <c r="C108" s="109"/>
      <c r="D108" s="109"/>
    </row>
    <row r="109" spans="1:4" ht="15.75" customHeight="1" x14ac:dyDescent="0.25">
      <c r="A109" s="96"/>
      <c r="B109" s="108"/>
      <c r="C109" s="109"/>
      <c r="D109" s="109"/>
    </row>
    <row r="110" spans="1:4" ht="15.75" customHeight="1" x14ac:dyDescent="0.25">
      <c r="A110" s="96"/>
      <c r="B110" s="108"/>
      <c r="C110" s="109"/>
      <c r="D110" s="109"/>
    </row>
    <row r="111" spans="1:4" ht="15.75" customHeight="1" x14ac:dyDescent="0.25">
      <c r="A111" s="96"/>
      <c r="B111" s="108"/>
      <c r="C111" s="109"/>
      <c r="D111" s="109"/>
    </row>
    <row r="112" spans="1:4" ht="15.75" customHeight="1" x14ac:dyDescent="0.25">
      <c r="A112" s="96"/>
      <c r="B112" s="108"/>
      <c r="C112" s="109"/>
      <c r="D112" s="109"/>
    </row>
    <row r="113" spans="1:4" ht="15.75" customHeight="1" x14ac:dyDescent="0.25">
      <c r="A113" s="96"/>
      <c r="B113" s="108"/>
      <c r="C113" s="109"/>
      <c r="D113" s="109"/>
    </row>
    <row r="114" spans="1:4" ht="15.75" customHeight="1" x14ac:dyDescent="0.25">
      <c r="A114" s="96"/>
      <c r="B114" s="108"/>
      <c r="C114" s="109"/>
      <c r="D114" s="109"/>
    </row>
    <row r="115" spans="1:4" ht="15.75" customHeight="1" x14ac:dyDescent="0.25">
      <c r="A115" s="96"/>
      <c r="B115" s="108"/>
      <c r="C115" s="109"/>
      <c r="D115" s="109"/>
    </row>
    <row r="116" spans="1:4" ht="15.75" customHeight="1" x14ac:dyDescent="0.25">
      <c r="A116" s="96"/>
      <c r="B116" s="108"/>
      <c r="C116" s="109"/>
      <c r="D116" s="109"/>
    </row>
    <row r="117" spans="1:4" ht="15.75" customHeight="1" x14ac:dyDescent="0.25">
      <c r="A117" s="96"/>
      <c r="B117" s="108"/>
      <c r="C117" s="109"/>
      <c r="D117" s="109"/>
    </row>
    <row r="118" spans="1:4" ht="15.75" customHeight="1" x14ac:dyDescent="0.25">
      <c r="A118" s="96"/>
      <c r="B118" s="108"/>
      <c r="C118" s="109"/>
      <c r="D118" s="109"/>
    </row>
    <row r="119" spans="1:4" ht="15.75" customHeight="1" x14ac:dyDescent="0.25">
      <c r="A119" s="96"/>
      <c r="B119" s="108"/>
      <c r="C119" s="109"/>
      <c r="D119" s="109"/>
    </row>
    <row r="120" spans="1:4" ht="15.75" customHeight="1" x14ac:dyDescent="0.25">
      <c r="A120" s="96"/>
      <c r="B120" s="108"/>
      <c r="C120" s="109"/>
      <c r="D120" s="109"/>
    </row>
    <row r="121" spans="1:4" ht="15.75" customHeight="1" x14ac:dyDescent="0.25">
      <c r="A121" s="96"/>
      <c r="B121" s="108"/>
      <c r="C121" s="109"/>
      <c r="D121" s="109"/>
    </row>
    <row r="122" spans="1:4" ht="15.75" customHeight="1" x14ac:dyDescent="0.25">
      <c r="A122" s="96"/>
      <c r="B122" s="108"/>
      <c r="C122" s="109"/>
      <c r="D122" s="109"/>
    </row>
    <row r="123" spans="1:4" ht="15.75" customHeight="1" x14ac:dyDescent="0.25">
      <c r="A123" s="96"/>
      <c r="B123" s="108"/>
      <c r="C123" s="109"/>
      <c r="D123" s="109"/>
    </row>
    <row r="124" spans="1:4" ht="15.75" customHeight="1" x14ac:dyDescent="0.25">
      <c r="A124" s="96"/>
      <c r="B124" s="108"/>
      <c r="C124" s="109"/>
      <c r="D124" s="109"/>
    </row>
    <row r="125" spans="1:4" ht="15.75" customHeight="1" x14ac:dyDescent="0.25">
      <c r="A125" s="96"/>
      <c r="B125" s="108"/>
      <c r="C125" s="109"/>
      <c r="D125" s="109"/>
    </row>
    <row r="126" spans="1:4" ht="15.75" customHeight="1" x14ac:dyDescent="0.25">
      <c r="A126" s="96"/>
      <c r="B126" s="108"/>
      <c r="C126" s="109"/>
      <c r="D126" s="109"/>
    </row>
    <row r="127" spans="1:4" ht="15.75" customHeight="1" x14ac:dyDescent="0.25">
      <c r="A127" s="96"/>
      <c r="B127" s="108"/>
      <c r="C127" s="109"/>
      <c r="D127" s="109"/>
    </row>
    <row r="128" spans="1:4" ht="15.75" customHeight="1" x14ac:dyDescent="0.25">
      <c r="A128" s="96"/>
      <c r="B128" s="108"/>
      <c r="C128" s="109"/>
      <c r="D128" s="109"/>
    </row>
    <row r="129" spans="1:4" ht="15.75" customHeight="1" x14ac:dyDescent="0.25">
      <c r="A129" s="96"/>
      <c r="B129" s="108"/>
      <c r="C129" s="109"/>
      <c r="D129" s="109"/>
    </row>
    <row r="130" spans="1:4" ht="15.75" customHeight="1" x14ac:dyDescent="0.25">
      <c r="A130" s="96"/>
      <c r="B130" s="108"/>
      <c r="C130" s="109"/>
      <c r="D130" s="109"/>
    </row>
    <row r="131" spans="1:4" ht="15.75" customHeight="1" x14ac:dyDescent="0.25">
      <c r="A131" s="96"/>
      <c r="B131" s="108"/>
      <c r="C131" s="109"/>
      <c r="D131" s="109"/>
    </row>
    <row r="132" spans="1:4" ht="15.75" customHeight="1" x14ac:dyDescent="0.25">
      <c r="A132" s="96"/>
      <c r="B132" s="108"/>
      <c r="C132" s="109"/>
      <c r="D132" s="109"/>
    </row>
    <row r="133" spans="1:4" ht="15.75" customHeight="1" x14ac:dyDescent="0.25">
      <c r="A133" s="96"/>
      <c r="B133" s="108"/>
      <c r="C133" s="109"/>
      <c r="D133" s="109"/>
    </row>
    <row r="134" spans="1:4" ht="15.75" customHeight="1" x14ac:dyDescent="0.25">
      <c r="A134" s="96"/>
      <c r="B134" s="108"/>
      <c r="C134" s="109"/>
      <c r="D134" s="109"/>
    </row>
    <row r="135" spans="1:4" ht="15.75" customHeight="1" x14ac:dyDescent="0.25">
      <c r="A135" s="96"/>
      <c r="B135" s="108"/>
      <c r="C135" s="109"/>
      <c r="D135" s="109"/>
    </row>
    <row r="136" spans="1:4" ht="15.75" customHeight="1" x14ac:dyDescent="0.25">
      <c r="A136" s="96"/>
      <c r="B136" s="108"/>
      <c r="C136" s="109"/>
      <c r="D136" s="109"/>
    </row>
    <row r="137" spans="1:4" ht="15.75" customHeight="1" x14ac:dyDescent="0.25">
      <c r="A137" s="96"/>
      <c r="B137" s="108"/>
      <c r="C137" s="109"/>
      <c r="D137" s="109"/>
    </row>
    <row r="138" spans="1:4" ht="15.75" customHeight="1" x14ac:dyDescent="0.25">
      <c r="A138" s="96"/>
      <c r="B138" s="108"/>
      <c r="C138" s="109"/>
      <c r="D138" s="109"/>
    </row>
    <row r="139" spans="1:4" ht="15.75" customHeight="1" x14ac:dyDescent="0.25">
      <c r="A139" s="96"/>
      <c r="B139" s="108"/>
      <c r="C139" s="109"/>
      <c r="D139" s="109"/>
    </row>
    <row r="140" spans="1:4" ht="15.75" customHeight="1" x14ac:dyDescent="0.25">
      <c r="A140" s="96"/>
      <c r="B140" s="108"/>
      <c r="C140" s="109"/>
      <c r="D140" s="109"/>
    </row>
    <row r="141" spans="1:4" ht="15.75" customHeight="1" x14ac:dyDescent="0.25">
      <c r="A141" s="96"/>
      <c r="B141" s="108"/>
      <c r="C141" s="109"/>
      <c r="D141" s="109"/>
    </row>
    <row r="142" spans="1:4" ht="15.75" customHeight="1" x14ac:dyDescent="0.25">
      <c r="A142" s="96"/>
      <c r="B142" s="108"/>
      <c r="C142" s="109"/>
      <c r="D142" s="109"/>
    </row>
    <row r="143" spans="1:4" ht="15.75" customHeight="1" x14ac:dyDescent="0.25">
      <c r="A143" s="96"/>
      <c r="B143" s="108"/>
      <c r="C143" s="109"/>
      <c r="D143" s="109"/>
    </row>
    <row r="144" spans="1:4" ht="15.75" customHeight="1" x14ac:dyDescent="0.25">
      <c r="A144" s="96"/>
      <c r="B144" s="108"/>
      <c r="C144" s="109"/>
      <c r="D144" s="109"/>
    </row>
    <row r="145" spans="1:4" ht="15.75" customHeight="1" x14ac:dyDescent="0.25">
      <c r="A145" s="96"/>
      <c r="B145" s="108"/>
      <c r="C145" s="109"/>
      <c r="D145" s="109"/>
    </row>
    <row r="146" spans="1:4" ht="15.75" customHeight="1" x14ac:dyDescent="0.25">
      <c r="A146" s="96"/>
      <c r="B146" s="108"/>
      <c r="C146" s="109"/>
      <c r="D146" s="109"/>
    </row>
    <row r="147" spans="1:4" ht="15.75" customHeight="1" x14ac:dyDescent="0.25">
      <c r="A147" s="96"/>
      <c r="B147" s="108"/>
      <c r="C147" s="109"/>
      <c r="D147" s="109"/>
    </row>
    <row r="148" spans="1:4" ht="15.75" customHeight="1" x14ac:dyDescent="0.25">
      <c r="A148" s="96"/>
      <c r="B148" s="108"/>
      <c r="C148" s="109"/>
      <c r="D148" s="109"/>
    </row>
    <row r="149" spans="1:4" ht="15.75" customHeight="1" x14ac:dyDescent="0.25">
      <c r="A149" s="96"/>
      <c r="B149" s="108"/>
      <c r="C149" s="109"/>
      <c r="D149" s="109"/>
    </row>
    <row r="150" spans="1:4" ht="15.75" customHeight="1" x14ac:dyDescent="0.25">
      <c r="A150" s="96"/>
      <c r="B150" s="108"/>
      <c r="C150" s="109"/>
      <c r="D150" s="109"/>
    </row>
    <row r="151" spans="1:4" ht="15.75" customHeight="1" x14ac:dyDescent="0.25">
      <c r="A151" s="96"/>
      <c r="B151" s="108"/>
      <c r="C151" s="109"/>
      <c r="D151" s="109"/>
    </row>
    <row r="152" spans="1:4" ht="15.75" customHeight="1" x14ac:dyDescent="0.25">
      <c r="A152" s="96"/>
      <c r="B152" s="108"/>
      <c r="C152" s="109"/>
      <c r="D152" s="109"/>
    </row>
    <row r="153" spans="1:4" ht="15.75" customHeight="1" x14ac:dyDescent="0.25">
      <c r="A153" s="96"/>
      <c r="B153" s="108"/>
      <c r="C153" s="109"/>
      <c r="D153" s="109"/>
    </row>
    <row r="154" spans="1:4" ht="15.75" customHeight="1" x14ac:dyDescent="0.25">
      <c r="A154" s="96"/>
      <c r="B154" s="108"/>
      <c r="C154" s="109"/>
      <c r="D154" s="109"/>
    </row>
    <row r="155" spans="1:4" ht="15.75" customHeight="1" x14ac:dyDescent="0.25">
      <c r="A155" s="96"/>
      <c r="B155" s="108"/>
      <c r="C155" s="109"/>
      <c r="D155" s="109"/>
    </row>
    <row r="156" spans="1:4" ht="15.75" customHeight="1" x14ac:dyDescent="0.25">
      <c r="A156" s="96"/>
      <c r="B156" s="108"/>
      <c r="C156" s="109"/>
      <c r="D156" s="109"/>
    </row>
    <row r="157" spans="1:4" ht="15.75" customHeight="1" x14ac:dyDescent="0.25">
      <c r="A157" s="96"/>
      <c r="B157" s="108"/>
      <c r="C157" s="109"/>
      <c r="D157" s="109"/>
    </row>
    <row r="158" spans="1:4" ht="15.75" customHeight="1" x14ac:dyDescent="0.25">
      <c r="A158" s="96"/>
      <c r="B158" s="108"/>
      <c r="C158" s="109"/>
      <c r="D158" s="109"/>
    </row>
    <row r="159" spans="1:4" ht="15.75" customHeight="1" x14ac:dyDescent="0.25">
      <c r="A159" s="96"/>
      <c r="B159" s="108"/>
      <c r="C159" s="109"/>
      <c r="D159" s="109"/>
    </row>
    <row r="160" spans="1:4" ht="15.75" customHeight="1" x14ac:dyDescent="0.25">
      <c r="A160" s="96"/>
      <c r="B160" s="108"/>
      <c r="C160" s="109"/>
      <c r="D160" s="109"/>
    </row>
    <row r="161" spans="1:4" ht="15.75" customHeight="1" x14ac:dyDescent="0.25">
      <c r="A161" s="96"/>
      <c r="B161" s="108"/>
      <c r="C161" s="109"/>
      <c r="D161" s="109"/>
    </row>
    <row r="162" spans="1:4" ht="15.75" customHeight="1" x14ac:dyDescent="0.25">
      <c r="A162" s="96"/>
      <c r="B162" s="108"/>
      <c r="C162" s="109"/>
      <c r="D162" s="109"/>
    </row>
    <row r="163" spans="1:4" ht="15.75" customHeight="1" x14ac:dyDescent="0.25">
      <c r="A163" s="96"/>
      <c r="B163" s="108"/>
      <c r="C163" s="109"/>
      <c r="D163" s="109"/>
    </row>
    <row r="164" spans="1:4" ht="15.75" customHeight="1" x14ac:dyDescent="0.25">
      <c r="A164" s="96"/>
      <c r="B164" s="108"/>
      <c r="C164" s="109"/>
      <c r="D164" s="109"/>
    </row>
    <row r="165" spans="1:4" ht="15.75" customHeight="1" x14ac:dyDescent="0.25">
      <c r="A165" s="96"/>
      <c r="B165" s="108"/>
      <c r="C165" s="109"/>
      <c r="D165" s="109"/>
    </row>
    <row r="166" spans="1:4" ht="15.75" customHeight="1" x14ac:dyDescent="0.25">
      <c r="A166" s="96"/>
      <c r="B166" s="108"/>
      <c r="C166" s="109"/>
      <c r="D166" s="109"/>
    </row>
    <row r="167" spans="1:4" ht="15.75" customHeight="1" x14ac:dyDescent="0.25">
      <c r="A167" s="96"/>
      <c r="B167" s="108"/>
      <c r="C167" s="109"/>
      <c r="D167" s="109"/>
    </row>
    <row r="168" spans="1:4" ht="15.75" customHeight="1" x14ac:dyDescent="0.25">
      <c r="A168" s="96"/>
      <c r="B168" s="108"/>
      <c r="C168" s="109"/>
      <c r="D168" s="109"/>
    </row>
    <row r="169" spans="1:4" ht="15.75" customHeight="1" x14ac:dyDescent="0.25">
      <c r="A169" s="96"/>
      <c r="B169" s="108"/>
      <c r="C169" s="109"/>
      <c r="D169" s="109"/>
    </row>
    <row r="170" spans="1:4" ht="15.75" customHeight="1" x14ac:dyDescent="0.25">
      <c r="A170" s="96"/>
      <c r="B170" s="108"/>
      <c r="C170" s="109"/>
      <c r="D170" s="109"/>
    </row>
    <row r="171" spans="1:4" ht="15.75" customHeight="1" x14ac:dyDescent="0.25">
      <c r="A171" s="96"/>
      <c r="B171" s="108"/>
      <c r="C171" s="109"/>
      <c r="D171" s="109"/>
    </row>
    <row r="172" spans="1:4" ht="15.75" customHeight="1" x14ac:dyDescent="0.25">
      <c r="A172" s="96"/>
      <c r="B172" s="108"/>
      <c r="C172" s="109"/>
      <c r="D172" s="109"/>
    </row>
    <row r="173" spans="1:4" ht="15.75" customHeight="1" x14ac:dyDescent="0.25">
      <c r="A173" s="96"/>
      <c r="B173" s="108"/>
      <c r="C173" s="109"/>
      <c r="D173" s="109"/>
    </row>
    <row r="174" spans="1:4" ht="15.75" customHeight="1" x14ac:dyDescent="0.25">
      <c r="A174" s="96"/>
      <c r="B174" s="108"/>
      <c r="C174" s="109"/>
      <c r="D174" s="109"/>
    </row>
    <row r="175" spans="1:4" ht="15.75" customHeight="1" x14ac:dyDescent="0.25">
      <c r="A175" s="96"/>
      <c r="B175" s="108"/>
      <c r="C175" s="109"/>
      <c r="D175" s="109"/>
    </row>
    <row r="176" spans="1:4" ht="15.75" customHeight="1" x14ac:dyDescent="0.25">
      <c r="A176" s="96"/>
      <c r="B176" s="108"/>
      <c r="C176" s="109"/>
      <c r="D176" s="109"/>
    </row>
    <row r="177" spans="1:4" ht="15.75" customHeight="1" x14ac:dyDescent="0.25">
      <c r="A177" s="96"/>
      <c r="B177" s="108"/>
      <c r="C177" s="109"/>
      <c r="D177" s="109"/>
    </row>
    <row r="178" spans="1:4" ht="15.75" customHeight="1" x14ac:dyDescent="0.25">
      <c r="A178" s="96"/>
      <c r="B178" s="108"/>
      <c r="C178" s="109"/>
      <c r="D178" s="109"/>
    </row>
    <row r="179" spans="1:4" ht="15.75" customHeight="1" x14ac:dyDescent="0.25">
      <c r="A179" s="96"/>
      <c r="B179" s="108"/>
      <c r="C179" s="109"/>
      <c r="D179" s="109"/>
    </row>
    <row r="180" spans="1:4" ht="15.75" customHeight="1" x14ac:dyDescent="0.25">
      <c r="A180" s="96"/>
      <c r="B180" s="108"/>
      <c r="C180" s="109"/>
      <c r="D180" s="109"/>
    </row>
    <row r="181" spans="1:4" ht="15.75" customHeight="1" x14ac:dyDescent="0.25">
      <c r="A181" s="96"/>
      <c r="B181" s="108"/>
      <c r="C181" s="109"/>
      <c r="D181" s="109"/>
    </row>
    <row r="182" spans="1:4" ht="15.75" customHeight="1" x14ac:dyDescent="0.25">
      <c r="A182" s="96"/>
      <c r="B182" s="108"/>
      <c r="C182" s="109"/>
      <c r="D182" s="109"/>
    </row>
    <row r="183" spans="1:4" ht="15.75" customHeight="1" x14ac:dyDescent="0.25">
      <c r="A183" s="96"/>
      <c r="B183" s="108"/>
      <c r="C183" s="109"/>
      <c r="D183" s="109"/>
    </row>
    <row r="184" spans="1:4" ht="15.75" customHeight="1" x14ac:dyDescent="0.25">
      <c r="A184" s="96"/>
      <c r="B184" s="108"/>
      <c r="C184" s="109"/>
      <c r="D184" s="109"/>
    </row>
    <row r="185" spans="1:4" ht="15.75" customHeight="1" x14ac:dyDescent="0.25">
      <c r="A185" s="96"/>
      <c r="B185" s="108"/>
      <c r="C185" s="109"/>
      <c r="D185" s="109"/>
    </row>
    <row r="186" spans="1:4" ht="15.75" customHeight="1" x14ac:dyDescent="0.25">
      <c r="A186" s="96"/>
      <c r="B186" s="108"/>
      <c r="C186" s="109"/>
      <c r="D186" s="109"/>
    </row>
    <row r="187" spans="1:4" ht="15.75" customHeight="1" x14ac:dyDescent="0.25">
      <c r="A187" s="96"/>
      <c r="B187" s="108"/>
      <c r="C187" s="109"/>
      <c r="D187" s="109"/>
    </row>
    <row r="188" spans="1:4" ht="15.75" customHeight="1" x14ac:dyDescent="0.25">
      <c r="A188" s="96"/>
      <c r="B188" s="108"/>
      <c r="C188" s="109"/>
      <c r="D188" s="109"/>
    </row>
    <row r="189" spans="1:4" ht="15.75" customHeight="1" x14ac:dyDescent="0.25">
      <c r="A189" s="96"/>
      <c r="B189" s="108"/>
      <c r="C189" s="109"/>
      <c r="D189" s="109"/>
    </row>
    <row r="190" spans="1:4" ht="15.75" customHeight="1" x14ac:dyDescent="0.25">
      <c r="A190" s="96"/>
      <c r="B190" s="108"/>
      <c r="C190" s="109"/>
      <c r="D190" s="109"/>
    </row>
    <row r="191" spans="1:4" ht="15.75" customHeight="1" x14ac:dyDescent="0.25">
      <c r="A191" s="96"/>
      <c r="B191" s="108"/>
      <c r="C191" s="109"/>
      <c r="D191" s="109"/>
    </row>
    <row r="192" spans="1:4" ht="15.75" customHeight="1" x14ac:dyDescent="0.25">
      <c r="A192" s="96"/>
      <c r="B192" s="108"/>
      <c r="C192" s="109"/>
      <c r="D192" s="109"/>
    </row>
    <row r="193" spans="1:4" ht="15.75" customHeight="1" x14ac:dyDescent="0.25">
      <c r="A193" s="96"/>
      <c r="B193" s="108"/>
      <c r="C193" s="109"/>
      <c r="D193" s="109"/>
    </row>
    <row r="194" spans="1:4" ht="15.75" customHeight="1" x14ac:dyDescent="0.25">
      <c r="A194" s="96"/>
      <c r="B194" s="108"/>
      <c r="C194" s="109"/>
      <c r="D194" s="109"/>
    </row>
    <row r="195" spans="1:4" ht="15.75" customHeight="1" x14ac:dyDescent="0.25">
      <c r="A195" s="96"/>
      <c r="B195" s="108"/>
      <c r="C195" s="109"/>
      <c r="D195" s="109"/>
    </row>
    <row r="196" spans="1:4" ht="15.75" customHeight="1" x14ac:dyDescent="0.25">
      <c r="A196" s="96"/>
      <c r="B196" s="108"/>
      <c r="C196" s="109"/>
      <c r="D196" s="109"/>
    </row>
    <row r="197" spans="1:4" ht="15.75" customHeight="1" x14ac:dyDescent="0.25">
      <c r="A197" s="96"/>
      <c r="B197" s="108"/>
      <c r="C197" s="109"/>
      <c r="D197" s="109"/>
    </row>
    <row r="198" spans="1:4" ht="15.75" customHeight="1" x14ac:dyDescent="0.25">
      <c r="A198" s="96"/>
      <c r="B198" s="108"/>
      <c r="C198" s="109"/>
      <c r="D198" s="109"/>
    </row>
    <row r="199" spans="1:4" ht="15.75" customHeight="1" x14ac:dyDescent="0.25">
      <c r="A199" s="96"/>
      <c r="B199" s="108"/>
      <c r="C199" s="109"/>
      <c r="D199" s="109"/>
    </row>
    <row r="200" spans="1:4" ht="15.75" customHeight="1" x14ac:dyDescent="0.25">
      <c r="A200" s="96"/>
      <c r="B200" s="108"/>
      <c r="C200" s="109"/>
      <c r="D200" s="109"/>
    </row>
    <row r="201" spans="1:4" ht="15.75" customHeight="1" x14ac:dyDescent="0.25">
      <c r="A201" s="96"/>
      <c r="B201" s="108"/>
      <c r="C201" s="109"/>
      <c r="D201" s="109"/>
    </row>
    <row r="202" spans="1:4" ht="15.75" customHeight="1" x14ac:dyDescent="0.25">
      <c r="A202" s="96"/>
      <c r="B202" s="108"/>
      <c r="C202" s="109"/>
      <c r="D202" s="109"/>
    </row>
    <row r="203" spans="1:4" ht="15.75" customHeight="1" x14ac:dyDescent="0.25">
      <c r="A203" s="96"/>
      <c r="B203" s="108"/>
      <c r="C203" s="109"/>
      <c r="D203" s="109"/>
    </row>
    <row r="204" spans="1:4" ht="15.75" customHeight="1" x14ac:dyDescent="0.25">
      <c r="A204" s="96"/>
      <c r="B204" s="108"/>
      <c r="C204" s="109"/>
      <c r="D204" s="109"/>
    </row>
    <row r="205" spans="1:4" ht="15.75" customHeight="1" x14ac:dyDescent="0.25">
      <c r="A205" s="96"/>
      <c r="B205" s="108"/>
      <c r="C205" s="109"/>
      <c r="D205" s="109"/>
    </row>
    <row r="206" spans="1:4" ht="15.75" customHeight="1" x14ac:dyDescent="0.25">
      <c r="A206" s="96"/>
      <c r="B206" s="108"/>
      <c r="C206" s="109"/>
      <c r="D206" s="109"/>
    </row>
    <row r="207" spans="1:4" ht="15.75" customHeight="1" x14ac:dyDescent="0.25">
      <c r="A207" s="96"/>
      <c r="B207" s="108"/>
      <c r="C207" s="109"/>
      <c r="D207" s="109"/>
    </row>
    <row r="208" spans="1:4" ht="15.75" customHeight="1" x14ac:dyDescent="0.25">
      <c r="A208" s="1"/>
      <c r="B208" s="108"/>
      <c r="C208" s="108"/>
      <c r="D208" s="108"/>
    </row>
    <row r="209" spans="1:8" ht="15.75" customHeight="1" x14ac:dyDescent="0.25">
      <c r="A209" s="1"/>
      <c r="B209" s="110" t="s">
        <v>179</v>
      </c>
      <c r="C209" s="110" t="s">
        <v>180</v>
      </c>
      <c r="D209" s="111" t="s">
        <v>179</v>
      </c>
      <c r="E209" s="111" t="s">
        <v>180</v>
      </c>
    </row>
    <row r="210" spans="1:8" ht="15.75" customHeight="1" x14ac:dyDescent="0.35">
      <c r="A210" s="1"/>
      <c r="B210" s="112" t="s">
        <v>181</v>
      </c>
      <c r="C210" s="112" t="s">
        <v>182</v>
      </c>
      <c r="D210" s="111" t="s">
        <v>181</v>
      </c>
      <c r="F210" s="111" t="str">
        <f t="shared" ref="F210:F221" si="0">IF(NOT(ISBLANK(D210)),D210,IF(NOT(ISBLANK(E210)),"     "&amp;E210,FALSE))</f>
        <v>Afectación Económica o presupuestal</v>
      </c>
      <c r="G210" s="111" t="s">
        <v>181</v>
      </c>
      <c r="H210" s="111" t="str">
        <f ca="1">IF(NOT(ISERROR(MATCH(G210,ANCHORARRAY(B221),0))),F223&amp;"Por favor no seleccionar los criterios de impacto",G210)</f>
        <v>Afectación Económica o presupuestal</v>
      </c>
    </row>
    <row r="211" spans="1:8" ht="15.75" customHeight="1" x14ac:dyDescent="0.35">
      <c r="A211" s="1"/>
      <c r="B211" s="112" t="s">
        <v>181</v>
      </c>
      <c r="C211" s="112" t="s">
        <v>156</v>
      </c>
      <c r="E211" s="111" t="s">
        <v>182</v>
      </c>
      <c r="F211" s="111" t="str">
        <f t="shared" si="0"/>
        <v xml:space="preserve">     Afectación menor a 10 SMLMV .</v>
      </c>
    </row>
    <row r="212" spans="1:8" ht="15.75" customHeight="1" x14ac:dyDescent="0.35">
      <c r="A212" s="1"/>
      <c r="B212" s="112" t="s">
        <v>181</v>
      </c>
      <c r="C212" s="112" t="s">
        <v>159</v>
      </c>
      <c r="E212" s="111" t="s">
        <v>156</v>
      </c>
      <c r="F212" s="111" t="str">
        <f t="shared" si="0"/>
        <v xml:space="preserve">     Entre 10 y 50 SMLMV </v>
      </c>
    </row>
    <row r="213" spans="1:8" ht="15.75" customHeight="1" x14ac:dyDescent="0.35">
      <c r="A213" s="1"/>
      <c r="B213" s="112" t="s">
        <v>181</v>
      </c>
      <c r="C213" s="112" t="s">
        <v>163</v>
      </c>
      <c r="E213" s="111" t="s">
        <v>159</v>
      </c>
      <c r="F213" s="111" t="str">
        <f t="shared" si="0"/>
        <v xml:space="preserve">     Entre 50 y 100 SMLMV </v>
      </c>
    </row>
    <row r="214" spans="1:8" ht="15.75" customHeight="1" x14ac:dyDescent="0.35">
      <c r="A214" s="1"/>
      <c r="B214" s="112" t="s">
        <v>181</v>
      </c>
      <c r="C214" s="112" t="s">
        <v>167</v>
      </c>
      <c r="E214" s="111" t="s">
        <v>163</v>
      </c>
      <c r="F214" s="111" t="str">
        <f t="shared" si="0"/>
        <v xml:space="preserve">     Entre 100 y 500 SMLMV </v>
      </c>
    </row>
    <row r="215" spans="1:8" ht="15.75" customHeight="1" x14ac:dyDescent="0.35">
      <c r="A215" s="1"/>
      <c r="B215" s="112" t="s">
        <v>149</v>
      </c>
      <c r="C215" s="112" t="s">
        <v>153</v>
      </c>
      <c r="E215" s="111" t="s">
        <v>167</v>
      </c>
      <c r="F215" s="111" t="str">
        <f t="shared" si="0"/>
        <v xml:space="preserve">     Mayor a 500 SMLMV </v>
      </c>
    </row>
    <row r="216" spans="1:8" ht="15.75" customHeight="1" x14ac:dyDescent="0.35">
      <c r="A216" s="1"/>
      <c r="B216" s="112" t="s">
        <v>149</v>
      </c>
      <c r="C216" s="112" t="s">
        <v>157</v>
      </c>
      <c r="D216" s="111" t="s">
        <v>149</v>
      </c>
      <c r="F216" s="111" t="str">
        <f t="shared" si="0"/>
        <v>Pérdida Reputacional</v>
      </c>
    </row>
    <row r="217" spans="1:8" ht="15.75" customHeight="1" x14ac:dyDescent="0.35">
      <c r="A217" s="1"/>
      <c r="B217" s="112" t="s">
        <v>149</v>
      </c>
      <c r="C217" s="112" t="s">
        <v>160</v>
      </c>
      <c r="E217" s="111" t="s">
        <v>153</v>
      </c>
      <c r="F217" s="111" t="str">
        <f t="shared" si="0"/>
        <v xml:space="preserve">     El riesgo afecta la imagen de alguna área de la organización</v>
      </c>
    </row>
    <row r="218" spans="1:8" ht="15.75" customHeight="1" x14ac:dyDescent="0.35">
      <c r="A218" s="1"/>
      <c r="B218" s="112" t="s">
        <v>149</v>
      </c>
      <c r="C218" s="112" t="s">
        <v>164</v>
      </c>
      <c r="E218" s="111" t="s">
        <v>157</v>
      </c>
      <c r="F218" s="111" t="str">
        <f t="shared" si="0"/>
        <v xml:space="preserve">     El riesgo afecta la imagen de la entidad internamente, de conocimiento general, nivel interno, de junta dircetiva y accionistas y/o de provedores</v>
      </c>
    </row>
    <row r="219" spans="1:8" ht="15.75" customHeight="1" x14ac:dyDescent="0.35">
      <c r="A219" s="1"/>
      <c r="B219" s="112" t="s">
        <v>149</v>
      </c>
      <c r="C219" s="112" t="s">
        <v>168</v>
      </c>
      <c r="E219" s="111" t="s">
        <v>160</v>
      </c>
      <c r="F219" s="111" t="str">
        <f t="shared" si="0"/>
        <v xml:space="preserve">     El riesgo afecta la imagen de la entidad con algunos usuarios de relevancia frente al logro de los objetivos</v>
      </c>
    </row>
    <row r="220" spans="1:8" ht="15.75" customHeight="1" x14ac:dyDescent="0.25">
      <c r="A220" s="1"/>
      <c r="B220" s="113"/>
      <c r="C220" s="113"/>
      <c r="E220" s="111" t="s">
        <v>164</v>
      </c>
      <c r="F220" s="111" t="str">
        <f t="shared" si="0"/>
        <v xml:space="preserve">     El riesgo afecta la imagen de de la entidad con efecto publicitario sostenido a nivel de sector administrativo, nivel departamental o municipal</v>
      </c>
    </row>
    <row r="221" spans="1:8" ht="15.75" customHeight="1" x14ac:dyDescent="0.25">
      <c r="A221" s="1"/>
      <c r="B221" s="113" t="e">
        <f t="array" aca="1" ref="B221:B223" ca="1">_xludf.UNIQUE('Tabla Impacto'!$B$209:$B$219)</f>
        <v>#NAME?</v>
      </c>
      <c r="C221" s="113"/>
      <c r="E221" s="111" t="s">
        <v>168</v>
      </c>
      <c r="F221" s="111" t="str">
        <f t="shared" si="0"/>
        <v xml:space="preserve">     El riesgo afecta la imagen de la entidad a nivel nacional, con efecto publicitarios sostenible a nivel país</v>
      </c>
    </row>
    <row r="222" spans="1:8" ht="15.75" customHeight="1" x14ac:dyDescent="0.25">
      <c r="A222" s="1"/>
      <c r="B222" s="113" t="e">
        <f ca="1"/>
        <v>#NAME?</v>
      </c>
      <c r="C222" s="113"/>
    </row>
    <row r="223" spans="1:8" ht="15.75" customHeight="1" x14ac:dyDescent="0.25">
      <c r="B223" s="113" t="e">
        <f ca="1"/>
        <v>#NAME?</v>
      </c>
      <c r="C223" s="113"/>
      <c r="F223" s="114" t="s">
        <v>183</v>
      </c>
    </row>
    <row r="224" spans="1:8" ht="15.75" customHeight="1" x14ac:dyDescent="0.25">
      <c r="B224" s="111"/>
      <c r="C224" s="111"/>
      <c r="F224" s="114" t="s">
        <v>184</v>
      </c>
    </row>
    <row r="225" spans="2:4" ht="15.75" customHeight="1" x14ac:dyDescent="0.25">
      <c r="B225" s="111"/>
      <c r="C225" s="111"/>
    </row>
    <row r="226" spans="2:4" ht="15.75" customHeight="1" x14ac:dyDescent="0.25">
      <c r="B226" s="111"/>
      <c r="C226" s="111"/>
    </row>
    <row r="227" spans="2:4" ht="15.75" customHeight="1" x14ac:dyDescent="0.25">
      <c r="B227" s="111"/>
      <c r="C227" s="111"/>
      <c r="D227" s="111"/>
    </row>
    <row r="228" spans="2:4" ht="15.75" customHeight="1" x14ac:dyDescent="0.25">
      <c r="B228" s="111"/>
      <c r="C228" s="111"/>
      <c r="D228" s="111"/>
    </row>
    <row r="229" spans="2:4" ht="15.75" customHeight="1" x14ac:dyDescent="0.25">
      <c r="B229" s="111"/>
      <c r="C229" s="111"/>
      <c r="D229" s="111"/>
    </row>
    <row r="230" spans="2:4" ht="15.75" customHeight="1" x14ac:dyDescent="0.25">
      <c r="B230" s="111"/>
      <c r="C230" s="111"/>
      <c r="D230" s="111"/>
    </row>
    <row r="231" spans="2:4" ht="15.75" customHeight="1" x14ac:dyDescent="0.25">
      <c r="B231" s="111"/>
      <c r="C231" s="111"/>
      <c r="D231" s="111"/>
    </row>
    <row r="232" spans="2:4" ht="15.75" customHeight="1" x14ac:dyDescent="0.25">
      <c r="B232" s="111"/>
      <c r="C232" s="111"/>
      <c r="D232" s="111"/>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72" t="s">
        <v>185</v>
      </c>
      <c r="C1" s="152"/>
      <c r="D1" s="152"/>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15"/>
      <c r="C3" s="116" t="s">
        <v>186</v>
      </c>
      <c r="D3" s="116" t="s">
        <v>131</v>
      </c>
      <c r="E3" s="1"/>
      <c r="F3" s="1"/>
      <c r="G3" s="1"/>
      <c r="H3" s="1"/>
      <c r="I3" s="1"/>
      <c r="J3" s="1"/>
      <c r="K3" s="1"/>
      <c r="L3" s="1"/>
      <c r="M3" s="1"/>
      <c r="N3" s="1"/>
      <c r="O3" s="1"/>
      <c r="P3" s="1"/>
      <c r="Q3" s="1"/>
      <c r="R3" s="1"/>
      <c r="S3" s="1"/>
      <c r="T3" s="1"/>
      <c r="U3" s="1"/>
      <c r="V3" s="1"/>
      <c r="W3" s="1"/>
      <c r="X3" s="1"/>
    </row>
    <row r="4" spans="1:24" ht="51" x14ac:dyDescent="0.25">
      <c r="A4" s="1"/>
      <c r="B4" s="117" t="s">
        <v>187</v>
      </c>
      <c r="C4" s="118" t="s">
        <v>188</v>
      </c>
      <c r="D4" s="119">
        <v>0.2</v>
      </c>
      <c r="E4" s="1"/>
      <c r="F4" s="1"/>
      <c r="G4" s="1"/>
      <c r="H4" s="1"/>
      <c r="I4" s="1"/>
      <c r="J4" s="1"/>
      <c r="K4" s="1"/>
      <c r="L4" s="1"/>
      <c r="M4" s="1"/>
      <c r="N4" s="1"/>
      <c r="O4" s="1"/>
      <c r="P4" s="1"/>
      <c r="Q4" s="1"/>
      <c r="R4" s="1"/>
      <c r="S4" s="1"/>
      <c r="T4" s="1"/>
      <c r="U4" s="1"/>
      <c r="V4" s="1"/>
      <c r="W4" s="1"/>
      <c r="X4" s="1"/>
    </row>
    <row r="5" spans="1:24" ht="51" x14ac:dyDescent="0.25">
      <c r="A5" s="1"/>
      <c r="B5" s="120" t="s">
        <v>189</v>
      </c>
      <c r="C5" s="121" t="s">
        <v>190</v>
      </c>
      <c r="D5" s="122">
        <v>0.4</v>
      </c>
      <c r="E5" s="1"/>
      <c r="F5" s="1"/>
      <c r="G5" s="1"/>
      <c r="H5" s="1"/>
      <c r="I5" s="1"/>
      <c r="J5" s="1"/>
      <c r="K5" s="1"/>
      <c r="L5" s="1"/>
      <c r="M5" s="1"/>
      <c r="N5" s="1"/>
      <c r="O5" s="1"/>
      <c r="P5" s="1"/>
      <c r="Q5" s="1"/>
      <c r="R5" s="1"/>
      <c r="S5" s="1"/>
      <c r="T5" s="1"/>
      <c r="U5" s="1"/>
      <c r="V5" s="1"/>
      <c r="W5" s="1"/>
      <c r="X5" s="1"/>
    </row>
    <row r="6" spans="1:24" ht="51" x14ac:dyDescent="0.25">
      <c r="A6" s="1"/>
      <c r="B6" s="123" t="s">
        <v>191</v>
      </c>
      <c r="C6" s="121" t="s">
        <v>192</v>
      </c>
      <c r="D6" s="122">
        <v>0.6</v>
      </c>
      <c r="E6" s="1"/>
      <c r="F6" s="1"/>
      <c r="G6" s="1"/>
      <c r="H6" s="1"/>
      <c r="I6" s="1"/>
      <c r="J6" s="1"/>
      <c r="K6" s="1"/>
      <c r="L6" s="1"/>
      <c r="M6" s="1"/>
      <c r="N6" s="1"/>
      <c r="O6" s="1"/>
      <c r="P6" s="1"/>
      <c r="Q6" s="1"/>
      <c r="R6" s="1"/>
      <c r="S6" s="1"/>
      <c r="T6" s="1"/>
      <c r="U6" s="1"/>
      <c r="V6" s="1"/>
      <c r="W6" s="1"/>
      <c r="X6" s="1"/>
    </row>
    <row r="7" spans="1:24" ht="76.5" x14ac:dyDescent="0.25">
      <c r="A7" s="1"/>
      <c r="B7" s="124" t="s">
        <v>193</v>
      </c>
      <c r="C7" s="121" t="s">
        <v>194</v>
      </c>
      <c r="D7" s="122">
        <v>0.8</v>
      </c>
      <c r="E7" s="1"/>
      <c r="F7" s="1"/>
      <c r="G7" s="1"/>
      <c r="H7" s="1"/>
      <c r="I7" s="1"/>
      <c r="J7" s="1"/>
      <c r="K7" s="1"/>
      <c r="L7" s="1"/>
      <c r="M7" s="1"/>
      <c r="N7" s="1"/>
      <c r="O7" s="1"/>
      <c r="P7" s="1"/>
      <c r="Q7" s="1"/>
      <c r="R7" s="1"/>
      <c r="S7" s="1"/>
      <c r="T7" s="1"/>
      <c r="U7" s="1"/>
      <c r="V7" s="1"/>
      <c r="W7" s="1"/>
      <c r="X7" s="1"/>
    </row>
    <row r="8" spans="1:24" ht="51" x14ac:dyDescent="0.25">
      <c r="A8" s="1"/>
      <c r="B8" s="125" t="s">
        <v>195</v>
      </c>
      <c r="C8" s="121" t="s">
        <v>196</v>
      </c>
      <c r="D8" s="122">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26"/>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7"/>
      <c r="B1" s="276" t="s">
        <v>197</v>
      </c>
      <c r="C1" s="277"/>
      <c r="D1" s="277"/>
      <c r="E1" s="277"/>
      <c r="F1" s="278"/>
      <c r="G1" s="127"/>
      <c r="H1" s="127"/>
      <c r="I1" s="127"/>
      <c r="J1" s="127"/>
      <c r="K1" s="127"/>
      <c r="L1" s="127"/>
      <c r="M1" s="127"/>
      <c r="N1" s="127"/>
      <c r="O1" s="127"/>
      <c r="P1" s="127"/>
      <c r="Q1" s="127"/>
      <c r="R1" s="127"/>
      <c r="S1" s="127"/>
      <c r="T1" s="127"/>
      <c r="U1" s="127"/>
      <c r="V1" s="127"/>
      <c r="W1" s="127"/>
      <c r="X1" s="127"/>
      <c r="Y1" s="127"/>
      <c r="Z1" s="127"/>
    </row>
    <row r="2" spans="1:26" ht="12.75" customHeight="1" x14ac:dyDescent="0.25">
      <c r="A2" s="127"/>
      <c r="B2" s="128"/>
      <c r="C2" s="128"/>
      <c r="D2" s="128"/>
      <c r="E2" s="128"/>
      <c r="F2" s="128"/>
      <c r="G2" s="127"/>
      <c r="H2" s="127"/>
      <c r="I2" s="127"/>
      <c r="J2" s="127"/>
      <c r="K2" s="127"/>
      <c r="L2" s="127"/>
      <c r="M2" s="127"/>
      <c r="N2" s="127"/>
      <c r="O2" s="127"/>
      <c r="P2" s="127"/>
      <c r="Q2" s="127"/>
      <c r="R2" s="127"/>
      <c r="S2" s="127"/>
      <c r="T2" s="127"/>
      <c r="U2" s="127"/>
      <c r="V2" s="127"/>
      <c r="W2" s="127"/>
      <c r="X2" s="127"/>
      <c r="Y2" s="127"/>
      <c r="Z2" s="127"/>
    </row>
    <row r="3" spans="1:26" ht="12.75" customHeight="1" x14ac:dyDescent="0.2">
      <c r="A3" s="127"/>
      <c r="B3" s="279" t="s">
        <v>198</v>
      </c>
      <c r="C3" s="277"/>
      <c r="D3" s="280"/>
      <c r="E3" s="129" t="s">
        <v>199</v>
      </c>
      <c r="F3" s="130" t="s">
        <v>200</v>
      </c>
      <c r="G3" s="127"/>
      <c r="H3" s="127"/>
      <c r="I3" s="127"/>
      <c r="J3" s="127"/>
      <c r="K3" s="127"/>
      <c r="L3" s="127"/>
      <c r="M3" s="127"/>
      <c r="N3" s="127"/>
      <c r="O3" s="127"/>
      <c r="P3" s="127"/>
      <c r="Q3" s="127"/>
      <c r="R3" s="127"/>
      <c r="S3" s="127"/>
      <c r="T3" s="127"/>
      <c r="U3" s="127"/>
      <c r="V3" s="127"/>
      <c r="W3" s="127"/>
      <c r="X3" s="127"/>
      <c r="Y3" s="127"/>
      <c r="Z3" s="127"/>
    </row>
    <row r="4" spans="1:26" ht="12.75" customHeight="1" x14ac:dyDescent="0.2">
      <c r="A4" s="127"/>
      <c r="B4" s="281" t="s">
        <v>201</v>
      </c>
      <c r="C4" s="284" t="s">
        <v>90</v>
      </c>
      <c r="D4" s="131" t="s">
        <v>103</v>
      </c>
      <c r="E4" s="132" t="s">
        <v>202</v>
      </c>
      <c r="F4" s="133">
        <v>0.25</v>
      </c>
      <c r="G4" s="127"/>
      <c r="H4" s="127"/>
      <c r="I4" s="127"/>
      <c r="J4" s="127"/>
      <c r="K4" s="127"/>
      <c r="L4" s="127"/>
      <c r="M4" s="127"/>
      <c r="N4" s="127"/>
      <c r="O4" s="127"/>
      <c r="P4" s="127"/>
      <c r="Q4" s="127"/>
      <c r="R4" s="127"/>
      <c r="S4" s="127"/>
      <c r="T4" s="127"/>
      <c r="U4" s="127"/>
      <c r="V4" s="127"/>
      <c r="W4" s="127"/>
      <c r="X4" s="127"/>
      <c r="Y4" s="127"/>
      <c r="Z4" s="127"/>
    </row>
    <row r="5" spans="1:26" ht="12.75" customHeight="1" x14ac:dyDescent="0.2">
      <c r="A5" s="127"/>
      <c r="B5" s="282"/>
      <c r="C5" s="285"/>
      <c r="D5" s="134" t="s">
        <v>203</v>
      </c>
      <c r="E5" s="135" t="s">
        <v>204</v>
      </c>
      <c r="F5" s="136">
        <v>0.15</v>
      </c>
      <c r="G5" s="127"/>
      <c r="H5" s="127"/>
      <c r="I5" s="127"/>
      <c r="J5" s="127"/>
      <c r="K5" s="127"/>
      <c r="L5" s="127"/>
      <c r="M5" s="127"/>
      <c r="N5" s="127"/>
      <c r="O5" s="127"/>
      <c r="P5" s="127"/>
      <c r="Q5" s="127"/>
      <c r="R5" s="127"/>
      <c r="S5" s="127"/>
      <c r="T5" s="127"/>
      <c r="U5" s="127"/>
      <c r="V5" s="127"/>
      <c r="W5" s="127"/>
      <c r="X5" s="127"/>
      <c r="Y5" s="127"/>
      <c r="Z5" s="127"/>
    </row>
    <row r="6" spans="1:26" ht="12.75" customHeight="1" x14ac:dyDescent="0.2">
      <c r="A6" s="127"/>
      <c r="B6" s="282"/>
      <c r="C6" s="274"/>
      <c r="D6" s="134" t="s">
        <v>205</v>
      </c>
      <c r="E6" s="135" t="s">
        <v>206</v>
      </c>
      <c r="F6" s="136">
        <v>0.1</v>
      </c>
      <c r="G6" s="127"/>
      <c r="H6" s="127"/>
      <c r="I6" s="127"/>
      <c r="J6" s="127"/>
      <c r="K6" s="127"/>
      <c r="L6" s="127"/>
      <c r="M6" s="127"/>
      <c r="N6" s="127"/>
      <c r="O6" s="127"/>
      <c r="P6" s="127"/>
      <c r="Q6" s="127"/>
      <c r="R6" s="127"/>
      <c r="S6" s="127"/>
      <c r="T6" s="127"/>
      <c r="U6" s="127"/>
      <c r="V6" s="127"/>
      <c r="W6" s="127"/>
      <c r="X6" s="127"/>
      <c r="Y6" s="127"/>
      <c r="Z6" s="127"/>
    </row>
    <row r="7" spans="1:26" ht="12.75" customHeight="1" x14ac:dyDescent="0.2">
      <c r="A7" s="127"/>
      <c r="B7" s="282"/>
      <c r="C7" s="273" t="s">
        <v>91</v>
      </c>
      <c r="D7" s="134" t="s">
        <v>207</v>
      </c>
      <c r="E7" s="135" t="s">
        <v>208</v>
      </c>
      <c r="F7" s="136">
        <v>0.25</v>
      </c>
      <c r="G7" s="127"/>
      <c r="H7" s="127"/>
      <c r="I7" s="127"/>
      <c r="J7" s="127"/>
      <c r="K7" s="127"/>
      <c r="L7" s="127"/>
      <c r="M7" s="127"/>
      <c r="N7" s="127"/>
      <c r="O7" s="127"/>
      <c r="P7" s="127"/>
      <c r="Q7" s="127"/>
      <c r="R7" s="127"/>
      <c r="S7" s="127"/>
      <c r="T7" s="127"/>
      <c r="U7" s="127"/>
      <c r="V7" s="127"/>
      <c r="W7" s="127"/>
      <c r="X7" s="127"/>
      <c r="Y7" s="127"/>
      <c r="Z7" s="127"/>
    </row>
    <row r="8" spans="1:26" ht="12.75" customHeight="1" x14ac:dyDescent="0.2">
      <c r="A8" s="127"/>
      <c r="B8" s="283"/>
      <c r="C8" s="274"/>
      <c r="D8" s="134" t="s">
        <v>104</v>
      </c>
      <c r="E8" s="135" t="s">
        <v>209</v>
      </c>
      <c r="F8" s="136">
        <v>0.15</v>
      </c>
      <c r="G8" s="127"/>
      <c r="H8" s="127"/>
      <c r="I8" s="127"/>
      <c r="J8" s="127"/>
      <c r="K8" s="127"/>
      <c r="L8" s="127"/>
      <c r="M8" s="127"/>
      <c r="N8" s="127"/>
      <c r="O8" s="127"/>
      <c r="P8" s="127"/>
      <c r="Q8" s="127"/>
      <c r="R8" s="127"/>
      <c r="S8" s="127"/>
      <c r="T8" s="127"/>
      <c r="U8" s="127"/>
      <c r="V8" s="127"/>
      <c r="W8" s="127"/>
      <c r="X8" s="127"/>
      <c r="Y8" s="127"/>
      <c r="Z8" s="127"/>
    </row>
    <row r="9" spans="1:26" ht="12.75" customHeight="1" x14ac:dyDescent="0.2">
      <c r="A9" s="127"/>
      <c r="B9" s="286" t="s">
        <v>210</v>
      </c>
      <c r="C9" s="273" t="s">
        <v>93</v>
      </c>
      <c r="D9" s="134" t="s">
        <v>105</v>
      </c>
      <c r="E9" s="135" t="s">
        <v>211</v>
      </c>
      <c r="F9" s="137" t="s">
        <v>212</v>
      </c>
      <c r="G9" s="127"/>
      <c r="H9" s="127"/>
      <c r="I9" s="127"/>
      <c r="J9" s="127"/>
      <c r="K9" s="127"/>
      <c r="L9" s="127"/>
      <c r="M9" s="127"/>
      <c r="N9" s="127"/>
      <c r="O9" s="127"/>
      <c r="P9" s="127"/>
      <c r="Q9" s="127"/>
      <c r="R9" s="127"/>
      <c r="S9" s="127"/>
      <c r="T9" s="127"/>
      <c r="U9" s="127"/>
      <c r="V9" s="127"/>
      <c r="W9" s="127"/>
      <c r="X9" s="127"/>
      <c r="Y9" s="127"/>
      <c r="Z9" s="127"/>
    </row>
    <row r="10" spans="1:26" ht="12.75" customHeight="1" x14ac:dyDescent="0.2">
      <c r="A10" s="127"/>
      <c r="B10" s="282"/>
      <c r="C10" s="274"/>
      <c r="D10" s="134" t="s">
        <v>213</v>
      </c>
      <c r="E10" s="135" t="s">
        <v>214</v>
      </c>
      <c r="F10" s="137" t="s">
        <v>212</v>
      </c>
      <c r="G10" s="127"/>
      <c r="H10" s="127"/>
      <c r="I10" s="127"/>
      <c r="J10" s="127"/>
      <c r="K10" s="127"/>
      <c r="L10" s="127"/>
      <c r="M10" s="127"/>
      <c r="N10" s="127"/>
      <c r="O10" s="127"/>
      <c r="P10" s="127"/>
      <c r="Q10" s="127"/>
      <c r="R10" s="127"/>
      <c r="S10" s="127"/>
      <c r="T10" s="127"/>
      <c r="U10" s="127"/>
      <c r="V10" s="127"/>
      <c r="W10" s="127"/>
      <c r="X10" s="127"/>
      <c r="Y10" s="127"/>
      <c r="Z10" s="127"/>
    </row>
    <row r="11" spans="1:26" ht="12.75" customHeight="1" x14ac:dyDescent="0.2">
      <c r="A11" s="127"/>
      <c r="B11" s="282"/>
      <c r="C11" s="273" t="s">
        <v>94</v>
      </c>
      <c r="D11" s="134" t="s">
        <v>106</v>
      </c>
      <c r="E11" s="135" t="s">
        <v>215</v>
      </c>
      <c r="F11" s="137" t="s">
        <v>212</v>
      </c>
      <c r="G11" s="127"/>
      <c r="H11" s="127"/>
      <c r="I11" s="127"/>
      <c r="J11" s="127"/>
      <c r="K11" s="127"/>
      <c r="L11" s="127"/>
      <c r="M11" s="127"/>
      <c r="N11" s="127"/>
      <c r="O11" s="127"/>
      <c r="P11" s="127"/>
      <c r="Q11" s="127"/>
      <c r="R11" s="127"/>
      <c r="S11" s="127"/>
      <c r="T11" s="127"/>
      <c r="U11" s="127"/>
      <c r="V11" s="127"/>
      <c r="W11" s="127"/>
      <c r="X11" s="127"/>
      <c r="Y11" s="127"/>
      <c r="Z11" s="127"/>
    </row>
    <row r="12" spans="1:26" ht="12.75" customHeight="1" x14ac:dyDescent="0.2">
      <c r="A12" s="127"/>
      <c r="B12" s="282"/>
      <c r="C12" s="274"/>
      <c r="D12" s="134" t="s">
        <v>216</v>
      </c>
      <c r="E12" s="135" t="s">
        <v>217</v>
      </c>
      <c r="F12" s="137" t="s">
        <v>212</v>
      </c>
      <c r="G12" s="127"/>
      <c r="H12" s="127"/>
      <c r="I12" s="127"/>
      <c r="J12" s="127"/>
      <c r="K12" s="127"/>
      <c r="L12" s="127"/>
      <c r="M12" s="127"/>
      <c r="N12" s="127"/>
      <c r="O12" s="127"/>
      <c r="P12" s="127"/>
      <c r="Q12" s="127"/>
      <c r="R12" s="127"/>
      <c r="S12" s="127"/>
      <c r="T12" s="127"/>
      <c r="U12" s="127"/>
      <c r="V12" s="127"/>
      <c r="W12" s="127"/>
      <c r="X12" s="127"/>
      <c r="Y12" s="127"/>
      <c r="Z12" s="127"/>
    </row>
    <row r="13" spans="1:26" ht="12.75" customHeight="1" x14ac:dyDescent="0.2">
      <c r="A13" s="127"/>
      <c r="B13" s="282"/>
      <c r="C13" s="273" t="s">
        <v>95</v>
      </c>
      <c r="D13" s="134" t="s">
        <v>107</v>
      </c>
      <c r="E13" s="135" t="s">
        <v>218</v>
      </c>
      <c r="F13" s="137" t="s">
        <v>212</v>
      </c>
      <c r="G13" s="127"/>
      <c r="H13" s="127"/>
      <c r="I13" s="127"/>
      <c r="J13" s="127"/>
      <c r="K13" s="127"/>
      <c r="L13" s="127"/>
      <c r="M13" s="127"/>
      <c r="N13" s="127"/>
      <c r="O13" s="127"/>
      <c r="P13" s="127"/>
      <c r="Q13" s="127"/>
      <c r="R13" s="127"/>
      <c r="S13" s="127"/>
      <c r="T13" s="127"/>
      <c r="U13" s="127"/>
      <c r="V13" s="127"/>
      <c r="W13" s="127"/>
      <c r="X13" s="127"/>
      <c r="Y13" s="127"/>
      <c r="Z13" s="127"/>
    </row>
    <row r="14" spans="1:26" ht="12.75" customHeight="1" x14ac:dyDescent="0.2">
      <c r="A14" s="127"/>
      <c r="B14" s="287"/>
      <c r="C14" s="275"/>
      <c r="D14" s="138" t="s">
        <v>219</v>
      </c>
      <c r="E14" s="139" t="s">
        <v>220</v>
      </c>
      <c r="F14" s="140" t="s">
        <v>212</v>
      </c>
      <c r="G14" s="127"/>
      <c r="H14" s="127"/>
      <c r="I14" s="127"/>
      <c r="J14" s="127"/>
      <c r="K14" s="127"/>
      <c r="L14" s="127"/>
      <c r="M14" s="127"/>
      <c r="N14" s="127"/>
      <c r="O14" s="127"/>
      <c r="P14" s="127"/>
      <c r="Q14" s="127"/>
      <c r="R14" s="127"/>
      <c r="S14" s="127"/>
      <c r="T14" s="127"/>
      <c r="U14" s="127"/>
      <c r="V14" s="127"/>
      <c r="W14" s="127"/>
      <c r="X14" s="127"/>
      <c r="Y14" s="127"/>
      <c r="Z14" s="127"/>
    </row>
    <row r="15" spans="1:26" ht="49.5" customHeight="1" x14ac:dyDescent="0.2">
      <c r="A15" s="127"/>
      <c r="B15" s="288" t="s">
        <v>221</v>
      </c>
      <c r="C15" s="178"/>
      <c r="D15" s="178"/>
      <c r="E15" s="178"/>
      <c r="F15" s="199"/>
      <c r="G15" s="127"/>
      <c r="H15" s="127"/>
      <c r="I15" s="127"/>
      <c r="J15" s="127"/>
      <c r="K15" s="127"/>
      <c r="L15" s="127"/>
      <c r="M15" s="127"/>
      <c r="N15" s="127"/>
      <c r="O15" s="127"/>
      <c r="P15" s="127"/>
      <c r="Q15" s="127"/>
      <c r="R15" s="127"/>
      <c r="S15" s="127"/>
      <c r="T15" s="127"/>
      <c r="U15" s="127"/>
      <c r="V15" s="127"/>
      <c r="W15" s="127"/>
      <c r="X15" s="127"/>
      <c r="Y15" s="127"/>
      <c r="Z15" s="127"/>
    </row>
    <row r="16" spans="1:26" ht="27" customHeight="1" x14ac:dyDescent="0.25">
      <c r="A16" s="127"/>
      <c r="B16" s="141"/>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2.75" customHeight="1" x14ac:dyDescent="0.2">
      <c r="A17" s="127"/>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12.75" customHeight="1" x14ac:dyDescent="0.2">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12.75" customHeight="1" x14ac:dyDescent="0.2">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row>
    <row r="20" spans="1:26" ht="12.75" customHeight="1" x14ac:dyDescent="0.2">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row>
    <row r="21" spans="1:26" ht="12.75" customHeight="1"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12.75" customHeight="1" x14ac:dyDescent="0.2">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row>
    <row r="23" spans="1:26" ht="12.75" customHeight="1"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12.75" customHeight="1"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row>
    <row r="25" spans="1:26" ht="12.75" customHeight="1" x14ac:dyDescent="0.2">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2.75" customHeight="1" x14ac:dyDescent="0.2">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12.75" customHeight="1"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2.75" customHeight="1" x14ac:dyDescent="0.2">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12.75" customHeight="1" x14ac:dyDescent="0.2">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ht="12.75" customHeight="1" x14ac:dyDescent="0.2">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2.75" customHeight="1" x14ac:dyDescent="0.2">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12.75" customHeight="1" x14ac:dyDescent="0.2">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1:26" ht="12.75" customHeight="1" x14ac:dyDescent="0.2">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2.75" customHeight="1" x14ac:dyDescent="0.2">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2.75" customHeight="1" x14ac:dyDescent="0.2">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26" ht="12.75" customHeight="1" x14ac:dyDescent="0.2">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1:26" ht="12.75" customHeight="1" x14ac:dyDescent="0.2">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26" ht="12.75" customHeight="1" x14ac:dyDescent="0.2">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2.75" customHeight="1" x14ac:dyDescent="0.2">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2.75" customHeight="1" x14ac:dyDescent="0.2">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2.75" customHeigh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2.75" customHeight="1" x14ac:dyDescent="0.2">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2.75" customHeight="1" x14ac:dyDescent="0.2">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2.75" customHeight="1" x14ac:dyDescent="0.2">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75" customHeight="1" x14ac:dyDescent="0.2">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2.75" customHeight="1" x14ac:dyDescent="0.2">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2.75" customHeight="1" x14ac:dyDescent="0.2">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2.75" customHeight="1" x14ac:dyDescent="0.2">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2.75" customHeight="1" x14ac:dyDescent="0.2">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2.75" customHeight="1" x14ac:dyDescent="0.2">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2.75" customHeight="1" x14ac:dyDescent="0.2">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2.75" customHeight="1" x14ac:dyDescent="0.2">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2.75" customHeight="1" x14ac:dyDescent="0.2">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2.75" customHeight="1" x14ac:dyDescent="0.2">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2.75" customHeight="1" x14ac:dyDescent="0.2">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2.75" customHeight="1" x14ac:dyDescent="0.2">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2.75" customHeight="1" x14ac:dyDescent="0.2">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2.75" customHeight="1" x14ac:dyDescent="0.2">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2.75" customHeight="1" x14ac:dyDescent="0.2">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2.75" customHeight="1" x14ac:dyDescent="0.2">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2.75" customHeight="1" x14ac:dyDescent="0.2">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2.75" customHeight="1" x14ac:dyDescent="0.2">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2.75" customHeight="1" x14ac:dyDescent="0.2">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2.75" customHeight="1" x14ac:dyDescent="0.2">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2.75" customHeight="1" x14ac:dyDescent="0.2">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2.75" customHeight="1" x14ac:dyDescent="0.2">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2.75" customHeight="1" x14ac:dyDescent="0.2">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2.75" customHeight="1" x14ac:dyDescent="0.2">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2.75" customHeight="1" x14ac:dyDescent="0.2">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2.75" customHeight="1" x14ac:dyDescent="0.2">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2.75" customHeight="1" x14ac:dyDescent="0.2">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2.75" customHeight="1" x14ac:dyDescent="0.2">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2.75" customHeight="1" x14ac:dyDescent="0.2">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2.75" customHeight="1" x14ac:dyDescent="0.2">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2.75" customHeight="1" x14ac:dyDescent="0.2">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2.75" customHeight="1" x14ac:dyDescent="0.2">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2.75" customHeight="1" x14ac:dyDescent="0.2">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2.75" customHeight="1" x14ac:dyDescent="0.2">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2.75" customHeigh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2.75" customHeight="1" x14ac:dyDescent="0.2">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2.75" customHeight="1" x14ac:dyDescent="0.2">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2.75" customHeight="1" x14ac:dyDescent="0.2">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2.75" customHeight="1" x14ac:dyDescent="0.2">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2.75" customHeight="1" x14ac:dyDescent="0.2">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2.75" customHeight="1" x14ac:dyDescent="0.2">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2.75" customHeight="1" x14ac:dyDescent="0.2">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2.75" customHeight="1" x14ac:dyDescent="0.2">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2.75" customHeight="1" x14ac:dyDescent="0.2">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2.75" customHeight="1" x14ac:dyDescent="0.2">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2.75" customHeight="1" x14ac:dyDescent="0.2">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2.75" customHeight="1" x14ac:dyDescent="0.2">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2.75" customHeight="1" x14ac:dyDescent="0.2">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2.75" customHeight="1" x14ac:dyDescent="0.2">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2.75" customHeight="1" x14ac:dyDescent="0.2">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x14ac:dyDescent="0.2">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2.75" customHeight="1" x14ac:dyDescent="0.2">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2.75" customHeight="1" x14ac:dyDescent="0.2">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2.75" customHeight="1" x14ac:dyDescent="0.2">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2.75" customHeight="1" x14ac:dyDescent="0.2">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2.75" customHeight="1" x14ac:dyDescent="0.2">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2.75" customHeight="1" x14ac:dyDescent="0.2">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2.75" customHeight="1" x14ac:dyDescent="0.2">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2.75" customHeight="1" x14ac:dyDescent="0.2">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2.75" customHeight="1" x14ac:dyDescent="0.2">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2.75" customHeight="1" x14ac:dyDescent="0.2">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2.75" customHeight="1"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2.75" customHeight="1" x14ac:dyDescent="0.2">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2.75" customHeight="1" x14ac:dyDescent="0.2">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2.75" customHeight="1" x14ac:dyDescent="0.2">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2.75" customHeight="1" x14ac:dyDescent="0.2">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2.75" customHeight="1" x14ac:dyDescent="0.2">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2.75" customHeight="1" x14ac:dyDescent="0.2">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2.75" customHeight="1" x14ac:dyDescent="0.2">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2.75" customHeight="1" x14ac:dyDescent="0.2">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2.75" customHeight="1" x14ac:dyDescent="0.2">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2.75" customHeight="1" x14ac:dyDescent="0.2">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2.75" customHeight="1" x14ac:dyDescent="0.2">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2.75" customHeight="1" x14ac:dyDescent="0.2">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2.75" customHeight="1" x14ac:dyDescent="0.2">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2.75" customHeight="1" x14ac:dyDescent="0.2">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2.75" customHeight="1" x14ac:dyDescent="0.2">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2.75" customHeight="1" x14ac:dyDescent="0.2">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2.75" customHeight="1" x14ac:dyDescent="0.2">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2.75" customHeight="1" x14ac:dyDescent="0.2">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2.75" customHeight="1" x14ac:dyDescent="0.2">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2.75" customHeight="1" x14ac:dyDescent="0.2">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2.75" customHeight="1" x14ac:dyDescent="0.2">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2.75" customHeight="1" x14ac:dyDescent="0.2">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2.75" customHeight="1" x14ac:dyDescent="0.2">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2.75" customHeight="1" x14ac:dyDescent="0.2">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2.75" customHeight="1" x14ac:dyDescent="0.2">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2.75" customHeight="1" x14ac:dyDescent="0.2">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2.75" customHeight="1" x14ac:dyDescent="0.2">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2.75" customHeight="1" x14ac:dyDescent="0.2">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2.75" customHeight="1" x14ac:dyDescent="0.2">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2.75" customHeight="1" x14ac:dyDescent="0.2">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2.75" customHeight="1" x14ac:dyDescent="0.2">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2.75" customHeight="1" x14ac:dyDescent="0.2">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2.75" customHeight="1" x14ac:dyDescent="0.2">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2.75" customHeight="1" x14ac:dyDescent="0.2">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2.75" customHeight="1" x14ac:dyDescent="0.2">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2.75" customHeight="1" x14ac:dyDescent="0.2">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2.75" customHeight="1" x14ac:dyDescent="0.2">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2.75" customHeight="1" x14ac:dyDescent="0.2">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2.75" customHeight="1" x14ac:dyDescent="0.2">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2.75" customHeight="1" x14ac:dyDescent="0.2">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2.75" customHeight="1" x14ac:dyDescent="0.2">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2.75" customHeight="1" x14ac:dyDescent="0.2">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2.75" customHeight="1" x14ac:dyDescent="0.2">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2.75" customHeight="1" x14ac:dyDescent="0.2">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2.75" customHeight="1" x14ac:dyDescent="0.2">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2.75" customHeight="1" x14ac:dyDescent="0.2">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2.75" customHeight="1" x14ac:dyDescent="0.2">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2.75" customHeight="1" x14ac:dyDescent="0.2">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2.75" customHeight="1" x14ac:dyDescent="0.2">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2.75" customHeight="1" x14ac:dyDescent="0.2">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2.75" customHeight="1" x14ac:dyDescent="0.2">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2.75" customHeight="1" x14ac:dyDescent="0.2">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2.75" customHeight="1" x14ac:dyDescent="0.2">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2.75" customHeight="1" x14ac:dyDescent="0.2">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2.75" customHeight="1" x14ac:dyDescent="0.2">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2.75" customHeight="1" x14ac:dyDescent="0.2">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2.75" customHeight="1" x14ac:dyDescent="0.2">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2.75" customHeight="1" x14ac:dyDescent="0.2">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2.75" customHeight="1" x14ac:dyDescent="0.2">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2.75" customHeight="1" x14ac:dyDescent="0.2">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2.75" customHeight="1" x14ac:dyDescent="0.2">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2.75" customHeight="1" x14ac:dyDescent="0.2">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2.75" customHeight="1" x14ac:dyDescent="0.2">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2.75" customHeight="1" x14ac:dyDescent="0.2">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2.75" customHeight="1" x14ac:dyDescent="0.2">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2.75" customHeight="1" x14ac:dyDescent="0.2">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2.75" customHeight="1" x14ac:dyDescent="0.2">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2.75" customHeight="1" x14ac:dyDescent="0.2">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2.75" customHeight="1" x14ac:dyDescent="0.2">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2.75" customHeight="1" x14ac:dyDescent="0.2">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2.75" customHeight="1" x14ac:dyDescent="0.2">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2.75" customHeight="1" x14ac:dyDescent="0.2">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2.75" customHeight="1" x14ac:dyDescent="0.2">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2.75" customHeight="1" x14ac:dyDescent="0.2">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2.75" customHeight="1" x14ac:dyDescent="0.2">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2.75" customHeight="1" x14ac:dyDescent="0.2">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2.75" customHeight="1" x14ac:dyDescent="0.2">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2.75" customHeight="1" x14ac:dyDescent="0.2">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2.75" customHeight="1" x14ac:dyDescent="0.2">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2.75" customHeight="1" x14ac:dyDescent="0.2">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2.75" customHeight="1" x14ac:dyDescent="0.2">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2.75" customHeight="1" x14ac:dyDescent="0.2">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2.75" customHeight="1" x14ac:dyDescent="0.2">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2.75" customHeight="1" x14ac:dyDescent="0.2">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2.75" customHeight="1" x14ac:dyDescent="0.2">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2.75" customHeight="1" x14ac:dyDescent="0.2">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2.75" customHeight="1" x14ac:dyDescent="0.2">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2.75" customHeight="1" x14ac:dyDescent="0.2">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2.75" customHeight="1" x14ac:dyDescent="0.2">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2.75" customHeight="1" x14ac:dyDescent="0.2">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2.75" customHeight="1" x14ac:dyDescent="0.2">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2.75" customHeight="1" x14ac:dyDescent="0.2">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2.75" customHeight="1" x14ac:dyDescent="0.2">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2.75" customHeight="1" x14ac:dyDescent="0.2">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2.75" customHeight="1" x14ac:dyDescent="0.2">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2.75" customHeight="1" x14ac:dyDescent="0.2">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2.75" customHeight="1" x14ac:dyDescent="0.2">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2.75" customHeight="1" x14ac:dyDescent="0.2">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2.75" customHeight="1" x14ac:dyDescent="0.2">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2.75" customHeight="1" x14ac:dyDescent="0.2">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2.75" customHeight="1" x14ac:dyDescent="0.2">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2.75" customHeight="1" x14ac:dyDescent="0.2">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2.75" customHeight="1" x14ac:dyDescent="0.2">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2.75" customHeight="1" x14ac:dyDescent="0.2">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2.75" customHeight="1" x14ac:dyDescent="0.2">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2.75" customHeight="1" x14ac:dyDescent="0.2">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2.75" customHeight="1" x14ac:dyDescent="0.2">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2.75" customHeight="1" x14ac:dyDescent="0.2">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2.75" customHeight="1" x14ac:dyDescent="0.2">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2.75" customHeight="1" x14ac:dyDescent="0.2">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2.75" customHeight="1" x14ac:dyDescent="0.2">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2.75" customHeight="1" x14ac:dyDescent="0.2">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2.75" customHeight="1" x14ac:dyDescent="0.2">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2.75" customHeight="1" x14ac:dyDescent="0.2">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2.75" customHeight="1" x14ac:dyDescent="0.2">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2.75" customHeight="1" x14ac:dyDescent="0.2">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2.75" customHeight="1" x14ac:dyDescent="0.2">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2.75" customHeight="1" x14ac:dyDescent="0.2">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2.75" customHeight="1" x14ac:dyDescent="0.2">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2.75" customHeight="1" x14ac:dyDescent="0.2">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2.75" customHeight="1" x14ac:dyDescent="0.2">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2.75" customHeight="1" x14ac:dyDescent="0.2">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2.75" customHeight="1" x14ac:dyDescent="0.2">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2.75" customHeight="1" x14ac:dyDescent="0.2">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2.75" customHeight="1" x14ac:dyDescent="0.2">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2.75" customHeight="1" x14ac:dyDescent="0.2">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2.75" customHeight="1" x14ac:dyDescent="0.2">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2.75" customHeight="1" x14ac:dyDescent="0.2">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2.75" customHeight="1" x14ac:dyDescent="0.2">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2.75" customHeight="1" x14ac:dyDescent="0.2">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2.75" customHeight="1" x14ac:dyDescent="0.2">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2.75" customHeight="1" x14ac:dyDescent="0.2">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2.75" customHeight="1" x14ac:dyDescent="0.2">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2.75" customHeight="1" x14ac:dyDescent="0.2">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2.75" customHeight="1" x14ac:dyDescent="0.2">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2.75" customHeight="1" x14ac:dyDescent="0.2">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2.75" customHeight="1" x14ac:dyDescent="0.2">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2.75" customHeight="1" x14ac:dyDescent="0.2">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2.75" customHeight="1" x14ac:dyDescent="0.2">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2.75" customHeight="1" x14ac:dyDescent="0.2">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2.75" customHeight="1" x14ac:dyDescent="0.2">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2.75" customHeight="1" x14ac:dyDescent="0.2">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2.75" customHeight="1" x14ac:dyDescent="0.2">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2.75" customHeight="1" x14ac:dyDescent="0.2">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2.75" customHeight="1" x14ac:dyDescent="0.2">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2.75" customHeight="1" x14ac:dyDescent="0.2">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2.75" customHeight="1" x14ac:dyDescent="0.2">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2.75" customHeight="1" x14ac:dyDescent="0.2">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2.75" customHeight="1" x14ac:dyDescent="0.2">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2.75" customHeight="1" x14ac:dyDescent="0.2">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2.75" customHeight="1" x14ac:dyDescent="0.2">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2.75" customHeight="1" x14ac:dyDescent="0.2">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2.75" customHeight="1" x14ac:dyDescent="0.2">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2.75" customHeight="1" x14ac:dyDescent="0.2">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2.75" customHeight="1" x14ac:dyDescent="0.2">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2.75" customHeight="1" x14ac:dyDescent="0.2">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2.75" customHeight="1" x14ac:dyDescent="0.2">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2.75" customHeight="1" x14ac:dyDescent="0.2">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2.75" customHeight="1" x14ac:dyDescent="0.2">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2.75" customHeight="1" x14ac:dyDescent="0.2">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2.75" customHeight="1" x14ac:dyDescent="0.2">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2.75" customHeight="1" x14ac:dyDescent="0.2">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2.75" customHeight="1" x14ac:dyDescent="0.2">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2.75" customHeight="1" x14ac:dyDescent="0.2">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2.75" customHeight="1" x14ac:dyDescent="0.2">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2.75" customHeight="1" x14ac:dyDescent="0.2">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2.75" customHeight="1" x14ac:dyDescent="0.2">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2.75" customHeight="1" x14ac:dyDescent="0.2">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2.75" customHeight="1" x14ac:dyDescent="0.2">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2.75" customHeight="1" x14ac:dyDescent="0.2">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2.75" customHeight="1" x14ac:dyDescent="0.2">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2.75" customHeight="1" x14ac:dyDescent="0.2">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2.75" customHeight="1" x14ac:dyDescent="0.2">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2.75" customHeight="1" x14ac:dyDescent="0.2">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2.75" customHeight="1" x14ac:dyDescent="0.2">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2.75" customHeight="1" x14ac:dyDescent="0.2">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2.75" customHeight="1" x14ac:dyDescent="0.2">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2.75" customHeight="1" x14ac:dyDescent="0.2">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2.75" customHeight="1" x14ac:dyDescent="0.2">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2.75" customHeight="1" x14ac:dyDescent="0.2">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2.75" customHeight="1" x14ac:dyDescent="0.2">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2.75" customHeight="1" x14ac:dyDescent="0.2">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2.75" customHeight="1" x14ac:dyDescent="0.2">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2.75" customHeight="1" x14ac:dyDescent="0.2">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2.75" customHeight="1" x14ac:dyDescent="0.2">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2.75" customHeight="1" x14ac:dyDescent="0.2">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2.75" customHeight="1" x14ac:dyDescent="0.2">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2.75" customHeight="1" x14ac:dyDescent="0.2">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2.75" customHeight="1" x14ac:dyDescent="0.2">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2.75" customHeight="1" x14ac:dyDescent="0.2">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2.75" customHeight="1" x14ac:dyDescent="0.2">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2.75" customHeight="1" x14ac:dyDescent="0.2">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2.75" customHeight="1" x14ac:dyDescent="0.2">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2.75" customHeight="1" x14ac:dyDescent="0.2">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2.75" customHeight="1" x14ac:dyDescent="0.2">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2.75" customHeight="1" x14ac:dyDescent="0.2">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2.75" customHeight="1" x14ac:dyDescent="0.2">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2.75" customHeight="1" x14ac:dyDescent="0.2">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2.75" customHeight="1" x14ac:dyDescent="0.2">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2.75" customHeight="1" x14ac:dyDescent="0.2">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2.75" customHeight="1" x14ac:dyDescent="0.2">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2.75" customHeight="1" x14ac:dyDescent="0.2">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2.75" customHeight="1" x14ac:dyDescent="0.2">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2.75" customHeight="1" x14ac:dyDescent="0.2">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2.75" customHeight="1" x14ac:dyDescent="0.2">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2.75" customHeight="1" x14ac:dyDescent="0.2">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2.75" customHeight="1" x14ac:dyDescent="0.2">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2.75" customHeight="1" x14ac:dyDescent="0.2">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2.75" customHeight="1" x14ac:dyDescent="0.2">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2.75" customHeight="1" x14ac:dyDescent="0.2">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2.75" customHeight="1" x14ac:dyDescent="0.2">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2.75" customHeight="1" x14ac:dyDescent="0.2">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2.75" customHeight="1" x14ac:dyDescent="0.2">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2.75" customHeight="1" x14ac:dyDescent="0.2">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2.75" customHeight="1" x14ac:dyDescent="0.2">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2.75" customHeight="1" x14ac:dyDescent="0.2">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2.75" customHeight="1" x14ac:dyDescent="0.2">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2.75" customHeight="1" x14ac:dyDescent="0.2">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2.75" customHeight="1" x14ac:dyDescent="0.2">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2.75" customHeight="1" x14ac:dyDescent="0.2">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2.75" customHeight="1" x14ac:dyDescent="0.2">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2.75" customHeight="1" x14ac:dyDescent="0.2">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2.75" customHeight="1" x14ac:dyDescent="0.2">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2.75" customHeight="1" x14ac:dyDescent="0.2">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2.75" customHeight="1" x14ac:dyDescent="0.2">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2.75" customHeight="1" x14ac:dyDescent="0.2">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2.75" customHeight="1" x14ac:dyDescent="0.2">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2.75" customHeight="1" x14ac:dyDescent="0.2">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2.75" customHeight="1" x14ac:dyDescent="0.2">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2.75" customHeight="1" x14ac:dyDescent="0.2">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2.75" customHeight="1" x14ac:dyDescent="0.2">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2.75" customHeight="1" x14ac:dyDescent="0.2">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2.75" customHeight="1" x14ac:dyDescent="0.2">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2.75" customHeight="1" x14ac:dyDescent="0.2">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2.75" customHeight="1" x14ac:dyDescent="0.2">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2.75" customHeight="1" x14ac:dyDescent="0.2">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2.75" customHeight="1" x14ac:dyDescent="0.2">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2.75" customHeight="1" x14ac:dyDescent="0.2">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2.75" customHeight="1" x14ac:dyDescent="0.2">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2.75" customHeight="1" x14ac:dyDescent="0.2">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2.75" customHeight="1" x14ac:dyDescent="0.2">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2.75" customHeight="1" x14ac:dyDescent="0.2">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2.75" customHeight="1" x14ac:dyDescent="0.2">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2.75" customHeight="1" x14ac:dyDescent="0.2">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2.75" customHeight="1" x14ac:dyDescent="0.2">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2.75" customHeight="1" x14ac:dyDescent="0.2">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2.75" customHeight="1" x14ac:dyDescent="0.2">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2.75" customHeight="1" x14ac:dyDescent="0.2">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2.75" customHeight="1" x14ac:dyDescent="0.2">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2.75" customHeight="1" x14ac:dyDescent="0.2">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2.75" customHeight="1" x14ac:dyDescent="0.2">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2.75" customHeight="1" x14ac:dyDescent="0.2">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2.75" customHeight="1" x14ac:dyDescent="0.2">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2.75" customHeight="1" x14ac:dyDescent="0.2">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2.75" customHeight="1" x14ac:dyDescent="0.2">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2.75" customHeight="1" x14ac:dyDescent="0.2">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2.75" customHeight="1" x14ac:dyDescent="0.2">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2.75" customHeight="1" x14ac:dyDescent="0.2">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2.75" customHeight="1" x14ac:dyDescent="0.2">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2.75" customHeight="1" x14ac:dyDescent="0.2">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2.75" customHeight="1" x14ac:dyDescent="0.2">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2.75" customHeight="1" x14ac:dyDescent="0.2">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2.75" customHeight="1" x14ac:dyDescent="0.2">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2.75" customHeight="1" x14ac:dyDescent="0.2">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2.75" customHeight="1" x14ac:dyDescent="0.2">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2.75" customHeight="1" x14ac:dyDescent="0.2">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2.75" customHeight="1" x14ac:dyDescent="0.2">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2.75" customHeight="1" x14ac:dyDescent="0.2">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2.75" customHeight="1" x14ac:dyDescent="0.2">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2.75" customHeight="1" x14ac:dyDescent="0.2">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2.75" customHeight="1" x14ac:dyDescent="0.2">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2.75" customHeight="1" x14ac:dyDescent="0.2">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2.75" customHeight="1" x14ac:dyDescent="0.2">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2.75" customHeight="1" x14ac:dyDescent="0.2">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2.75" customHeight="1" x14ac:dyDescent="0.2">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2.75" customHeight="1" x14ac:dyDescent="0.2">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2.75" customHeight="1" x14ac:dyDescent="0.2">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2.75" customHeight="1" x14ac:dyDescent="0.2">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2.75" customHeight="1" x14ac:dyDescent="0.2">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2.75" customHeight="1" x14ac:dyDescent="0.2">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2.75" customHeight="1" x14ac:dyDescent="0.2">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2.75" customHeight="1" x14ac:dyDescent="0.2">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2.75" customHeight="1" x14ac:dyDescent="0.2">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2.75" customHeight="1" x14ac:dyDescent="0.2">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2.75" customHeight="1" x14ac:dyDescent="0.2">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2.75" customHeight="1" x14ac:dyDescent="0.2">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2.75" customHeight="1" x14ac:dyDescent="0.2">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2.75" customHeight="1" x14ac:dyDescent="0.2">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2.75" customHeight="1" x14ac:dyDescent="0.2">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2.75" customHeight="1" x14ac:dyDescent="0.2">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2.75" customHeight="1" x14ac:dyDescent="0.2">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2.75" customHeight="1" x14ac:dyDescent="0.2">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2.75" customHeight="1" x14ac:dyDescent="0.2">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2.75" customHeight="1" x14ac:dyDescent="0.2">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2.75" customHeight="1" x14ac:dyDescent="0.2">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2.75" customHeight="1" x14ac:dyDescent="0.2">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2.75" customHeight="1" x14ac:dyDescent="0.2">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2.75" customHeight="1" x14ac:dyDescent="0.2">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2.75" customHeight="1" x14ac:dyDescent="0.2">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2.75" customHeight="1" x14ac:dyDescent="0.2">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2.75" customHeight="1" x14ac:dyDescent="0.2">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2.75" customHeight="1" x14ac:dyDescent="0.2">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2.75" customHeight="1" x14ac:dyDescent="0.2">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2.75" customHeight="1" x14ac:dyDescent="0.2">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2.75" customHeight="1" x14ac:dyDescent="0.2">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2.75" customHeight="1" x14ac:dyDescent="0.2">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2.75" customHeight="1" x14ac:dyDescent="0.2">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2.75" customHeight="1" x14ac:dyDescent="0.2">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2.75" customHeight="1" x14ac:dyDescent="0.2">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2.75" customHeight="1" x14ac:dyDescent="0.2">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2.75" customHeight="1" x14ac:dyDescent="0.2">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2.75" customHeight="1" x14ac:dyDescent="0.2">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2.75" customHeight="1" x14ac:dyDescent="0.2">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2.75" customHeight="1" x14ac:dyDescent="0.2">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2.75" customHeight="1" x14ac:dyDescent="0.2">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2.75" customHeight="1" x14ac:dyDescent="0.2">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2.75" customHeight="1" x14ac:dyDescent="0.2">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2.75" customHeight="1" x14ac:dyDescent="0.2">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2.75" customHeight="1" x14ac:dyDescent="0.2">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2.75" customHeight="1" x14ac:dyDescent="0.2">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2.75" customHeight="1" x14ac:dyDescent="0.2">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2.75" customHeight="1" x14ac:dyDescent="0.2">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2.75" customHeight="1" x14ac:dyDescent="0.2">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2.75" customHeight="1" x14ac:dyDescent="0.2">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2.75" customHeight="1" x14ac:dyDescent="0.2">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2.75" customHeight="1" x14ac:dyDescent="0.2">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2.75" customHeight="1" x14ac:dyDescent="0.2">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2.75" customHeight="1" x14ac:dyDescent="0.2">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2.75" customHeight="1" x14ac:dyDescent="0.2">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2.75" customHeight="1" x14ac:dyDescent="0.2">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2.75" customHeight="1" x14ac:dyDescent="0.2">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2.75" customHeight="1" x14ac:dyDescent="0.2">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2.75" customHeight="1" x14ac:dyDescent="0.2">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2.75" customHeight="1" x14ac:dyDescent="0.2">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2.75" customHeight="1" x14ac:dyDescent="0.2">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2.75" customHeight="1" x14ac:dyDescent="0.2">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2.75" customHeight="1" x14ac:dyDescent="0.2">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2.75" customHeight="1" x14ac:dyDescent="0.2">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2.75" customHeight="1" x14ac:dyDescent="0.2">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2.75" customHeight="1" x14ac:dyDescent="0.2">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2.75" customHeight="1" x14ac:dyDescent="0.2">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2.75" customHeight="1" x14ac:dyDescent="0.2">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2.75" customHeight="1" x14ac:dyDescent="0.2">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2.75" customHeight="1" x14ac:dyDescent="0.2">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2.75" customHeight="1" x14ac:dyDescent="0.2">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2.75" customHeight="1" x14ac:dyDescent="0.2">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2.75" customHeight="1" x14ac:dyDescent="0.2">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2.75" customHeight="1" x14ac:dyDescent="0.2">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2.75" customHeight="1" x14ac:dyDescent="0.2">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2.75" customHeight="1" x14ac:dyDescent="0.2">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2.75" customHeight="1" x14ac:dyDescent="0.2">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2.75" customHeight="1" x14ac:dyDescent="0.2">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2.75" customHeight="1" x14ac:dyDescent="0.2">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2.75" customHeight="1" x14ac:dyDescent="0.2">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2.75" customHeight="1" x14ac:dyDescent="0.2">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2.75" customHeight="1" x14ac:dyDescent="0.2">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2.75" customHeight="1" x14ac:dyDescent="0.2">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2.75" customHeight="1" x14ac:dyDescent="0.2">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2.75" customHeight="1" x14ac:dyDescent="0.2">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2.75" customHeight="1" x14ac:dyDescent="0.2">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2.75" customHeight="1" x14ac:dyDescent="0.2">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2.75" customHeight="1" x14ac:dyDescent="0.2">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2.75" customHeight="1" x14ac:dyDescent="0.2">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2.75" customHeight="1" x14ac:dyDescent="0.2">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2.75" customHeight="1" x14ac:dyDescent="0.2">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2.75" customHeight="1" x14ac:dyDescent="0.2">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2.75" customHeight="1" x14ac:dyDescent="0.2">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2.75" customHeight="1" x14ac:dyDescent="0.2">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2.75" customHeight="1" x14ac:dyDescent="0.2">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2.75" customHeight="1" x14ac:dyDescent="0.2">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2.75" customHeight="1" x14ac:dyDescent="0.2">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2.75" customHeight="1" x14ac:dyDescent="0.2">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2.75" customHeight="1" x14ac:dyDescent="0.2">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2.75" customHeight="1" x14ac:dyDescent="0.2">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2.75" customHeight="1" x14ac:dyDescent="0.2">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2.75" customHeight="1" x14ac:dyDescent="0.2">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2.75" customHeight="1" x14ac:dyDescent="0.2">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2.75" customHeight="1" x14ac:dyDescent="0.2">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2.75" customHeight="1" x14ac:dyDescent="0.2">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2.75" customHeight="1" x14ac:dyDescent="0.2">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2.75" customHeight="1" x14ac:dyDescent="0.2">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2.75" customHeight="1" x14ac:dyDescent="0.2">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2.75" customHeight="1" x14ac:dyDescent="0.2">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2.75" customHeight="1" x14ac:dyDescent="0.2">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2.75" customHeight="1" x14ac:dyDescent="0.2">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2.75" customHeight="1" x14ac:dyDescent="0.2">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2.75" customHeight="1" x14ac:dyDescent="0.2">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2.75" customHeight="1" x14ac:dyDescent="0.2">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2.75" customHeight="1" x14ac:dyDescent="0.2">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2.75" customHeight="1" x14ac:dyDescent="0.2">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2.75" customHeight="1" x14ac:dyDescent="0.2">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2.75" customHeight="1" x14ac:dyDescent="0.2">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2.75" customHeight="1" x14ac:dyDescent="0.2">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2.75" customHeight="1" x14ac:dyDescent="0.2">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2.75" customHeight="1" x14ac:dyDescent="0.2">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2.75" customHeight="1" x14ac:dyDescent="0.2">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2.75" customHeight="1" x14ac:dyDescent="0.2">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2.75" customHeight="1" x14ac:dyDescent="0.2">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2.75" customHeight="1" x14ac:dyDescent="0.2">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2.75" customHeight="1" x14ac:dyDescent="0.2">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2.75" customHeight="1" x14ac:dyDescent="0.2">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2.75" customHeight="1" x14ac:dyDescent="0.2">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2.75" customHeight="1" x14ac:dyDescent="0.2">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2.75" customHeight="1" x14ac:dyDescent="0.2">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2.75" customHeight="1" x14ac:dyDescent="0.2">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2.75" customHeight="1" x14ac:dyDescent="0.2">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2.75" customHeight="1" x14ac:dyDescent="0.2">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2.75" customHeight="1" x14ac:dyDescent="0.2">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2.75" customHeight="1" x14ac:dyDescent="0.2">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2.75" customHeight="1" x14ac:dyDescent="0.2">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2.75" customHeight="1" x14ac:dyDescent="0.2">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2.75" customHeight="1" x14ac:dyDescent="0.2">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2.75" customHeight="1" x14ac:dyDescent="0.2">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2.75" customHeight="1" x14ac:dyDescent="0.2">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2.75" customHeight="1" x14ac:dyDescent="0.2">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2.75" customHeight="1" x14ac:dyDescent="0.2">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2.75" customHeight="1" x14ac:dyDescent="0.2">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2.75" customHeight="1" x14ac:dyDescent="0.2">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2.75" customHeight="1" x14ac:dyDescent="0.2">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2.75" customHeight="1" x14ac:dyDescent="0.2">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2.75" customHeight="1" x14ac:dyDescent="0.2">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2.75" customHeight="1" x14ac:dyDescent="0.2">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2.75" customHeight="1" x14ac:dyDescent="0.2">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2.75" customHeight="1" x14ac:dyDescent="0.2">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2.75" customHeight="1" x14ac:dyDescent="0.2">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2.75" customHeight="1" x14ac:dyDescent="0.2">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2.75" customHeight="1" x14ac:dyDescent="0.2">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2.75" customHeight="1" x14ac:dyDescent="0.2">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2.75" customHeight="1" x14ac:dyDescent="0.2">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2.75" customHeight="1" x14ac:dyDescent="0.2">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2.75" customHeight="1" x14ac:dyDescent="0.2">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2.75" customHeight="1" x14ac:dyDescent="0.2">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2.75" customHeight="1" x14ac:dyDescent="0.2">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2.75" customHeight="1" x14ac:dyDescent="0.2">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2.75" customHeight="1" x14ac:dyDescent="0.2">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2.75" customHeight="1" x14ac:dyDescent="0.2">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2.75" customHeight="1" x14ac:dyDescent="0.2">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2.75" customHeight="1" x14ac:dyDescent="0.2">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2.75" customHeight="1" x14ac:dyDescent="0.2">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2.75" customHeight="1" x14ac:dyDescent="0.2">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2.75" customHeight="1" x14ac:dyDescent="0.2">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2.75" customHeight="1" x14ac:dyDescent="0.2">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2.75" customHeight="1" x14ac:dyDescent="0.2">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2.75" customHeight="1" x14ac:dyDescent="0.2">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2.75" customHeight="1" x14ac:dyDescent="0.2">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2.75" customHeight="1" x14ac:dyDescent="0.2">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2.75" customHeight="1" x14ac:dyDescent="0.2">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2.75" customHeight="1" x14ac:dyDescent="0.2">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2.75" customHeight="1" x14ac:dyDescent="0.2">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2.75" customHeight="1" x14ac:dyDescent="0.2">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2.75" customHeight="1" x14ac:dyDescent="0.2">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2.75" customHeight="1" x14ac:dyDescent="0.2">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2.75" customHeight="1" x14ac:dyDescent="0.2">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2.75" customHeight="1" x14ac:dyDescent="0.2">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2.75" customHeight="1" x14ac:dyDescent="0.2">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2.75" customHeight="1" x14ac:dyDescent="0.2">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2.75" customHeight="1" x14ac:dyDescent="0.2">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2.75" customHeight="1" x14ac:dyDescent="0.2">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2.75" customHeight="1" x14ac:dyDescent="0.2">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2.75" customHeight="1" x14ac:dyDescent="0.2">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2.75" customHeight="1" x14ac:dyDescent="0.2">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2.75" customHeight="1" x14ac:dyDescent="0.2">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2.75" customHeight="1" x14ac:dyDescent="0.2">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2.75" customHeight="1" x14ac:dyDescent="0.2">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2.75" customHeight="1" x14ac:dyDescent="0.2">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2.75" customHeight="1" x14ac:dyDescent="0.2">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2.75" customHeight="1" x14ac:dyDescent="0.2">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2.75" customHeight="1" x14ac:dyDescent="0.2">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2.75" customHeight="1" x14ac:dyDescent="0.2">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2.75" customHeight="1" x14ac:dyDescent="0.2">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2.75" customHeight="1" x14ac:dyDescent="0.2">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2.75" customHeight="1" x14ac:dyDescent="0.2">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2.75" customHeight="1" x14ac:dyDescent="0.2">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2.75" customHeight="1" x14ac:dyDescent="0.2">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2.75" customHeight="1" x14ac:dyDescent="0.2">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2.75" customHeight="1" x14ac:dyDescent="0.2">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2.75" customHeight="1" x14ac:dyDescent="0.2">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2.75" customHeight="1" x14ac:dyDescent="0.2">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2.75" customHeight="1" x14ac:dyDescent="0.2">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2.75" customHeight="1" x14ac:dyDescent="0.2">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2.75" customHeight="1" x14ac:dyDescent="0.2">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2.75" customHeight="1" x14ac:dyDescent="0.2">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2.75" customHeight="1" x14ac:dyDescent="0.2">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2.75" customHeight="1" x14ac:dyDescent="0.2">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2.75" customHeight="1" x14ac:dyDescent="0.2">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2.75" customHeight="1" x14ac:dyDescent="0.2">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2.75" customHeight="1" x14ac:dyDescent="0.2">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2.75" customHeight="1" x14ac:dyDescent="0.2">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2.75" customHeight="1" x14ac:dyDescent="0.2">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2.75" customHeight="1" x14ac:dyDescent="0.2">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2.75" customHeight="1" x14ac:dyDescent="0.2">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2.75" customHeight="1" x14ac:dyDescent="0.2">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2.75" customHeight="1" x14ac:dyDescent="0.2">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2.75" customHeight="1" x14ac:dyDescent="0.2">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2.75" customHeight="1" x14ac:dyDescent="0.2">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2.75" customHeight="1" x14ac:dyDescent="0.2">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2.75" customHeight="1" x14ac:dyDescent="0.2">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2.75" customHeight="1" x14ac:dyDescent="0.2">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2.75" customHeight="1" x14ac:dyDescent="0.2">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2.75" customHeight="1" x14ac:dyDescent="0.2">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2.75" customHeight="1" x14ac:dyDescent="0.2">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2.75" customHeight="1" x14ac:dyDescent="0.2">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2.75" customHeight="1" x14ac:dyDescent="0.2">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2.75" customHeight="1" x14ac:dyDescent="0.2">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2.75" customHeight="1" x14ac:dyDescent="0.2">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2.75" customHeight="1" x14ac:dyDescent="0.2">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2.75" customHeight="1" x14ac:dyDescent="0.2">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2.75" customHeight="1" x14ac:dyDescent="0.2">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2.75" customHeight="1" x14ac:dyDescent="0.2">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2.75" customHeight="1" x14ac:dyDescent="0.2">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2.75" customHeight="1" x14ac:dyDescent="0.2">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2.75" customHeight="1" x14ac:dyDescent="0.2">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2.75" customHeight="1" x14ac:dyDescent="0.2">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2.75" customHeight="1" x14ac:dyDescent="0.2">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2.75" customHeight="1" x14ac:dyDescent="0.2">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2.75" customHeight="1" x14ac:dyDescent="0.2">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2.75" customHeight="1" x14ac:dyDescent="0.2">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2.75" customHeight="1" x14ac:dyDescent="0.2">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2.75" customHeight="1" x14ac:dyDescent="0.2">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2.75" customHeight="1" x14ac:dyDescent="0.2">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2.75" customHeight="1" x14ac:dyDescent="0.2">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2.75" customHeight="1" x14ac:dyDescent="0.2">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2.75" customHeight="1" x14ac:dyDescent="0.2">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2.75" customHeight="1" x14ac:dyDescent="0.2">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2.75" customHeight="1" x14ac:dyDescent="0.2">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2.75" customHeight="1" x14ac:dyDescent="0.2">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2.75" customHeight="1" x14ac:dyDescent="0.2">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2.75" customHeight="1" x14ac:dyDescent="0.2">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2.75" customHeight="1" x14ac:dyDescent="0.2">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2.75" customHeight="1" x14ac:dyDescent="0.2">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2.75" customHeight="1" x14ac:dyDescent="0.2">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2.75" customHeight="1" x14ac:dyDescent="0.2">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2.75" customHeight="1" x14ac:dyDescent="0.2">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2.75" customHeight="1" x14ac:dyDescent="0.2">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2.75" customHeight="1" x14ac:dyDescent="0.2">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2.75" customHeight="1" x14ac:dyDescent="0.2">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2.75" customHeight="1" x14ac:dyDescent="0.2">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2.75" customHeight="1" x14ac:dyDescent="0.2">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2.75" customHeight="1" x14ac:dyDescent="0.2">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2.75" customHeight="1" x14ac:dyDescent="0.2">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2.75" customHeight="1" x14ac:dyDescent="0.2">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2.75" customHeight="1" x14ac:dyDescent="0.2">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2.75" customHeight="1" x14ac:dyDescent="0.2">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2.75" customHeight="1" x14ac:dyDescent="0.2">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2.75" customHeight="1" x14ac:dyDescent="0.2">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2.75" customHeight="1" x14ac:dyDescent="0.2">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2.75" customHeight="1" x14ac:dyDescent="0.2">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2.75" customHeight="1" x14ac:dyDescent="0.2">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2.75" customHeight="1" x14ac:dyDescent="0.2">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2.75" customHeight="1" x14ac:dyDescent="0.2">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2.75" customHeight="1" x14ac:dyDescent="0.2">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2.75" customHeight="1" x14ac:dyDescent="0.2">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2.75" customHeight="1" x14ac:dyDescent="0.2">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2.75" customHeight="1" x14ac:dyDescent="0.2">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2.75" customHeight="1" x14ac:dyDescent="0.2">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2.75" customHeight="1" x14ac:dyDescent="0.2">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2.75" customHeight="1" x14ac:dyDescent="0.2">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2.75" customHeight="1" x14ac:dyDescent="0.2">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2.75" customHeight="1" x14ac:dyDescent="0.2">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2.75" customHeight="1" x14ac:dyDescent="0.2">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2.75" customHeight="1" x14ac:dyDescent="0.2">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2.75" customHeight="1" x14ac:dyDescent="0.2">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2.75" customHeight="1" x14ac:dyDescent="0.2">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2.75" customHeight="1" x14ac:dyDescent="0.2">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2.75" customHeight="1" x14ac:dyDescent="0.2">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2.75" customHeight="1" x14ac:dyDescent="0.2">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2.75" customHeight="1" x14ac:dyDescent="0.2">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2.75" customHeight="1" x14ac:dyDescent="0.2">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2.75" customHeight="1" x14ac:dyDescent="0.2">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2.75" customHeight="1" x14ac:dyDescent="0.2">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2.75" customHeight="1" x14ac:dyDescent="0.2">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2.75" customHeight="1" x14ac:dyDescent="0.2">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2.75" customHeight="1" x14ac:dyDescent="0.2">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2.75" customHeight="1" x14ac:dyDescent="0.2">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2.75" customHeight="1" x14ac:dyDescent="0.2">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2.75" customHeight="1" x14ac:dyDescent="0.2">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2.75" customHeight="1" x14ac:dyDescent="0.2">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2.75" customHeight="1" x14ac:dyDescent="0.2">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2.75" customHeight="1" x14ac:dyDescent="0.2">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2.75" customHeight="1" x14ac:dyDescent="0.2">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2.75" customHeight="1" x14ac:dyDescent="0.2">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2.75" customHeight="1" x14ac:dyDescent="0.2">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2.75" customHeight="1" x14ac:dyDescent="0.2">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2.75" customHeight="1" x14ac:dyDescent="0.2">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2.75" customHeight="1" x14ac:dyDescent="0.2">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2.75" customHeight="1" x14ac:dyDescent="0.2">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2.75" customHeight="1" x14ac:dyDescent="0.2">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2.75" customHeight="1" x14ac:dyDescent="0.2">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2.75" customHeight="1" x14ac:dyDescent="0.2">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2.75" customHeight="1" x14ac:dyDescent="0.2">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2.75" customHeight="1" x14ac:dyDescent="0.2">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2.75" customHeight="1" x14ac:dyDescent="0.2">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2.75" customHeight="1" x14ac:dyDescent="0.2">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2.75" customHeight="1" x14ac:dyDescent="0.2">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2.75" customHeight="1" x14ac:dyDescent="0.2">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2.75" customHeight="1" x14ac:dyDescent="0.2">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2.75" customHeight="1" x14ac:dyDescent="0.2">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2.75" customHeight="1" x14ac:dyDescent="0.2">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2.75" customHeight="1" x14ac:dyDescent="0.2">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2.75" customHeight="1" x14ac:dyDescent="0.2">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2.75" customHeight="1" x14ac:dyDescent="0.2">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2.75" customHeight="1" x14ac:dyDescent="0.2">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2.75" customHeight="1" x14ac:dyDescent="0.2">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2.75" customHeight="1" x14ac:dyDescent="0.2">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2.75" customHeight="1" x14ac:dyDescent="0.2">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2.75" customHeight="1" x14ac:dyDescent="0.2">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2.75" customHeight="1" x14ac:dyDescent="0.2">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2.75" customHeight="1" x14ac:dyDescent="0.2">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2.75" customHeight="1" x14ac:dyDescent="0.2">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2.75" customHeight="1" x14ac:dyDescent="0.2">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2.75" customHeight="1" x14ac:dyDescent="0.2">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2.75" customHeight="1" x14ac:dyDescent="0.2">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2.75" customHeight="1" x14ac:dyDescent="0.2">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2.75" customHeight="1" x14ac:dyDescent="0.2">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2.75" customHeight="1" x14ac:dyDescent="0.2">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2.75" customHeight="1" x14ac:dyDescent="0.2">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2.75" customHeight="1" x14ac:dyDescent="0.2">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2.75" customHeight="1" x14ac:dyDescent="0.2">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2.75" customHeight="1" x14ac:dyDescent="0.2">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2.75" customHeight="1" x14ac:dyDescent="0.2">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2.75" customHeight="1" x14ac:dyDescent="0.2">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2.75" customHeight="1" x14ac:dyDescent="0.2">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2.75" customHeight="1" x14ac:dyDescent="0.2">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2.75" customHeight="1" x14ac:dyDescent="0.2">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2.75" customHeight="1" x14ac:dyDescent="0.2">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2.75" customHeight="1" x14ac:dyDescent="0.2">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2.75" customHeight="1" x14ac:dyDescent="0.2">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2.75" customHeight="1" x14ac:dyDescent="0.2">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2.75" customHeight="1" x14ac:dyDescent="0.2">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2.75" customHeight="1" x14ac:dyDescent="0.2">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2.75" customHeight="1" x14ac:dyDescent="0.2">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2.75" customHeight="1" x14ac:dyDescent="0.2">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2.75" customHeight="1" x14ac:dyDescent="0.2">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2.75" customHeight="1" x14ac:dyDescent="0.2">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2.75" customHeight="1" x14ac:dyDescent="0.2">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2.75" customHeight="1" x14ac:dyDescent="0.2">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2.75" customHeight="1" x14ac:dyDescent="0.2">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2.75" customHeight="1" x14ac:dyDescent="0.2">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2.75" customHeight="1" x14ac:dyDescent="0.2">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2.75" customHeight="1" x14ac:dyDescent="0.2">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2.75" customHeight="1" x14ac:dyDescent="0.2">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2.75" customHeight="1" x14ac:dyDescent="0.2">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2.75" customHeight="1" x14ac:dyDescent="0.2">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2.75" customHeight="1" x14ac:dyDescent="0.2">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2.75" customHeight="1" x14ac:dyDescent="0.2">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2.75" customHeight="1" x14ac:dyDescent="0.2">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2.75" customHeight="1" x14ac:dyDescent="0.2">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2.75" customHeight="1" x14ac:dyDescent="0.2">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2.75" customHeight="1" x14ac:dyDescent="0.2">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2.75" customHeight="1" x14ac:dyDescent="0.2">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2.75" customHeight="1" x14ac:dyDescent="0.2">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2.75" customHeight="1" x14ac:dyDescent="0.2">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2.75" customHeight="1" x14ac:dyDescent="0.2">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2.75" customHeight="1" x14ac:dyDescent="0.2">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2.75" customHeight="1" x14ac:dyDescent="0.2">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2.75" customHeight="1" x14ac:dyDescent="0.2">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2.75" customHeight="1" x14ac:dyDescent="0.2">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2.75" customHeight="1" x14ac:dyDescent="0.2">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2.75" customHeight="1" x14ac:dyDescent="0.2">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2.75" customHeight="1" x14ac:dyDescent="0.2">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2.75" customHeight="1" x14ac:dyDescent="0.2">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2.75" customHeight="1" x14ac:dyDescent="0.2">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2.75" customHeight="1" x14ac:dyDescent="0.2">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2.75" customHeight="1" x14ac:dyDescent="0.2">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2.75" customHeight="1" x14ac:dyDescent="0.2">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2.75" customHeight="1" x14ac:dyDescent="0.2">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2.75" customHeight="1" x14ac:dyDescent="0.2">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2.75" customHeight="1" x14ac:dyDescent="0.2">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2.75" customHeight="1" x14ac:dyDescent="0.2">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2.75" customHeight="1" x14ac:dyDescent="0.2">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2.75" customHeight="1" x14ac:dyDescent="0.2">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2.75" customHeight="1" x14ac:dyDescent="0.2">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2.75" customHeight="1" x14ac:dyDescent="0.2">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2.75" customHeight="1" x14ac:dyDescent="0.2">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2.75" customHeight="1" x14ac:dyDescent="0.2">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2.75" customHeight="1" x14ac:dyDescent="0.2">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2.75" customHeight="1" x14ac:dyDescent="0.2">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2.75" customHeight="1" x14ac:dyDescent="0.2">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2.75" customHeight="1" x14ac:dyDescent="0.2">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2.75" customHeight="1" x14ac:dyDescent="0.2">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2.75" customHeight="1" x14ac:dyDescent="0.2">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2.75" customHeight="1" x14ac:dyDescent="0.2">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2.75" customHeight="1" x14ac:dyDescent="0.2">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2.75" customHeight="1" x14ac:dyDescent="0.2">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2.75" customHeight="1" x14ac:dyDescent="0.2">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2.75" customHeight="1" x14ac:dyDescent="0.2">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2.75" customHeight="1" x14ac:dyDescent="0.2">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2.75" customHeight="1" x14ac:dyDescent="0.2">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2.75" customHeight="1" x14ac:dyDescent="0.2">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2.75" customHeight="1" x14ac:dyDescent="0.2">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2.75" customHeight="1" x14ac:dyDescent="0.2">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2.75" customHeight="1" x14ac:dyDescent="0.2">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2.75" customHeight="1" x14ac:dyDescent="0.2">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2.75" customHeight="1" x14ac:dyDescent="0.2">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2.75" customHeight="1" x14ac:dyDescent="0.2">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2.75" customHeight="1" x14ac:dyDescent="0.2">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2.75" customHeight="1" x14ac:dyDescent="0.2">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2.75" customHeight="1" x14ac:dyDescent="0.2">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2.75" customHeight="1" x14ac:dyDescent="0.2">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2.75" customHeight="1" x14ac:dyDescent="0.2">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2.75" customHeight="1" x14ac:dyDescent="0.2">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2.75" customHeight="1" x14ac:dyDescent="0.2">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2.75" customHeight="1" x14ac:dyDescent="0.2">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2.75" customHeight="1" x14ac:dyDescent="0.2">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2.75" customHeight="1" x14ac:dyDescent="0.2">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2.75" customHeight="1" x14ac:dyDescent="0.2">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2.75" customHeight="1" x14ac:dyDescent="0.2">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2.75" customHeight="1" x14ac:dyDescent="0.2">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2.75" customHeight="1" x14ac:dyDescent="0.2">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2.75" customHeight="1" x14ac:dyDescent="0.2">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2.75" customHeight="1" x14ac:dyDescent="0.2">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2.75" customHeight="1" x14ac:dyDescent="0.2">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2.75" customHeight="1" x14ac:dyDescent="0.2">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2.75" customHeight="1" x14ac:dyDescent="0.2">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2.75" customHeight="1" x14ac:dyDescent="0.2">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2.75" customHeight="1" x14ac:dyDescent="0.2">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2.75" customHeight="1" x14ac:dyDescent="0.2">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2.75" customHeight="1" x14ac:dyDescent="0.2">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2.75" customHeight="1" x14ac:dyDescent="0.2">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2.75" customHeight="1" x14ac:dyDescent="0.2">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2.75" customHeight="1" x14ac:dyDescent="0.2">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2.75" customHeight="1" x14ac:dyDescent="0.2">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2.75" customHeight="1" x14ac:dyDescent="0.2">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2.75" customHeight="1" x14ac:dyDescent="0.2">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2.75" customHeight="1" x14ac:dyDescent="0.2">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2.75" customHeight="1" x14ac:dyDescent="0.2">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2.75" customHeight="1" x14ac:dyDescent="0.2">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2.75" customHeight="1" x14ac:dyDescent="0.2">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2.75" customHeight="1" x14ac:dyDescent="0.2">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2.75" customHeight="1" x14ac:dyDescent="0.2">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2.75" customHeight="1" x14ac:dyDescent="0.2">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2.75" customHeight="1" x14ac:dyDescent="0.2">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2.75" customHeight="1" x14ac:dyDescent="0.2">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2.75" customHeight="1" x14ac:dyDescent="0.2">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2.75" customHeight="1" x14ac:dyDescent="0.2">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2.75" customHeight="1" x14ac:dyDescent="0.2">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2.75" customHeight="1" x14ac:dyDescent="0.2">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2.75" customHeight="1" x14ac:dyDescent="0.2">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2.75" customHeight="1" x14ac:dyDescent="0.2">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2.75" customHeight="1" x14ac:dyDescent="0.2">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2.75" customHeight="1" x14ac:dyDescent="0.2">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2.75" customHeight="1" x14ac:dyDescent="0.2">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2.75" customHeight="1" x14ac:dyDescent="0.2">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2.75" customHeight="1" x14ac:dyDescent="0.2">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2.75" customHeight="1" x14ac:dyDescent="0.2">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2.75" customHeight="1" x14ac:dyDescent="0.2">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2.75" customHeight="1" x14ac:dyDescent="0.2">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2.75" customHeight="1" x14ac:dyDescent="0.2">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2.75" customHeight="1" x14ac:dyDescent="0.2">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2.75" customHeight="1" x14ac:dyDescent="0.2">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2.75" customHeight="1" x14ac:dyDescent="0.2">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2.75" customHeight="1" x14ac:dyDescent="0.2">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2.75" customHeight="1" x14ac:dyDescent="0.2">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2.75" customHeight="1" x14ac:dyDescent="0.2">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2.75" customHeight="1" x14ac:dyDescent="0.2">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2.75" customHeight="1" x14ac:dyDescent="0.2">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2.75" customHeight="1" x14ac:dyDescent="0.2">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2.75" customHeight="1" x14ac:dyDescent="0.2">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2.75" customHeight="1" x14ac:dyDescent="0.2">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2.75" customHeight="1" x14ac:dyDescent="0.2">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2.75" customHeight="1" x14ac:dyDescent="0.2">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2.75" customHeight="1" x14ac:dyDescent="0.2">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2.75" customHeight="1" x14ac:dyDescent="0.2">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2.75" customHeight="1" x14ac:dyDescent="0.2">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2.75" customHeight="1" x14ac:dyDescent="0.2">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2.75" customHeight="1" x14ac:dyDescent="0.2">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2.75" customHeight="1" x14ac:dyDescent="0.2">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2.75" customHeight="1" x14ac:dyDescent="0.2">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2.75" customHeight="1" x14ac:dyDescent="0.2">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2.75" customHeight="1" x14ac:dyDescent="0.2">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2.75" customHeight="1" x14ac:dyDescent="0.2">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2.75" customHeight="1" x14ac:dyDescent="0.2">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2.75" customHeight="1" x14ac:dyDescent="0.2">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2.75" customHeight="1" x14ac:dyDescent="0.2">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2.75" customHeight="1" x14ac:dyDescent="0.2">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2.75" customHeight="1" x14ac:dyDescent="0.2">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2.75" customHeight="1" x14ac:dyDescent="0.2">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2.75" customHeight="1" x14ac:dyDescent="0.2">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2.75" customHeight="1" x14ac:dyDescent="0.2">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2.75" customHeight="1" x14ac:dyDescent="0.2">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2.75" customHeight="1" x14ac:dyDescent="0.2">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2.75" customHeight="1" x14ac:dyDescent="0.2">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2.75" customHeight="1" x14ac:dyDescent="0.2">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2.75" customHeight="1" x14ac:dyDescent="0.2">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2.75" customHeight="1" x14ac:dyDescent="0.2">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2.75" customHeight="1" x14ac:dyDescent="0.2">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2.75" customHeight="1" x14ac:dyDescent="0.2">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2.75" customHeight="1" x14ac:dyDescent="0.2">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2.75" customHeight="1" x14ac:dyDescent="0.2">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2.75" customHeight="1" x14ac:dyDescent="0.2">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2.75" customHeight="1" x14ac:dyDescent="0.2">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2.75" customHeight="1" x14ac:dyDescent="0.2">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2.75" customHeight="1" x14ac:dyDescent="0.2">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2.75" customHeight="1" x14ac:dyDescent="0.2">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2.75" customHeight="1" x14ac:dyDescent="0.2">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2.75" customHeight="1" x14ac:dyDescent="0.2">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2.75" customHeight="1" x14ac:dyDescent="0.2">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2.75" customHeight="1" x14ac:dyDescent="0.2">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2.75" customHeight="1" x14ac:dyDescent="0.2">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2.75" customHeight="1" x14ac:dyDescent="0.2">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2.75" customHeight="1" x14ac:dyDescent="0.2">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2.75" customHeight="1" x14ac:dyDescent="0.2">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2.75" customHeight="1" x14ac:dyDescent="0.2">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2.75" customHeight="1" x14ac:dyDescent="0.2">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2.75" customHeight="1" x14ac:dyDescent="0.2">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2.75" customHeight="1" x14ac:dyDescent="0.2">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2.75" customHeight="1" x14ac:dyDescent="0.2">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2.75" customHeight="1" x14ac:dyDescent="0.2">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2.75" customHeight="1" x14ac:dyDescent="0.2">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2.75" customHeight="1" x14ac:dyDescent="0.2">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2.75" customHeight="1" x14ac:dyDescent="0.2">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2.75" customHeight="1" x14ac:dyDescent="0.2">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2.75" customHeight="1" x14ac:dyDescent="0.2">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2.75" customHeight="1" x14ac:dyDescent="0.2">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2.75" customHeight="1" x14ac:dyDescent="0.2">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2.75" customHeight="1" x14ac:dyDescent="0.2">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2.75" customHeight="1" x14ac:dyDescent="0.2">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2.75" customHeight="1" x14ac:dyDescent="0.2">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2.75" customHeight="1" x14ac:dyDescent="0.2">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2.75" customHeight="1" x14ac:dyDescent="0.2">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2.75" customHeight="1" x14ac:dyDescent="0.2">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2.75" customHeight="1" x14ac:dyDescent="0.2">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2.75" customHeight="1" x14ac:dyDescent="0.2">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2.75" customHeight="1" x14ac:dyDescent="0.2">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2.75" customHeight="1" x14ac:dyDescent="0.2">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2.75" customHeight="1" x14ac:dyDescent="0.2">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2.75" customHeight="1" x14ac:dyDescent="0.2">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2.75" customHeight="1" x14ac:dyDescent="0.2">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2.75" customHeight="1" x14ac:dyDescent="0.2">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2.75" customHeight="1" x14ac:dyDescent="0.2">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2.75" customHeight="1" x14ac:dyDescent="0.2">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2.75" customHeight="1" x14ac:dyDescent="0.2">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2.75" customHeight="1" x14ac:dyDescent="0.2">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2.75" customHeight="1" x14ac:dyDescent="0.2">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2.75" customHeight="1" x14ac:dyDescent="0.2">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2.75" customHeight="1" x14ac:dyDescent="0.2">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2.75" customHeight="1" x14ac:dyDescent="0.2">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2.75" customHeight="1" x14ac:dyDescent="0.2">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2.75" customHeight="1" x14ac:dyDescent="0.2">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2.75" customHeight="1" x14ac:dyDescent="0.2">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2.75" customHeight="1" x14ac:dyDescent="0.2">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2.75" customHeight="1" x14ac:dyDescent="0.2">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2.75" customHeight="1" x14ac:dyDescent="0.2">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2.75" customHeight="1" x14ac:dyDescent="0.2">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2.75" customHeight="1" x14ac:dyDescent="0.2">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2.75" customHeight="1" x14ac:dyDescent="0.2">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2.75" customHeight="1" x14ac:dyDescent="0.2">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2.75" customHeight="1" x14ac:dyDescent="0.2">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2.75" customHeight="1" x14ac:dyDescent="0.2">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2.75" customHeight="1" x14ac:dyDescent="0.2">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2.75" customHeight="1" x14ac:dyDescent="0.2">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2.75" customHeight="1" x14ac:dyDescent="0.2">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2.75" customHeight="1" x14ac:dyDescent="0.2">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2.75" customHeight="1" x14ac:dyDescent="0.2">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2.75" customHeight="1" x14ac:dyDescent="0.2">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2.75" customHeight="1" x14ac:dyDescent="0.2">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2.75" customHeight="1" x14ac:dyDescent="0.2">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2.75" customHeight="1" x14ac:dyDescent="0.2">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2.75" customHeight="1" x14ac:dyDescent="0.2">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2.75" customHeight="1" x14ac:dyDescent="0.2">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2.75" customHeight="1" x14ac:dyDescent="0.2">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2.75" customHeight="1" x14ac:dyDescent="0.2">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2.75" customHeight="1" x14ac:dyDescent="0.2">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2.75" customHeight="1" x14ac:dyDescent="0.2">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2.75" customHeight="1" x14ac:dyDescent="0.2">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2.75" customHeight="1" x14ac:dyDescent="0.2">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2.75" customHeight="1" x14ac:dyDescent="0.2">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2.75" customHeight="1" x14ac:dyDescent="0.2">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2.75" customHeight="1" x14ac:dyDescent="0.2">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2.75" customHeight="1" x14ac:dyDescent="0.2">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2.75" customHeight="1" x14ac:dyDescent="0.2">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2.75" customHeight="1" x14ac:dyDescent="0.2">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2.75" customHeight="1" x14ac:dyDescent="0.2">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2.75" customHeight="1" x14ac:dyDescent="0.2">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2.75" customHeight="1" x14ac:dyDescent="0.2">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2.75" customHeight="1" x14ac:dyDescent="0.2">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2.75" customHeight="1" x14ac:dyDescent="0.2">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2.75" customHeight="1" x14ac:dyDescent="0.2">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2.75" customHeight="1" x14ac:dyDescent="0.2">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2.75" customHeight="1" x14ac:dyDescent="0.2">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2.75" customHeight="1" x14ac:dyDescent="0.2">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2.75" customHeight="1" x14ac:dyDescent="0.2">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2.75" customHeight="1" x14ac:dyDescent="0.2">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2.75" customHeight="1" x14ac:dyDescent="0.2">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2.75" customHeight="1" x14ac:dyDescent="0.2">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2.75" customHeight="1" x14ac:dyDescent="0.2">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2.75" customHeight="1" x14ac:dyDescent="0.2">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2.75" customHeight="1" x14ac:dyDescent="0.2">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2.75" customHeight="1" x14ac:dyDescent="0.2">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2.75" customHeight="1" x14ac:dyDescent="0.2">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2.75" customHeight="1" x14ac:dyDescent="0.2">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2.75" customHeight="1" x14ac:dyDescent="0.2">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2.75" customHeight="1" x14ac:dyDescent="0.2">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2.75" customHeight="1" x14ac:dyDescent="0.2">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x14ac:dyDescent="0.2"/>
  <cols>
    <col min="1" max="26" width="9.375" customWidth="1"/>
  </cols>
  <sheetData>
    <row r="2" spans="2:5" x14ac:dyDescent="0.25">
      <c r="B2" s="111" t="s">
        <v>222</v>
      </c>
      <c r="E2" s="111" t="s">
        <v>223</v>
      </c>
    </row>
    <row r="3" spans="2:5" x14ac:dyDescent="0.25">
      <c r="B3" s="111" t="s">
        <v>123</v>
      </c>
      <c r="E3" s="111" t="s">
        <v>96</v>
      </c>
    </row>
    <row r="4" spans="2:5" x14ac:dyDescent="0.25">
      <c r="B4" s="111" t="s">
        <v>224</v>
      </c>
      <c r="E4" s="111" t="s">
        <v>225</v>
      </c>
    </row>
    <row r="5" spans="2:5" x14ac:dyDescent="0.25">
      <c r="B5" s="111" t="s">
        <v>108</v>
      </c>
    </row>
    <row r="8" spans="2:5" x14ac:dyDescent="0.25">
      <c r="B8" s="111" t="s">
        <v>226</v>
      </c>
    </row>
    <row r="9" spans="2:5" x14ac:dyDescent="0.25">
      <c r="B9" s="111" t="s">
        <v>112</v>
      </c>
    </row>
    <row r="10" spans="2:5" x14ac:dyDescent="0.25">
      <c r="B10" s="111" t="s">
        <v>117</v>
      </c>
    </row>
    <row r="13" spans="2:5" x14ac:dyDescent="0.25">
      <c r="B13" s="111" t="s">
        <v>227</v>
      </c>
    </row>
    <row r="14" spans="2:5" x14ac:dyDescent="0.25">
      <c r="B14" s="111" t="s">
        <v>100</v>
      </c>
    </row>
    <row r="15" spans="2:5" x14ac:dyDescent="0.25">
      <c r="B15" s="111" t="s">
        <v>228</v>
      </c>
    </row>
    <row r="16" spans="2:5" x14ac:dyDescent="0.25">
      <c r="B16" s="111" t="s">
        <v>229</v>
      </c>
    </row>
    <row r="17" spans="2:2" x14ac:dyDescent="0.25">
      <c r="B17" s="111" t="s">
        <v>230</v>
      </c>
    </row>
    <row r="18" spans="2:2" x14ac:dyDescent="0.25">
      <c r="B18" s="111" t="s">
        <v>231</v>
      </c>
    </row>
    <row r="19" spans="2:2" x14ac:dyDescent="0.25">
      <c r="B19" s="111" t="s">
        <v>232</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ht="12.7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row>
    <row r="3" spans="1:26" ht="12.75" customHeight="1" x14ac:dyDescent="0.2">
      <c r="A3" s="143" t="s">
        <v>103</v>
      </c>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ht="12.75" customHeight="1" x14ac:dyDescent="0.2">
      <c r="A4" s="143" t="s">
        <v>203</v>
      </c>
      <c r="B4" s="142"/>
      <c r="C4" s="142"/>
      <c r="D4" s="142"/>
      <c r="E4" s="142"/>
      <c r="F4" s="142"/>
      <c r="G4" s="142"/>
      <c r="H4" s="142"/>
      <c r="I4" s="142"/>
      <c r="J4" s="142"/>
      <c r="K4" s="142"/>
      <c r="L4" s="142"/>
      <c r="M4" s="142"/>
      <c r="N4" s="142"/>
      <c r="O4" s="142"/>
      <c r="P4" s="142"/>
      <c r="Q4" s="142"/>
      <c r="R4" s="142"/>
      <c r="S4" s="142"/>
      <c r="T4" s="142"/>
      <c r="U4" s="142"/>
      <c r="V4" s="142"/>
      <c r="W4" s="142"/>
      <c r="X4" s="142"/>
      <c r="Y4" s="142"/>
      <c r="Z4" s="142"/>
    </row>
    <row r="5" spans="1:26" ht="12.75" customHeight="1" x14ac:dyDescent="0.2">
      <c r="A5" s="143" t="s">
        <v>205</v>
      </c>
      <c r="B5" s="142"/>
      <c r="C5" s="142"/>
      <c r="D5" s="142"/>
      <c r="E5" s="142"/>
      <c r="F5" s="142"/>
      <c r="G5" s="142"/>
      <c r="H5" s="142"/>
      <c r="I5" s="142"/>
      <c r="J5" s="142"/>
      <c r="K5" s="142"/>
      <c r="L5" s="142"/>
      <c r="M5" s="142"/>
      <c r="N5" s="142"/>
      <c r="O5" s="142"/>
      <c r="P5" s="142"/>
      <c r="Q5" s="142"/>
      <c r="R5" s="142"/>
      <c r="S5" s="142"/>
      <c r="T5" s="142"/>
      <c r="U5" s="142"/>
      <c r="V5" s="142"/>
      <c r="W5" s="142"/>
      <c r="X5" s="142"/>
      <c r="Y5" s="142"/>
      <c r="Z5" s="142"/>
    </row>
    <row r="6" spans="1:26" ht="12.75" customHeight="1" x14ac:dyDescent="0.2">
      <c r="A6" s="143" t="s">
        <v>207</v>
      </c>
      <c r="B6" s="142"/>
      <c r="C6" s="142"/>
      <c r="D6" s="142"/>
      <c r="E6" s="142"/>
      <c r="F6" s="142"/>
      <c r="G6" s="142"/>
      <c r="H6" s="142"/>
      <c r="I6" s="142"/>
      <c r="J6" s="142"/>
      <c r="K6" s="142"/>
      <c r="L6" s="142"/>
      <c r="M6" s="142"/>
      <c r="N6" s="142"/>
      <c r="O6" s="142"/>
      <c r="P6" s="142"/>
      <c r="Q6" s="142"/>
      <c r="R6" s="142"/>
      <c r="S6" s="142"/>
      <c r="T6" s="142"/>
      <c r="U6" s="142"/>
      <c r="V6" s="142"/>
      <c r="W6" s="142"/>
      <c r="X6" s="142"/>
      <c r="Y6" s="142"/>
      <c r="Z6" s="142"/>
    </row>
    <row r="7" spans="1:26" ht="12.75" customHeight="1" x14ac:dyDescent="0.2">
      <c r="A7" s="143" t="s">
        <v>104</v>
      </c>
      <c r="B7" s="142"/>
      <c r="C7" s="142"/>
      <c r="D7" s="142"/>
      <c r="E7" s="142"/>
      <c r="F7" s="142"/>
      <c r="G7" s="142"/>
      <c r="H7" s="142"/>
      <c r="I7" s="142"/>
      <c r="J7" s="142"/>
      <c r="K7" s="142"/>
      <c r="L7" s="142"/>
      <c r="M7" s="142"/>
      <c r="N7" s="142"/>
      <c r="O7" s="142"/>
      <c r="P7" s="142"/>
      <c r="Q7" s="142"/>
      <c r="R7" s="142"/>
      <c r="S7" s="142"/>
      <c r="T7" s="142"/>
      <c r="U7" s="142"/>
      <c r="V7" s="142"/>
      <c r="W7" s="142"/>
      <c r="X7" s="142"/>
      <c r="Y7" s="142"/>
      <c r="Z7" s="142"/>
    </row>
    <row r="8" spans="1:26" ht="12.75" customHeight="1" x14ac:dyDescent="0.2">
      <c r="A8" s="143" t="s">
        <v>105</v>
      </c>
      <c r="B8" s="142"/>
      <c r="C8" s="142"/>
      <c r="D8" s="142"/>
      <c r="E8" s="142"/>
      <c r="F8" s="142"/>
      <c r="G8" s="142"/>
      <c r="H8" s="142"/>
      <c r="I8" s="142"/>
      <c r="J8" s="142"/>
      <c r="K8" s="142"/>
      <c r="L8" s="142"/>
      <c r="M8" s="142"/>
      <c r="N8" s="142"/>
      <c r="O8" s="142"/>
      <c r="P8" s="142"/>
      <c r="Q8" s="142"/>
      <c r="R8" s="142"/>
      <c r="S8" s="142"/>
      <c r="T8" s="142"/>
      <c r="U8" s="142"/>
      <c r="V8" s="142"/>
      <c r="W8" s="142"/>
      <c r="X8" s="142"/>
      <c r="Y8" s="142"/>
      <c r="Z8" s="142"/>
    </row>
    <row r="9" spans="1:26" ht="12.75" customHeight="1" x14ac:dyDescent="0.2">
      <c r="A9" s="143" t="s">
        <v>213</v>
      </c>
      <c r="B9" s="142"/>
      <c r="C9" s="142"/>
      <c r="D9" s="142"/>
      <c r="E9" s="142"/>
      <c r="F9" s="142"/>
      <c r="G9" s="142"/>
      <c r="H9" s="142"/>
      <c r="I9" s="142"/>
      <c r="J9" s="142"/>
      <c r="K9" s="142"/>
      <c r="L9" s="142"/>
      <c r="M9" s="142"/>
      <c r="N9" s="142"/>
      <c r="O9" s="142"/>
      <c r="P9" s="142"/>
      <c r="Q9" s="142"/>
      <c r="R9" s="142"/>
      <c r="S9" s="142"/>
      <c r="T9" s="142"/>
      <c r="U9" s="142"/>
      <c r="V9" s="142"/>
      <c r="W9" s="142"/>
      <c r="X9" s="142"/>
      <c r="Y9" s="142"/>
      <c r="Z9" s="142"/>
    </row>
    <row r="10" spans="1:26" ht="12.75" customHeight="1" x14ac:dyDescent="0.2">
      <c r="A10" s="143" t="s">
        <v>106</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row>
    <row r="11" spans="1:26" ht="12.75" customHeight="1" x14ac:dyDescent="0.2">
      <c r="A11" s="143" t="s">
        <v>216</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26" ht="12.75" customHeight="1" x14ac:dyDescent="0.2">
      <c r="A12" s="143" t="s">
        <v>233</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row>
    <row r="13" spans="1:26" ht="12.75" customHeight="1" x14ac:dyDescent="0.2">
      <c r="A13" s="143" t="s">
        <v>234</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row>
    <row r="14" spans="1:26" ht="12.75" customHeight="1" x14ac:dyDescent="0.2">
      <c r="A14" s="143" t="s">
        <v>235</v>
      </c>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26" ht="12.75" customHeight="1" x14ac:dyDescent="0.2">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row>
    <row r="16" spans="1:26" ht="12.75" customHeight="1" x14ac:dyDescent="0.2">
      <c r="A16" s="143" t="s">
        <v>236</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row>
    <row r="17" spans="1:26" ht="12.75" customHeight="1" x14ac:dyDescent="0.2">
      <c r="A17" s="143" t="s">
        <v>222</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row>
    <row r="18" spans="1:26" ht="12.75" customHeight="1" x14ac:dyDescent="0.2">
      <c r="A18" s="143" t="s">
        <v>123</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row>
    <row r="19" spans="1:26" ht="12.75" customHeight="1" x14ac:dyDescent="0.2">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row>
    <row r="20" spans="1:26" ht="12.75" customHeight="1" x14ac:dyDescent="0.2">
      <c r="A20" s="143" t="s">
        <v>112</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row>
    <row r="21" spans="1:26" ht="12.75" customHeight="1" x14ac:dyDescent="0.2">
      <c r="A21" s="143" t="s">
        <v>117</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row>
    <row r="22" spans="1:26" ht="12.75" customHeight="1" x14ac:dyDescent="0.2">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ht="12.75" customHeight="1" x14ac:dyDescent="0.2">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ht="12.75" customHeight="1" x14ac:dyDescent="0.2">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ht="12.75" customHeight="1" x14ac:dyDescent="0.2">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row>
    <row r="26" spans="1:26" ht="12.75" customHeight="1" x14ac:dyDescent="0.2">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row>
    <row r="27" spans="1:26" ht="12.75" customHeight="1" x14ac:dyDescent="0.2">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row>
    <row r="28" spans="1:26" ht="12.75" customHeight="1" x14ac:dyDescent="0.2">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row>
    <row r="29" spans="1:26" ht="12.75" customHeight="1" x14ac:dyDescent="0.2">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row>
    <row r="30" spans="1:26" ht="12.75" customHeight="1" x14ac:dyDescent="0.2">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row>
    <row r="31" spans="1:26" ht="12.75" customHeight="1" x14ac:dyDescent="0.2">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row>
    <row r="32" spans="1:26" ht="12.75" customHeight="1" x14ac:dyDescent="0.2">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row>
    <row r="33" spans="1:26" ht="12.75" customHeight="1" x14ac:dyDescent="0.2">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row>
    <row r="34" spans="1:26" ht="12.75" customHeight="1" x14ac:dyDescent="0.2">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1:26" ht="12.75" customHeight="1" x14ac:dyDescent="0.2">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row>
    <row r="36" spans="1:26" ht="12.75" customHeight="1" x14ac:dyDescent="0.2">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row>
    <row r="37" spans="1:26" ht="12.75" customHeight="1" x14ac:dyDescent="0.2">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row>
    <row r="38" spans="1:26" ht="12.75" customHeight="1" x14ac:dyDescent="0.2">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row>
    <row r="39" spans="1:26" ht="12.75" customHeight="1" x14ac:dyDescent="0.2">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row>
    <row r="40" spans="1:26" ht="12.75" customHeight="1" x14ac:dyDescent="0.2">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row>
    <row r="41" spans="1:26" ht="12.75" customHeight="1" x14ac:dyDescent="0.2">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row>
    <row r="42" spans="1:26" ht="12.75" customHeight="1" x14ac:dyDescent="0.2">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row>
    <row r="43" spans="1:26" ht="12.75" customHeight="1" x14ac:dyDescent="0.2">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row>
    <row r="44" spans="1:26" ht="12.75" customHeight="1" x14ac:dyDescent="0.2">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row>
    <row r="45" spans="1:26" ht="12.75" customHeight="1" x14ac:dyDescent="0.2">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row>
    <row r="46" spans="1:26" ht="12.75" customHeight="1" x14ac:dyDescent="0.2">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row>
    <row r="47" spans="1:26" ht="12.75" customHeight="1" x14ac:dyDescent="0.2">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row>
    <row r="48" spans="1:26" ht="12.75" customHeight="1" x14ac:dyDescent="0.2">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26" ht="12.75" customHeight="1" x14ac:dyDescent="0.2">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row>
    <row r="50" spans="1:26" ht="12.75" customHeight="1" x14ac:dyDescent="0.2">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row>
    <row r="51" spans="1:26" ht="12.75" customHeight="1" x14ac:dyDescent="0.2">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row>
    <row r="52" spans="1:26" ht="12.75" customHeight="1" x14ac:dyDescent="0.2">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1:26" ht="12.75" customHeight="1" x14ac:dyDescent="0.2">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row>
    <row r="54" spans="1:26" ht="12.75" customHeight="1" x14ac:dyDescent="0.2">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row>
    <row r="55" spans="1:26" ht="12.75" customHeight="1" x14ac:dyDescent="0.2">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row>
    <row r="56" spans="1:26" ht="12.75" customHeight="1" x14ac:dyDescent="0.2">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row>
    <row r="57" spans="1:26" ht="12.75" customHeight="1" x14ac:dyDescent="0.2">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row>
    <row r="58" spans="1:26" ht="12.75" customHeight="1" x14ac:dyDescent="0.2">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59" spans="1:26" ht="12.75" customHeight="1" x14ac:dyDescent="0.2">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row>
    <row r="60" spans="1:26" ht="12.75" customHeight="1" x14ac:dyDescent="0.2">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row>
    <row r="61" spans="1:26" ht="12.75" customHeight="1" x14ac:dyDescent="0.2">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row>
    <row r="62" spans="1:26" ht="12.75" customHeight="1" x14ac:dyDescent="0.2">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row>
    <row r="63" spans="1:26" ht="12.75" customHeight="1" x14ac:dyDescent="0.2">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row>
    <row r="64" spans="1:26" ht="12.75" customHeight="1" x14ac:dyDescent="0.2">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row>
    <row r="65" spans="1:26" ht="12.75" customHeight="1" x14ac:dyDescent="0.2">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row>
    <row r="66" spans="1:26" ht="12.75" customHeight="1" x14ac:dyDescent="0.2">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row>
    <row r="67" spans="1:26" ht="12.75" customHeight="1" x14ac:dyDescent="0.2">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row>
    <row r="68" spans="1:26" ht="12.75" customHeight="1" x14ac:dyDescent="0.2">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row>
    <row r="69" spans="1:26" ht="12.75" customHeight="1" x14ac:dyDescent="0.2">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row>
    <row r="70" spans="1:26" ht="12.75" customHeight="1" x14ac:dyDescent="0.2">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row>
    <row r="71" spans="1:26" ht="12.75" customHeight="1" x14ac:dyDescent="0.2">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row>
    <row r="72" spans="1:26" ht="12.75" customHeight="1" x14ac:dyDescent="0.2">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row>
    <row r="73" spans="1:26" ht="12.75" customHeight="1" x14ac:dyDescent="0.2">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row>
    <row r="74" spans="1:26" ht="12.75" customHeight="1" x14ac:dyDescent="0.2">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row>
    <row r="75" spans="1:26" ht="12.75" customHeight="1" x14ac:dyDescent="0.2">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row>
    <row r="76" spans="1:26" ht="12.75" customHeight="1" x14ac:dyDescent="0.2">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row>
    <row r="77" spans="1:26" ht="12.75" customHeight="1" x14ac:dyDescent="0.2">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row>
    <row r="78" spans="1:26" ht="12.75" customHeight="1" x14ac:dyDescent="0.2">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row>
    <row r="79" spans="1:26" ht="12.75" customHeight="1" x14ac:dyDescent="0.2">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row>
    <row r="80" spans="1:26" ht="12.75" customHeight="1" x14ac:dyDescent="0.2">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row>
    <row r="81" spans="1:26" ht="12.75" customHeight="1" x14ac:dyDescent="0.2">
      <c r="A81" s="14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row>
    <row r="82" spans="1:26" ht="12.75" customHeight="1" x14ac:dyDescent="0.2">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row>
    <row r="83" spans="1:26" ht="12.75" customHeight="1" x14ac:dyDescent="0.2">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row>
    <row r="84" spans="1:26" ht="12.75" customHeight="1" x14ac:dyDescent="0.2">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row>
    <row r="85" spans="1:26" ht="12.75" customHeight="1" x14ac:dyDescent="0.2">
      <c r="A85" s="14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1:26" ht="12.75" customHeight="1" x14ac:dyDescent="0.2">
      <c r="A86" s="14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row>
    <row r="87" spans="1:26" ht="12.75" customHeight="1" x14ac:dyDescent="0.2">
      <c r="A87" s="14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row>
    <row r="88" spans="1:26" ht="12.75" customHeight="1" x14ac:dyDescent="0.2">
      <c r="A88" s="14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row>
    <row r="89" spans="1:26" ht="12.75" customHeight="1" x14ac:dyDescent="0.2">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row>
    <row r="90" spans="1:26" ht="12.75" customHeight="1" x14ac:dyDescent="0.2">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row>
    <row r="91" spans="1:26" ht="12.75" customHeight="1" x14ac:dyDescent="0.2">
      <c r="A91" s="14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row>
    <row r="92" spans="1:26" ht="12.75" customHeight="1" x14ac:dyDescent="0.2">
      <c r="A92" s="14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row>
    <row r="93" spans="1:26" ht="12.75" customHeight="1" x14ac:dyDescent="0.2">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row>
    <row r="94" spans="1:26" ht="12.75" customHeight="1" x14ac:dyDescent="0.2">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row>
    <row r="95" spans="1:26" ht="12.75" customHeight="1" x14ac:dyDescent="0.2">
      <c r="A95" s="142"/>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row>
    <row r="96" spans="1:26" ht="12.75" customHeight="1" x14ac:dyDescent="0.2">
      <c r="A96" s="142"/>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row>
    <row r="97" spans="1:26" ht="12.75" customHeight="1" x14ac:dyDescent="0.2">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row>
    <row r="98" spans="1:26" ht="12.75" customHeight="1" x14ac:dyDescent="0.2">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row>
    <row r="99" spans="1:26" ht="12.75" customHeight="1" x14ac:dyDescent="0.2">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row>
    <row r="100" spans="1:26" ht="12.75" customHeight="1" x14ac:dyDescent="0.2">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row>
    <row r="101" spans="1:26" ht="12.75" customHeight="1" x14ac:dyDescent="0.2">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row>
    <row r="102" spans="1:26" ht="12.75" customHeight="1" x14ac:dyDescent="0.2">
      <c r="A102" s="14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row>
    <row r="103" spans="1:26" ht="12.75" customHeight="1" x14ac:dyDescent="0.2">
      <c r="A103" s="142"/>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row>
    <row r="104" spans="1:26" ht="12.75" customHeight="1" x14ac:dyDescent="0.2">
      <c r="A104" s="142"/>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row>
    <row r="105" spans="1:26" ht="12.75" customHeight="1" x14ac:dyDescent="0.2">
      <c r="A105" s="142"/>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row>
    <row r="106" spans="1:26" ht="12.75" customHeight="1" x14ac:dyDescent="0.2">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row>
    <row r="107" spans="1:26" ht="12.75" customHeight="1" x14ac:dyDescent="0.2">
      <c r="A107" s="142"/>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row>
    <row r="108" spans="1:26" ht="12.75" customHeight="1" x14ac:dyDescent="0.2">
      <c r="A108" s="142"/>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row>
    <row r="109" spans="1:26" ht="12.75" customHeight="1" x14ac:dyDescent="0.2">
      <c r="A109" s="142"/>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row>
    <row r="110" spans="1:26" ht="12.75" customHeight="1" x14ac:dyDescent="0.2">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row>
    <row r="111" spans="1:26" ht="12.75" customHeight="1" x14ac:dyDescent="0.2">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row>
    <row r="112" spans="1:26" ht="12.75" customHeight="1" x14ac:dyDescent="0.2">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row>
    <row r="113" spans="1:26" ht="12.75" customHeight="1" x14ac:dyDescent="0.2">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row>
    <row r="114" spans="1:26" ht="12.75" customHeight="1" x14ac:dyDescent="0.2">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row>
    <row r="115" spans="1:26" ht="12.75" customHeight="1" x14ac:dyDescent="0.2">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row>
    <row r="116" spans="1:26" ht="12.75" customHeight="1" x14ac:dyDescent="0.2">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row>
    <row r="117" spans="1:26" ht="12.75" customHeight="1" x14ac:dyDescent="0.2">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row>
    <row r="118" spans="1:26" ht="12.75" customHeight="1" x14ac:dyDescent="0.2">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row>
    <row r="119" spans="1:26" ht="12.75" customHeight="1" x14ac:dyDescent="0.2">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row>
    <row r="120" spans="1:26" ht="12.75" customHeight="1" x14ac:dyDescent="0.2">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row>
    <row r="121" spans="1:26" ht="12.75" customHeight="1" x14ac:dyDescent="0.2">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row>
    <row r="122" spans="1:26" ht="12.75" customHeight="1" x14ac:dyDescent="0.2">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row>
    <row r="123" spans="1:26" ht="12.75" customHeight="1" x14ac:dyDescent="0.2">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row>
    <row r="124" spans="1:26" ht="12.75" customHeight="1" x14ac:dyDescent="0.2">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row>
    <row r="125" spans="1:26" ht="12.75" customHeight="1" x14ac:dyDescent="0.2">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row>
    <row r="126" spans="1:26" ht="12.75" customHeight="1" x14ac:dyDescent="0.2">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row>
    <row r="127" spans="1:26" ht="12.75" customHeight="1" x14ac:dyDescent="0.2">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row>
    <row r="128" spans="1:26" ht="12.75" customHeight="1" x14ac:dyDescent="0.2">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row>
    <row r="129" spans="1:26" ht="12.75" customHeight="1" x14ac:dyDescent="0.2">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row>
    <row r="130" spans="1:26" ht="12.75" customHeight="1" x14ac:dyDescent="0.2">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row>
    <row r="131" spans="1:26" ht="12.75" customHeight="1" x14ac:dyDescent="0.2">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row>
    <row r="132" spans="1:26" ht="12.75" customHeight="1" x14ac:dyDescent="0.2">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row>
    <row r="133" spans="1:26" ht="12.75" customHeight="1" x14ac:dyDescent="0.2">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row>
    <row r="134" spans="1:26" ht="12.75" customHeight="1" x14ac:dyDescent="0.2">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row>
    <row r="135" spans="1:26" ht="12.75" customHeight="1" x14ac:dyDescent="0.2">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row>
    <row r="136" spans="1:26" ht="12.75" customHeight="1" x14ac:dyDescent="0.2">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row>
    <row r="137" spans="1:26" ht="12.75" customHeight="1" x14ac:dyDescent="0.2">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row>
    <row r="138" spans="1:26" ht="12.75" customHeight="1" x14ac:dyDescent="0.2">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row>
    <row r="139" spans="1:26" ht="12.75" customHeight="1" x14ac:dyDescent="0.2">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row>
    <row r="140" spans="1:26" ht="12.75" customHeight="1" x14ac:dyDescent="0.2">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row>
    <row r="141" spans="1:26" ht="12.75" customHeight="1" x14ac:dyDescent="0.2">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row>
    <row r="142" spans="1:26" ht="12.75" customHeight="1" x14ac:dyDescent="0.2">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row>
    <row r="143" spans="1:26" ht="12.75" customHeight="1" x14ac:dyDescent="0.2">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row>
    <row r="144" spans="1:26" ht="12.75" customHeight="1" x14ac:dyDescent="0.2">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row>
    <row r="145" spans="1:26" ht="12.75" customHeight="1" x14ac:dyDescent="0.2">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row>
    <row r="146" spans="1:26" ht="12.75" customHeight="1" x14ac:dyDescent="0.2">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row>
    <row r="147" spans="1:26" ht="12.75" customHeight="1" x14ac:dyDescent="0.2">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row>
    <row r="148" spans="1:26" ht="12.75" customHeight="1" x14ac:dyDescent="0.2">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row>
    <row r="149" spans="1:26" ht="12.75" customHeight="1" x14ac:dyDescent="0.2">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row>
    <row r="150" spans="1:26" ht="12.75" customHeight="1" x14ac:dyDescent="0.2">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12.75" customHeight="1" x14ac:dyDescent="0.2">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row>
    <row r="152" spans="1:26" ht="12.75" customHeight="1" x14ac:dyDescent="0.2">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row>
    <row r="153" spans="1:26" ht="12.75" customHeight="1" x14ac:dyDescent="0.2">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row>
    <row r="154" spans="1:26" ht="12.75" customHeight="1" x14ac:dyDescent="0.2">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row>
    <row r="155" spans="1:26" ht="12.75" customHeight="1" x14ac:dyDescent="0.2">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row>
    <row r="156" spans="1:26" ht="12.75" customHeight="1" x14ac:dyDescent="0.2">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row>
    <row r="157" spans="1:26" ht="12.75" customHeight="1" x14ac:dyDescent="0.2">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row>
    <row r="158" spans="1:26" ht="12.75" customHeight="1" x14ac:dyDescent="0.2">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row>
    <row r="159" spans="1:26" ht="12.75" customHeight="1" x14ac:dyDescent="0.2">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row>
    <row r="160" spans="1:26" ht="12.75" customHeight="1" x14ac:dyDescent="0.2">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row>
    <row r="161" spans="1:26" ht="12.75" customHeight="1" x14ac:dyDescent="0.2">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row>
    <row r="162" spans="1:26" ht="12.75" customHeight="1" x14ac:dyDescent="0.2">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row>
    <row r="163" spans="1:26" ht="12.75" customHeight="1" x14ac:dyDescent="0.2">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row>
    <row r="164" spans="1:26" ht="12.75" customHeight="1" x14ac:dyDescent="0.2">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row>
    <row r="165" spans="1:26" ht="12.75" customHeight="1" x14ac:dyDescent="0.2">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row>
    <row r="166" spans="1:26" ht="12.75" customHeight="1" x14ac:dyDescent="0.2">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row>
    <row r="167" spans="1:26" ht="12.75" customHeight="1" x14ac:dyDescent="0.2">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row>
    <row r="168" spans="1:26" ht="12.75" customHeight="1" x14ac:dyDescent="0.2">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row>
    <row r="169" spans="1:26" ht="12.75" customHeight="1" x14ac:dyDescent="0.2">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row>
    <row r="170" spans="1:26" ht="12.75" customHeight="1" x14ac:dyDescent="0.2">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row>
    <row r="171" spans="1:26" ht="12.75" customHeight="1" x14ac:dyDescent="0.2">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row>
    <row r="172" spans="1:26" ht="12.75" customHeight="1" x14ac:dyDescent="0.2">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row>
    <row r="173" spans="1:26" ht="12.75" customHeight="1" x14ac:dyDescent="0.2">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row>
    <row r="174" spans="1:26" ht="12.75" customHeight="1" x14ac:dyDescent="0.2">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row>
    <row r="175" spans="1:26" ht="12.75" customHeight="1" x14ac:dyDescent="0.2">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row>
    <row r="176" spans="1:26" ht="12.75" customHeight="1" x14ac:dyDescent="0.2">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row>
    <row r="177" spans="1:26" ht="12.75" customHeight="1" x14ac:dyDescent="0.2">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row>
    <row r="178" spans="1:26" ht="12.75" customHeight="1" x14ac:dyDescent="0.2">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row>
    <row r="179" spans="1:26" ht="12.75" customHeight="1" x14ac:dyDescent="0.2">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row>
    <row r="180" spans="1:26" ht="12.75" customHeight="1" x14ac:dyDescent="0.2">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row>
    <row r="181" spans="1:26" ht="12.75" customHeight="1" x14ac:dyDescent="0.2">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row>
    <row r="182" spans="1:26" ht="12.75" customHeight="1" x14ac:dyDescent="0.2">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row>
    <row r="183" spans="1:26" ht="12.75" customHeight="1" x14ac:dyDescent="0.2">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row>
    <row r="184" spans="1:26" ht="12.75" customHeight="1" x14ac:dyDescent="0.2">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row>
    <row r="185" spans="1:26" ht="12.75" customHeight="1" x14ac:dyDescent="0.2">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row>
    <row r="186" spans="1:26" ht="12.75" customHeight="1" x14ac:dyDescent="0.2">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row>
    <row r="187" spans="1:26" ht="12.75" customHeight="1" x14ac:dyDescent="0.2">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row>
    <row r="188" spans="1:26" ht="12.75" customHeight="1" x14ac:dyDescent="0.2">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row>
    <row r="189" spans="1:26" ht="12.75" customHeight="1" x14ac:dyDescent="0.2">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row>
    <row r="190" spans="1:26" ht="12.75" customHeight="1" x14ac:dyDescent="0.2">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row>
    <row r="191" spans="1:26" ht="12.75" customHeight="1" x14ac:dyDescent="0.2">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row>
    <row r="192" spans="1:26" ht="12.75" customHeight="1" x14ac:dyDescent="0.2">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row>
    <row r="193" spans="1:26" ht="12.75" customHeight="1" x14ac:dyDescent="0.2">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row>
    <row r="194" spans="1:26" ht="12.75" customHeight="1" x14ac:dyDescent="0.2">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row>
    <row r="195" spans="1:26" ht="12.75" customHeight="1" x14ac:dyDescent="0.2">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row>
    <row r="196" spans="1:26" ht="12.75" customHeight="1" x14ac:dyDescent="0.2">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row>
    <row r="197" spans="1:26" ht="12.75" customHeight="1" x14ac:dyDescent="0.2">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row>
    <row r="198" spans="1:26" ht="12.75" customHeight="1" x14ac:dyDescent="0.2">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row>
    <row r="199" spans="1:26" ht="12.75" customHeight="1" x14ac:dyDescent="0.2">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row>
    <row r="200" spans="1:26" ht="12.75" customHeight="1" x14ac:dyDescent="0.2">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row>
    <row r="201" spans="1:26" ht="12.75" customHeight="1" x14ac:dyDescent="0.2">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row>
    <row r="202" spans="1:26" ht="12.75" customHeight="1" x14ac:dyDescent="0.2">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row>
    <row r="203" spans="1:26" ht="12.75" customHeight="1" x14ac:dyDescent="0.2">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row>
    <row r="204" spans="1:26" ht="12.75" customHeight="1" x14ac:dyDescent="0.2">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row>
    <row r="205" spans="1:26" ht="12.75" customHeight="1" x14ac:dyDescent="0.2">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row>
    <row r="206" spans="1:26" ht="12.75" customHeight="1" x14ac:dyDescent="0.2">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row>
    <row r="207" spans="1:26" ht="12.75" customHeight="1" x14ac:dyDescent="0.2">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row>
    <row r="208" spans="1:26" ht="12.75" customHeight="1" x14ac:dyDescent="0.2">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row>
    <row r="209" spans="1:26" ht="12.75" customHeight="1" x14ac:dyDescent="0.2">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row>
    <row r="210" spans="1:26" ht="12.75" customHeight="1" x14ac:dyDescent="0.2">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row>
    <row r="211" spans="1:26" ht="12.75" customHeight="1" x14ac:dyDescent="0.2">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row>
    <row r="212" spans="1:26" ht="12.75" customHeight="1" x14ac:dyDescent="0.2">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row>
    <row r="213" spans="1:26" ht="12.75" customHeight="1" x14ac:dyDescent="0.2">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row>
    <row r="214" spans="1:26" ht="12.75" customHeight="1" x14ac:dyDescent="0.2">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row>
    <row r="215" spans="1:26" ht="12.75" customHeight="1" x14ac:dyDescent="0.2">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row>
    <row r="216" spans="1:26" ht="12.75" customHeight="1" x14ac:dyDescent="0.2">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row>
    <row r="217" spans="1:26" ht="12.75" customHeight="1" x14ac:dyDescent="0.2">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row>
    <row r="218" spans="1:26" ht="12.75" customHeight="1" x14ac:dyDescent="0.2">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row>
    <row r="219" spans="1:26" ht="12.75" customHeight="1" x14ac:dyDescent="0.2">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row>
    <row r="220" spans="1:26" ht="12.75" customHeight="1" x14ac:dyDescent="0.2">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row>
    <row r="221" spans="1:26" ht="12.75" customHeight="1" x14ac:dyDescent="0.2">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row>
    <row r="222" spans="1:26" ht="12.75" customHeight="1" x14ac:dyDescent="0.2">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row>
    <row r="223" spans="1:26" ht="12.75" customHeight="1" x14ac:dyDescent="0.2">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row>
    <row r="224" spans="1:26" ht="12.75" customHeight="1" x14ac:dyDescent="0.2">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row>
    <row r="225" spans="1:26" ht="12.75" customHeight="1" x14ac:dyDescent="0.2">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row>
    <row r="226" spans="1:26" ht="12.75" customHeight="1" x14ac:dyDescent="0.2">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row>
    <row r="227" spans="1:26" ht="12.75" customHeight="1" x14ac:dyDescent="0.2">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row>
    <row r="228" spans="1:26" ht="12.75" customHeight="1" x14ac:dyDescent="0.2">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row>
    <row r="229" spans="1:26" ht="12.75" customHeight="1" x14ac:dyDescent="0.2">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row>
    <row r="230" spans="1:26" ht="12.75" customHeight="1" x14ac:dyDescent="0.2">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row>
    <row r="231" spans="1:26" ht="12.75" customHeight="1" x14ac:dyDescent="0.2">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row>
    <row r="232" spans="1:26" ht="12.75" customHeight="1" x14ac:dyDescent="0.2">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row>
    <row r="233" spans="1:26" ht="12.75" customHeight="1" x14ac:dyDescent="0.2">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row>
    <row r="234" spans="1:26" ht="12.75" customHeight="1" x14ac:dyDescent="0.2">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row>
    <row r="235" spans="1:26" ht="12.75" customHeight="1" x14ac:dyDescent="0.2">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row>
    <row r="236" spans="1:26" ht="12.75" customHeight="1" x14ac:dyDescent="0.2">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row>
    <row r="237" spans="1:26" ht="12.75" customHeight="1" x14ac:dyDescent="0.2">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row>
    <row r="238" spans="1:26" ht="12.75" customHeight="1" x14ac:dyDescent="0.2">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row>
    <row r="239" spans="1:26" ht="12.75" customHeight="1" x14ac:dyDescent="0.2">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row>
    <row r="240" spans="1:26" ht="12.75" customHeight="1" x14ac:dyDescent="0.2">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row>
    <row r="241" spans="1:26" ht="12.75" customHeight="1" x14ac:dyDescent="0.2">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row>
    <row r="242" spans="1:26" ht="12.75" customHeight="1" x14ac:dyDescent="0.2">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row>
    <row r="243" spans="1:26" ht="12.75" customHeight="1" x14ac:dyDescent="0.2">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row>
    <row r="244" spans="1:26" ht="12.75" customHeight="1" x14ac:dyDescent="0.2">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row>
    <row r="245" spans="1:26" ht="12.75" customHeight="1" x14ac:dyDescent="0.2">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row>
    <row r="246" spans="1:26" ht="12.75" customHeight="1" x14ac:dyDescent="0.2">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row>
    <row r="247" spans="1:26" ht="12.75" customHeight="1" x14ac:dyDescent="0.2">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row>
    <row r="248" spans="1:26" ht="12.75" customHeight="1" x14ac:dyDescent="0.2">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row>
    <row r="249" spans="1:26" ht="12.75" customHeight="1" x14ac:dyDescent="0.2">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row>
    <row r="250" spans="1:26" ht="12.75" customHeight="1" x14ac:dyDescent="0.2">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row>
    <row r="251" spans="1:26" ht="12.75" customHeight="1" x14ac:dyDescent="0.2">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row>
    <row r="252" spans="1:26" ht="12.75" customHeight="1" x14ac:dyDescent="0.2">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row>
    <row r="253" spans="1:26" ht="12.75" customHeight="1" x14ac:dyDescent="0.2">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row>
    <row r="254" spans="1:26" ht="12.75" customHeight="1" x14ac:dyDescent="0.2">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row>
    <row r="255" spans="1:26" ht="12.75" customHeight="1" x14ac:dyDescent="0.2">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row>
    <row r="256" spans="1:26" ht="12.75" customHeight="1" x14ac:dyDescent="0.2">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row>
    <row r="257" spans="1:26" ht="12.75" customHeight="1" x14ac:dyDescent="0.2">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row>
    <row r="258" spans="1:26" ht="12.75" customHeight="1" x14ac:dyDescent="0.2">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row>
    <row r="259" spans="1:26" ht="12.75" customHeight="1" x14ac:dyDescent="0.2">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row>
    <row r="260" spans="1:26" ht="12.75" customHeight="1" x14ac:dyDescent="0.2">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row>
    <row r="261" spans="1:26" ht="12.75" customHeight="1" x14ac:dyDescent="0.2">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row>
    <row r="262" spans="1:26" ht="12.75" customHeight="1" x14ac:dyDescent="0.2">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row>
    <row r="263" spans="1:26" ht="12.75" customHeight="1" x14ac:dyDescent="0.2">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row>
    <row r="264" spans="1:26" ht="12.75" customHeight="1" x14ac:dyDescent="0.2">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row>
    <row r="265" spans="1:26" ht="12.75" customHeight="1" x14ac:dyDescent="0.2">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row>
    <row r="266" spans="1:26" ht="12.75" customHeight="1" x14ac:dyDescent="0.2">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row>
    <row r="267" spans="1:26" ht="12.75" customHeight="1" x14ac:dyDescent="0.2">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row>
    <row r="268" spans="1:26" ht="12.75" customHeight="1" x14ac:dyDescent="0.2">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row>
    <row r="269" spans="1:26" ht="12.75" customHeight="1" x14ac:dyDescent="0.2">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row>
    <row r="270" spans="1:26" ht="12.75" customHeight="1" x14ac:dyDescent="0.2">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row>
    <row r="271" spans="1:26" ht="12.75" customHeight="1" x14ac:dyDescent="0.2">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row>
    <row r="272" spans="1:26" ht="12.75" customHeight="1" x14ac:dyDescent="0.2">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row>
    <row r="273" spans="1:26" ht="12.75" customHeight="1" x14ac:dyDescent="0.2">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row>
    <row r="274" spans="1:26" ht="12.75" customHeight="1" x14ac:dyDescent="0.2">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row>
    <row r="275" spans="1:26" ht="12.75" customHeight="1" x14ac:dyDescent="0.2">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row>
    <row r="276" spans="1:26" ht="12.75" customHeight="1" x14ac:dyDescent="0.2">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row>
    <row r="277" spans="1:26" ht="12.75" customHeight="1" x14ac:dyDescent="0.2">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row>
    <row r="278" spans="1:26" ht="12.75" customHeight="1" x14ac:dyDescent="0.2">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row>
    <row r="279" spans="1:26" ht="12.75" customHeight="1" x14ac:dyDescent="0.2">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row>
    <row r="280" spans="1:26" ht="12.75" customHeight="1" x14ac:dyDescent="0.2">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row>
    <row r="281" spans="1:26" ht="12.75" customHeight="1" x14ac:dyDescent="0.2">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row>
    <row r="282" spans="1:26" ht="12.75" customHeight="1" x14ac:dyDescent="0.2">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row>
    <row r="283" spans="1:26" ht="12.75" customHeight="1" x14ac:dyDescent="0.2">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row>
    <row r="284" spans="1:26" ht="12.75" customHeight="1" x14ac:dyDescent="0.2">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row>
    <row r="285" spans="1:26" ht="12.75" customHeight="1" x14ac:dyDescent="0.2">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row>
    <row r="286" spans="1:26" ht="12.75" customHeight="1" x14ac:dyDescent="0.2">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row>
    <row r="287" spans="1:26" ht="12.75" customHeight="1" x14ac:dyDescent="0.2">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row>
    <row r="288" spans="1:26" ht="12.75" customHeight="1" x14ac:dyDescent="0.2">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row>
    <row r="289" spans="1:26" ht="12.75" customHeight="1" x14ac:dyDescent="0.2">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row>
    <row r="290" spans="1:26" ht="12.75" customHeight="1" x14ac:dyDescent="0.2">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row>
    <row r="291" spans="1:26" ht="12.75" customHeight="1" x14ac:dyDescent="0.2">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row>
    <row r="292" spans="1:26" ht="12.75" customHeight="1" x14ac:dyDescent="0.2">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row>
    <row r="293" spans="1:26" ht="12.75" customHeight="1" x14ac:dyDescent="0.2">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row>
    <row r="294" spans="1:26" ht="12.75" customHeight="1" x14ac:dyDescent="0.2">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row>
    <row r="295" spans="1:26" ht="12.75" customHeight="1" x14ac:dyDescent="0.2">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row>
    <row r="296" spans="1:26" ht="12.75" customHeight="1" x14ac:dyDescent="0.2">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row>
    <row r="297" spans="1:26" ht="12.75" customHeight="1" x14ac:dyDescent="0.2">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row>
    <row r="298" spans="1:26" ht="12.75" customHeight="1" x14ac:dyDescent="0.2">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row>
    <row r="299" spans="1:26" ht="12.75" customHeight="1" x14ac:dyDescent="0.2">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row>
    <row r="300" spans="1:26" ht="12.75" customHeight="1" x14ac:dyDescent="0.2">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row>
    <row r="301" spans="1:26" ht="12.75" customHeight="1" x14ac:dyDescent="0.2">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row>
    <row r="302" spans="1:26" ht="12.75" customHeight="1" x14ac:dyDescent="0.2">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row>
    <row r="303" spans="1:26" ht="12.75" customHeight="1" x14ac:dyDescent="0.2">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row>
    <row r="304" spans="1:26" ht="12.75" customHeight="1" x14ac:dyDescent="0.2">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row>
    <row r="305" spans="1:26" ht="12.75" customHeight="1" x14ac:dyDescent="0.2">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row>
    <row r="306" spans="1:26" ht="12.75" customHeight="1" x14ac:dyDescent="0.2">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row>
    <row r="307" spans="1:26" ht="12.75" customHeight="1" x14ac:dyDescent="0.2">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row>
    <row r="308" spans="1:26" ht="12.75" customHeight="1" x14ac:dyDescent="0.2">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row>
    <row r="309" spans="1:26" ht="12.75" customHeight="1" x14ac:dyDescent="0.2">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row>
    <row r="310" spans="1:26" ht="12.75" customHeight="1" x14ac:dyDescent="0.2">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row>
    <row r="311" spans="1:26" ht="12.75" customHeight="1" x14ac:dyDescent="0.2">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row>
    <row r="312" spans="1:26" ht="12.75" customHeight="1" x14ac:dyDescent="0.2">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row>
    <row r="313" spans="1:26" ht="12.75" customHeight="1" x14ac:dyDescent="0.2">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row>
    <row r="314" spans="1:26" ht="12.75" customHeight="1" x14ac:dyDescent="0.2">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row>
    <row r="315" spans="1:26" ht="12.75" customHeight="1" x14ac:dyDescent="0.2">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row>
    <row r="316" spans="1:26" ht="12.75" customHeight="1" x14ac:dyDescent="0.2">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row>
    <row r="317" spans="1:26" ht="12.75" customHeight="1" x14ac:dyDescent="0.2">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row>
    <row r="318" spans="1:26" ht="12.75" customHeight="1" x14ac:dyDescent="0.2">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row>
    <row r="319" spans="1:26" ht="12.75" customHeight="1" x14ac:dyDescent="0.2">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row>
    <row r="320" spans="1:26" ht="12.75" customHeight="1" x14ac:dyDescent="0.2">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row>
    <row r="321" spans="1:26" ht="12.75" customHeight="1" x14ac:dyDescent="0.2">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row>
    <row r="322" spans="1:26" ht="12.75" customHeight="1" x14ac:dyDescent="0.2">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row>
    <row r="323" spans="1:26" ht="12.75" customHeight="1" x14ac:dyDescent="0.2">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row>
    <row r="324" spans="1:26" ht="12.75" customHeight="1" x14ac:dyDescent="0.2">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row>
    <row r="325" spans="1:26" ht="12.75" customHeight="1" x14ac:dyDescent="0.2">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row>
    <row r="326" spans="1:26" ht="12.75" customHeight="1" x14ac:dyDescent="0.2">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row>
    <row r="327" spans="1:26" ht="12.75" customHeight="1" x14ac:dyDescent="0.2">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row>
    <row r="328" spans="1:26" ht="12.75" customHeight="1" x14ac:dyDescent="0.2">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row>
    <row r="329" spans="1:26" ht="12.75" customHeight="1" x14ac:dyDescent="0.2">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row>
    <row r="330" spans="1:26" ht="12.75" customHeight="1" x14ac:dyDescent="0.2">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row>
    <row r="331" spans="1:26" ht="12.75" customHeight="1" x14ac:dyDescent="0.2">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row>
    <row r="332" spans="1:26" ht="12.75" customHeight="1" x14ac:dyDescent="0.2">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row>
    <row r="333" spans="1:26" ht="12.75" customHeight="1" x14ac:dyDescent="0.2">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row>
    <row r="334" spans="1:26" ht="12.75" customHeight="1" x14ac:dyDescent="0.2">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row>
    <row r="335" spans="1:26" ht="12.75" customHeight="1" x14ac:dyDescent="0.2">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row>
    <row r="336" spans="1:26" ht="12.75" customHeight="1" x14ac:dyDescent="0.2">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row>
    <row r="337" spans="1:26" ht="12.75" customHeight="1" x14ac:dyDescent="0.2">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row>
    <row r="338" spans="1:26" ht="12.75" customHeight="1" x14ac:dyDescent="0.2">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row>
    <row r="339" spans="1:26" ht="12.75" customHeight="1" x14ac:dyDescent="0.2">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row>
    <row r="340" spans="1:26" ht="12.75" customHeight="1" x14ac:dyDescent="0.2">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row>
    <row r="341" spans="1:26" ht="12.75" customHeight="1" x14ac:dyDescent="0.2">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row>
    <row r="342" spans="1:26" ht="12.75" customHeight="1" x14ac:dyDescent="0.2">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row>
    <row r="343" spans="1:26" ht="12.75" customHeight="1" x14ac:dyDescent="0.2">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row>
    <row r="344" spans="1:26" ht="12.75" customHeight="1" x14ac:dyDescent="0.2">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1:26" ht="12.75" customHeight="1" x14ac:dyDescent="0.2">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row>
    <row r="346" spans="1:26" ht="12.75" customHeight="1" x14ac:dyDescent="0.2">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row>
    <row r="347" spans="1:26" ht="12.75" customHeight="1" x14ac:dyDescent="0.2">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row>
    <row r="348" spans="1:26" ht="12.75" customHeight="1" x14ac:dyDescent="0.2">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row>
    <row r="349" spans="1:26" ht="12.75" customHeight="1" x14ac:dyDescent="0.2">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row>
    <row r="350" spans="1:26" ht="12.75" customHeight="1" x14ac:dyDescent="0.2">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row>
    <row r="351" spans="1:26" ht="12.75" customHeight="1" x14ac:dyDescent="0.2">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row>
    <row r="352" spans="1:26" ht="12.75" customHeight="1" x14ac:dyDescent="0.2">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row>
    <row r="353" spans="1:26" ht="12.75" customHeight="1" x14ac:dyDescent="0.2">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row>
    <row r="354" spans="1:26" ht="12.75" customHeight="1" x14ac:dyDescent="0.2">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row>
    <row r="355" spans="1:26" ht="12.75" customHeight="1" x14ac:dyDescent="0.2">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row>
    <row r="356" spans="1:26" ht="12.75" customHeight="1" x14ac:dyDescent="0.2">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row>
    <row r="357" spans="1:26" ht="12.75" customHeight="1" x14ac:dyDescent="0.2">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row>
    <row r="358" spans="1:26" ht="12.75" customHeight="1" x14ac:dyDescent="0.2">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row>
    <row r="359" spans="1:26" ht="12.75" customHeight="1" x14ac:dyDescent="0.2">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row>
    <row r="360" spans="1:26" ht="12.75" customHeight="1" x14ac:dyDescent="0.2">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row>
    <row r="361" spans="1:26" ht="12.75" customHeight="1" x14ac:dyDescent="0.2">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row>
    <row r="362" spans="1:26" ht="12.75" customHeight="1" x14ac:dyDescent="0.2">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row>
    <row r="363" spans="1:26" ht="12.75" customHeight="1" x14ac:dyDescent="0.2">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row>
    <row r="364" spans="1:26" ht="12.75" customHeight="1" x14ac:dyDescent="0.2">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row>
    <row r="365" spans="1:26" ht="12.75" customHeight="1" x14ac:dyDescent="0.2">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row>
    <row r="366" spans="1:26" ht="12.75" customHeight="1" x14ac:dyDescent="0.2">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row>
    <row r="367" spans="1:26" ht="12.75" customHeight="1" x14ac:dyDescent="0.2">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row>
    <row r="368" spans="1:26" ht="12.75" customHeight="1" x14ac:dyDescent="0.2">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row>
    <row r="369" spans="1:26" ht="12.75" customHeight="1" x14ac:dyDescent="0.2">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row>
    <row r="370" spans="1:26" ht="12.75" customHeight="1" x14ac:dyDescent="0.2">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row>
    <row r="371" spans="1:26" ht="12.75" customHeight="1" x14ac:dyDescent="0.2">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row>
    <row r="372" spans="1:26" ht="12.75" customHeight="1" x14ac:dyDescent="0.2">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row>
    <row r="373" spans="1:26" ht="12.75" customHeight="1" x14ac:dyDescent="0.2">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row>
    <row r="374" spans="1:26" ht="12.75" customHeight="1" x14ac:dyDescent="0.2">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row>
    <row r="375" spans="1:26" ht="12.75" customHeight="1" x14ac:dyDescent="0.2">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row>
    <row r="376" spans="1:26" ht="12.75" customHeight="1" x14ac:dyDescent="0.2">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row>
    <row r="377" spans="1:26" ht="12.75" customHeight="1" x14ac:dyDescent="0.2">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row>
    <row r="378" spans="1:26" ht="12.75" customHeight="1" x14ac:dyDescent="0.2">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row>
    <row r="379" spans="1:26" ht="12.75" customHeight="1" x14ac:dyDescent="0.2">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row>
    <row r="380" spans="1:26" ht="12.75" customHeight="1" x14ac:dyDescent="0.2">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1:26" ht="12.75" customHeight="1" x14ac:dyDescent="0.2">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row>
    <row r="382" spans="1:26" ht="12.75" customHeight="1" x14ac:dyDescent="0.2">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row>
    <row r="383" spans="1:26" ht="12.75" customHeight="1" x14ac:dyDescent="0.2">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row>
    <row r="384" spans="1:26" ht="12.75" customHeight="1" x14ac:dyDescent="0.2">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row>
    <row r="385" spans="1:26" ht="12.75" customHeight="1" x14ac:dyDescent="0.2">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row>
    <row r="386" spans="1:26" ht="12.75" customHeight="1" x14ac:dyDescent="0.2">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row>
    <row r="387" spans="1:26" ht="12.75" customHeight="1" x14ac:dyDescent="0.2">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row>
    <row r="388" spans="1:26" ht="12.75" customHeight="1" x14ac:dyDescent="0.2">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row>
    <row r="389" spans="1:26" ht="12.75" customHeight="1" x14ac:dyDescent="0.2">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row>
    <row r="390" spans="1:26" ht="12.75" customHeight="1" x14ac:dyDescent="0.2">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row>
    <row r="391" spans="1:26" ht="12.75" customHeight="1" x14ac:dyDescent="0.2">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row>
    <row r="392" spans="1:26" ht="12.75" customHeight="1" x14ac:dyDescent="0.2">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row>
    <row r="393" spans="1:26" ht="12.75" customHeight="1" x14ac:dyDescent="0.2">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row>
    <row r="394" spans="1:26" ht="12.75" customHeight="1" x14ac:dyDescent="0.2">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row>
    <row r="395" spans="1:26" ht="12.75" customHeight="1" x14ac:dyDescent="0.2">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row>
    <row r="396" spans="1:26" ht="12.75" customHeight="1" x14ac:dyDescent="0.2">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1:26" ht="12.75" customHeight="1" x14ac:dyDescent="0.2">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1:26" ht="12.75" customHeight="1" x14ac:dyDescent="0.2">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row>
    <row r="399" spans="1:26" ht="12.75" customHeight="1" x14ac:dyDescent="0.2">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row>
    <row r="400" spans="1:26" ht="12.75" customHeight="1" x14ac:dyDescent="0.2">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row>
    <row r="401" spans="1:26" ht="12.75" customHeight="1" x14ac:dyDescent="0.2">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row>
    <row r="402" spans="1:26" ht="12.75" customHeight="1" x14ac:dyDescent="0.2">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row>
    <row r="403" spans="1:26" ht="12.75" customHeight="1" x14ac:dyDescent="0.2">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row>
    <row r="404" spans="1:26" ht="12.75" customHeight="1" x14ac:dyDescent="0.2">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row>
    <row r="405" spans="1:26" ht="12.75" customHeight="1" x14ac:dyDescent="0.2">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row>
    <row r="406" spans="1:26" ht="12.75" customHeight="1" x14ac:dyDescent="0.2">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row>
    <row r="407" spans="1:26" ht="12.75" customHeight="1" x14ac:dyDescent="0.2">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row>
    <row r="408" spans="1:26" ht="12.75" customHeight="1" x14ac:dyDescent="0.2">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row>
    <row r="409" spans="1:26" ht="12.75" customHeight="1" x14ac:dyDescent="0.2">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row>
    <row r="410" spans="1:26" ht="12.75" customHeight="1" x14ac:dyDescent="0.2">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row>
    <row r="411" spans="1:26" ht="12.75" customHeight="1" x14ac:dyDescent="0.2">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row>
    <row r="412" spans="1:26" ht="12.75" customHeight="1" x14ac:dyDescent="0.2">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row>
    <row r="413" spans="1:26" ht="12.75" customHeight="1" x14ac:dyDescent="0.2">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row>
    <row r="414" spans="1:26" ht="12.75" customHeight="1" x14ac:dyDescent="0.2">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row>
    <row r="415" spans="1:26" ht="12.75" customHeight="1" x14ac:dyDescent="0.2">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row>
    <row r="416" spans="1:26" ht="12.75" customHeight="1" x14ac:dyDescent="0.2">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1:26" ht="12.75" customHeight="1" x14ac:dyDescent="0.2">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row>
    <row r="418" spans="1:26" ht="12.75" customHeight="1" x14ac:dyDescent="0.2">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row>
    <row r="419" spans="1:26" ht="12.75" customHeight="1" x14ac:dyDescent="0.2">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row>
    <row r="420" spans="1:26" ht="12.75" customHeight="1" x14ac:dyDescent="0.2">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row>
    <row r="421" spans="1:26" ht="12.75" customHeight="1" x14ac:dyDescent="0.2">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row>
    <row r="422" spans="1:26" ht="12.75" customHeight="1" x14ac:dyDescent="0.2">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row>
    <row r="423" spans="1:26" ht="12.75" customHeight="1" x14ac:dyDescent="0.2">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row>
    <row r="424" spans="1:26" ht="12.75" customHeight="1" x14ac:dyDescent="0.2">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row>
    <row r="425" spans="1:26" ht="12.75" customHeight="1" x14ac:dyDescent="0.2">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row>
    <row r="426" spans="1:26" ht="12.75" customHeight="1" x14ac:dyDescent="0.2">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row>
    <row r="427" spans="1:26" ht="12.75" customHeight="1" x14ac:dyDescent="0.2">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row>
    <row r="428" spans="1:26" ht="12.75" customHeight="1" x14ac:dyDescent="0.2">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row>
    <row r="429" spans="1:26" ht="12.75" customHeight="1" x14ac:dyDescent="0.2">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row>
    <row r="430" spans="1:26" ht="12.75" customHeight="1" x14ac:dyDescent="0.2">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row>
    <row r="431" spans="1:26" ht="12.75" customHeight="1" x14ac:dyDescent="0.2">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row>
    <row r="432" spans="1:26" ht="12.75" customHeight="1" x14ac:dyDescent="0.2">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1:26" ht="12.75" customHeight="1" x14ac:dyDescent="0.2">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1:26" ht="12.75" customHeight="1" x14ac:dyDescent="0.2">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row>
    <row r="435" spans="1:26" ht="12.75" customHeight="1" x14ac:dyDescent="0.2">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row>
    <row r="436" spans="1:26" ht="12.75" customHeight="1" x14ac:dyDescent="0.2">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row>
    <row r="437" spans="1:26" ht="12.75" customHeight="1" x14ac:dyDescent="0.2">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row>
    <row r="438" spans="1:26" ht="12.75" customHeight="1" x14ac:dyDescent="0.2">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row>
    <row r="439" spans="1:26" ht="12.75" customHeight="1" x14ac:dyDescent="0.2">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row>
    <row r="440" spans="1:26" ht="12.75" customHeight="1" x14ac:dyDescent="0.2">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row>
    <row r="441" spans="1:26" ht="12.75" customHeight="1" x14ac:dyDescent="0.2">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row>
    <row r="442" spans="1:26" ht="12.75" customHeight="1" x14ac:dyDescent="0.2">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row>
    <row r="443" spans="1:26" ht="12.75" customHeight="1" x14ac:dyDescent="0.2">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row>
    <row r="444" spans="1:26" ht="12.75" customHeight="1" x14ac:dyDescent="0.2">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row>
    <row r="445" spans="1:26" ht="12.75" customHeight="1" x14ac:dyDescent="0.2">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row>
    <row r="446" spans="1:26" ht="12.75" customHeight="1" x14ac:dyDescent="0.2">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row>
    <row r="447" spans="1:26" ht="12.75" customHeight="1" x14ac:dyDescent="0.2">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row>
    <row r="448" spans="1:26" ht="12.75" customHeight="1" x14ac:dyDescent="0.2">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row>
    <row r="449" spans="1:26" ht="12.75" customHeight="1" x14ac:dyDescent="0.2">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row>
    <row r="450" spans="1:26" ht="12.75" customHeight="1" x14ac:dyDescent="0.2">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row>
    <row r="451" spans="1:26" ht="12.75" customHeight="1" x14ac:dyDescent="0.2">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row>
    <row r="452" spans="1:26" ht="12.75" customHeight="1" x14ac:dyDescent="0.2">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row>
    <row r="453" spans="1:26" ht="12.75" customHeight="1" x14ac:dyDescent="0.2">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row>
    <row r="454" spans="1:26" ht="12.75" customHeight="1" x14ac:dyDescent="0.2">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row>
    <row r="455" spans="1:26" ht="12.75" customHeight="1" x14ac:dyDescent="0.2">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row>
    <row r="456" spans="1:26" ht="12.75" customHeight="1" x14ac:dyDescent="0.2">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row>
    <row r="457" spans="1:26" ht="12.75" customHeight="1" x14ac:dyDescent="0.2">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row>
    <row r="458" spans="1:26" ht="12.75" customHeight="1" x14ac:dyDescent="0.2">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row>
    <row r="459" spans="1:26" ht="12.75" customHeight="1" x14ac:dyDescent="0.2">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row>
    <row r="460" spans="1:26" ht="12.75" customHeight="1" x14ac:dyDescent="0.2">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row>
    <row r="461" spans="1:26" ht="12.75" customHeight="1" x14ac:dyDescent="0.2">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row>
    <row r="462" spans="1:26" ht="12.75" customHeight="1" x14ac:dyDescent="0.2">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row>
    <row r="463" spans="1:26" ht="12.75" customHeight="1" x14ac:dyDescent="0.2">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row>
    <row r="464" spans="1:26" ht="12.75" customHeight="1" x14ac:dyDescent="0.2">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row>
    <row r="465" spans="1:26" ht="12.75" customHeight="1" x14ac:dyDescent="0.2">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row>
    <row r="466" spans="1:26" ht="12.75" customHeight="1" x14ac:dyDescent="0.2">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row>
    <row r="467" spans="1:26" ht="12.75" customHeight="1" x14ac:dyDescent="0.2">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row>
    <row r="468" spans="1:26" ht="12.75" customHeight="1" x14ac:dyDescent="0.2">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1:26" ht="12.75" customHeight="1" x14ac:dyDescent="0.2">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1:26" ht="12.75" customHeight="1" x14ac:dyDescent="0.2">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row>
    <row r="471" spans="1:26" ht="12.75" customHeight="1" x14ac:dyDescent="0.2">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row>
    <row r="472" spans="1:26" ht="12.75" customHeight="1" x14ac:dyDescent="0.2">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row>
    <row r="473" spans="1:26" ht="12.75" customHeight="1" x14ac:dyDescent="0.2">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row>
    <row r="474" spans="1:26" ht="12.75" customHeight="1" x14ac:dyDescent="0.2">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row>
    <row r="475" spans="1:26" ht="12.75" customHeight="1" x14ac:dyDescent="0.2">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row>
    <row r="476" spans="1:26" ht="12.75" customHeight="1" x14ac:dyDescent="0.2">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row>
    <row r="477" spans="1:26" ht="12.75" customHeight="1" x14ac:dyDescent="0.2">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row>
    <row r="478" spans="1:26" ht="12.75" customHeight="1" x14ac:dyDescent="0.2">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row>
    <row r="479" spans="1:26" ht="12.75" customHeight="1" x14ac:dyDescent="0.2">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row>
    <row r="480" spans="1:26" ht="12.75" customHeight="1" x14ac:dyDescent="0.2">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row>
    <row r="481" spans="1:26" ht="12.75" customHeight="1" x14ac:dyDescent="0.2">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row>
    <row r="482" spans="1:26" ht="12.75" customHeight="1" x14ac:dyDescent="0.2">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row>
    <row r="483" spans="1:26" ht="12.75" customHeight="1" x14ac:dyDescent="0.2">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row>
    <row r="484" spans="1:26" ht="12.75" customHeight="1" x14ac:dyDescent="0.2">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row>
    <row r="485" spans="1:26" ht="12.75" customHeight="1" x14ac:dyDescent="0.2">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row>
    <row r="486" spans="1:26" ht="12.75" customHeight="1" x14ac:dyDescent="0.2">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row>
    <row r="487" spans="1:26" ht="12.75" customHeight="1" x14ac:dyDescent="0.2">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row>
    <row r="488" spans="1:26" ht="12.75" customHeight="1" x14ac:dyDescent="0.2">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row>
    <row r="489" spans="1:26" ht="12.75" customHeight="1" x14ac:dyDescent="0.2">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row>
    <row r="490" spans="1:26" ht="12.75" customHeight="1" x14ac:dyDescent="0.2">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row>
    <row r="491" spans="1:26" ht="12.75" customHeight="1" x14ac:dyDescent="0.2">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row>
    <row r="492" spans="1:26" ht="12.75" customHeight="1" x14ac:dyDescent="0.2">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row>
    <row r="493" spans="1:26" ht="12.75" customHeight="1" x14ac:dyDescent="0.2">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row>
    <row r="494" spans="1:26" ht="12.75" customHeight="1" x14ac:dyDescent="0.2">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row>
    <row r="495" spans="1:26" ht="12.75" customHeight="1" x14ac:dyDescent="0.2">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row>
    <row r="496" spans="1:26" ht="12.75" customHeight="1" x14ac:dyDescent="0.2">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row>
    <row r="497" spans="1:26" ht="12.75" customHeight="1" x14ac:dyDescent="0.2">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row>
    <row r="498" spans="1:26" ht="12.75" customHeight="1" x14ac:dyDescent="0.2">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row>
    <row r="499" spans="1:26" ht="12.75" customHeight="1" x14ac:dyDescent="0.2">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row>
    <row r="500" spans="1:26" ht="12.75" customHeight="1" x14ac:dyDescent="0.2">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row>
    <row r="501" spans="1:26" ht="12.75" customHeight="1" x14ac:dyDescent="0.2">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row>
    <row r="502" spans="1:26" ht="12.75" customHeight="1" x14ac:dyDescent="0.2">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row>
    <row r="503" spans="1:26" ht="12.75" customHeight="1" x14ac:dyDescent="0.2">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row>
    <row r="504" spans="1:26" ht="12.75" customHeight="1" x14ac:dyDescent="0.2">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row>
    <row r="505" spans="1:26" ht="12.75" customHeight="1" x14ac:dyDescent="0.2">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row>
    <row r="506" spans="1:26" ht="12.75" customHeight="1" x14ac:dyDescent="0.2">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row>
    <row r="507" spans="1:26" ht="12.75" customHeight="1" x14ac:dyDescent="0.2">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row>
    <row r="508" spans="1:26" ht="12.75" customHeight="1" x14ac:dyDescent="0.2">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row>
    <row r="509" spans="1:26" ht="12.75" customHeight="1" x14ac:dyDescent="0.2">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row>
    <row r="510" spans="1:26" ht="12.75" customHeight="1" x14ac:dyDescent="0.2">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row>
    <row r="511" spans="1:26" ht="12.75" customHeight="1" x14ac:dyDescent="0.2">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row>
    <row r="512" spans="1:26" ht="12.75" customHeight="1" x14ac:dyDescent="0.2">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row>
    <row r="513" spans="1:26" ht="12.75" customHeight="1" x14ac:dyDescent="0.2">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row>
    <row r="514" spans="1:26" ht="12.75" customHeight="1" x14ac:dyDescent="0.2">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row>
    <row r="515" spans="1:26" ht="12.75" customHeight="1" x14ac:dyDescent="0.2">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row>
    <row r="516" spans="1:26" ht="12.75" customHeight="1" x14ac:dyDescent="0.2">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row>
    <row r="517" spans="1:26" ht="12.75" customHeight="1" x14ac:dyDescent="0.2">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row>
    <row r="518" spans="1:26" ht="12.75" customHeight="1" x14ac:dyDescent="0.2">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row>
    <row r="519" spans="1:26" ht="12.75" customHeight="1" x14ac:dyDescent="0.2">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row>
    <row r="520" spans="1:26" ht="12.75" customHeight="1" x14ac:dyDescent="0.2">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row>
    <row r="521" spans="1:26" ht="12.75" customHeight="1" x14ac:dyDescent="0.2">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row>
    <row r="522" spans="1:26" ht="12.75" customHeight="1" x14ac:dyDescent="0.2">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row>
    <row r="523" spans="1:26" ht="12.75" customHeight="1" x14ac:dyDescent="0.2">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row>
    <row r="524" spans="1:26" ht="12.75" customHeight="1" x14ac:dyDescent="0.2">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row>
    <row r="525" spans="1:26" ht="12.75" customHeight="1" x14ac:dyDescent="0.2">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row>
    <row r="526" spans="1:26" ht="12.75" customHeight="1" x14ac:dyDescent="0.2">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row>
    <row r="527" spans="1:26" ht="12.75" customHeight="1" x14ac:dyDescent="0.2">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row>
    <row r="528" spans="1:26" ht="12.75" customHeight="1" x14ac:dyDescent="0.2">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row>
    <row r="529" spans="1:26" ht="12.75" customHeight="1" x14ac:dyDescent="0.2">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row>
    <row r="530" spans="1:26" ht="12.75" customHeight="1" x14ac:dyDescent="0.2">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row>
    <row r="531" spans="1:26" ht="12.75" customHeight="1" x14ac:dyDescent="0.2">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row>
    <row r="532" spans="1:26" ht="12.75" customHeight="1" x14ac:dyDescent="0.2">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row>
    <row r="533" spans="1:26" ht="12.75" customHeight="1" x14ac:dyDescent="0.2">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row>
    <row r="534" spans="1:26" ht="12.75" customHeight="1" x14ac:dyDescent="0.2">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row>
    <row r="535" spans="1:26" ht="12.75" customHeight="1" x14ac:dyDescent="0.2">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row>
    <row r="536" spans="1:26" ht="12.75" customHeight="1" x14ac:dyDescent="0.2">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row>
    <row r="537" spans="1:26" ht="12.75" customHeight="1" x14ac:dyDescent="0.2">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row>
    <row r="538" spans="1:26" ht="12.75" customHeight="1" x14ac:dyDescent="0.2">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row>
    <row r="539" spans="1:26" ht="12.75" customHeight="1" x14ac:dyDescent="0.2">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row>
    <row r="540" spans="1:26" ht="12.75" customHeight="1" x14ac:dyDescent="0.2">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row>
    <row r="541" spans="1:26" ht="12.75" customHeight="1" x14ac:dyDescent="0.2">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row>
    <row r="542" spans="1:26" ht="12.75" customHeight="1" x14ac:dyDescent="0.2">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row>
    <row r="543" spans="1:26" ht="12.75" customHeight="1" x14ac:dyDescent="0.2">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row>
    <row r="544" spans="1:26" ht="12.75" customHeight="1" x14ac:dyDescent="0.2">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row>
    <row r="545" spans="1:26" ht="12.75" customHeight="1" x14ac:dyDescent="0.2">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row>
    <row r="546" spans="1:26" ht="12.75" customHeight="1" x14ac:dyDescent="0.2">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row>
    <row r="547" spans="1:26" ht="12.75" customHeight="1" x14ac:dyDescent="0.2">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row>
    <row r="548" spans="1:26" ht="12.75" customHeight="1" x14ac:dyDescent="0.2">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row>
    <row r="549" spans="1:26" ht="12.75" customHeight="1" x14ac:dyDescent="0.2">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row>
    <row r="550" spans="1:26" ht="12.75" customHeight="1" x14ac:dyDescent="0.2">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row>
    <row r="551" spans="1:26" ht="12.75" customHeight="1" x14ac:dyDescent="0.2">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row>
    <row r="552" spans="1:26" ht="12.75" customHeight="1" x14ac:dyDescent="0.2">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row>
    <row r="553" spans="1:26" ht="12.75" customHeight="1" x14ac:dyDescent="0.2">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row>
    <row r="554" spans="1:26" ht="12.75" customHeight="1" x14ac:dyDescent="0.2">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row>
    <row r="555" spans="1:26" ht="12.75" customHeight="1" x14ac:dyDescent="0.2">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row>
    <row r="556" spans="1:26" ht="12.75" customHeight="1" x14ac:dyDescent="0.2">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row>
    <row r="557" spans="1:26" ht="12.75" customHeight="1" x14ac:dyDescent="0.2">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row>
    <row r="558" spans="1:26" ht="12.75" customHeight="1" x14ac:dyDescent="0.2">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row>
    <row r="559" spans="1:26" ht="12.75" customHeight="1" x14ac:dyDescent="0.2">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row>
    <row r="560" spans="1:26" ht="12.75" customHeight="1" x14ac:dyDescent="0.2">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row>
    <row r="561" spans="1:26" ht="12.75" customHeight="1" x14ac:dyDescent="0.2">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row>
    <row r="562" spans="1:26" ht="12.75" customHeight="1" x14ac:dyDescent="0.2">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row>
    <row r="563" spans="1:26" ht="12.75" customHeight="1" x14ac:dyDescent="0.2">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row>
    <row r="564" spans="1:26" ht="12.75" customHeight="1" x14ac:dyDescent="0.2">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row>
    <row r="565" spans="1:26" ht="12.75" customHeight="1" x14ac:dyDescent="0.2">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row>
    <row r="566" spans="1:26" ht="12.75" customHeight="1" x14ac:dyDescent="0.2">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row>
    <row r="567" spans="1:26" ht="12.75" customHeight="1" x14ac:dyDescent="0.2">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row>
    <row r="568" spans="1:26" ht="12.75" customHeight="1" x14ac:dyDescent="0.2">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row>
    <row r="569" spans="1:26" ht="12.75" customHeight="1" x14ac:dyDescent="0.2">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row>
    <row r="570" spans="1:26" ht="12.75" customHeight="1" x14ac:dyDescent="0.2">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row>
    <row r="571" spans="1:26" ht="12.75" customHeight="1" x14ac:dyDescent="0.2">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row>
    <row r="572" spans="1:26" ht="12.75" customHeight="1" x14ac:dyDescent="0.2">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row>
    <row r="573" spans="1:26" ht="12.75" customHeight="1" x14ac:dyDescent="0.2">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row>
    <row r="574" spans="1:26" ht="12.75" customHeight="1" x14ac:dyDescent="0.2">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row>
    <row r="575" spans="1:26" ht="12.75" customHeight="1" x14ac:dyDescent="0.2">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row>
    <row r="576" spans="1:26" ht="12.75" customHeight="1" x14ac:dyDescent="0.2">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row>
    <row r="577" spans="1:26" ht="12.75" customHeight="1" x14ac:dyDescent="0.2">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row>
    <row r="578" spans="1:26" ht="12.75" customHeight="1" x14ac:dyDescent="0.2">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row>
    <row r="579" spans="1:26" ht="12.75" customHeight="1" x14ac:dyDescent="0.2">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row>
    <row r="580" spans="1:26" ht="12.75" customHeight="1" x14ac:dyDescent="0.2">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row>
    <row r="581" spans="1:26" ht="12.75" customHeight="1" x14ac:dyDescent="0.2">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row>
    <row r="582" spans="1:26" ht="12.75" customHeight="1" x14ac:dyDescent="0.2">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row>
    <row r="583" spans="1:26" ht="12.75" customHeight="1" x14ac:dyDescent="0.2">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row>
    <row r="584" spans="1:26" ht="12.75" customHeight="1" x14ac:dyDescent="0.2">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row>
    <row r="585" spans="1:26" ht="12.75" customHeight="1" x14ac:dyDescent="0.2">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row>
    <row r="586" spans="1:26" ht="12.75" customHeight="1" x14ac:dyDescent="0.2">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row>
    <row r="587" spans="1:26" ht="12.75" customHeight="1" x14ac:dyDescent="0.2">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row>
    <row r="588" spans="1:26" ht="12.75" customHeight="1" x14ac:dyDescent="0.2">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row>
    <row r="589" spans="1:26" ht="12.75" customHeight="1" x14ac:dyDescent="0.2">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row>
    <row r="590" spans="1:26" ht="12.75" customHeight="1" x14ac:dyDescent="0.2">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row>
    <row r="591" spans="1:26" ht="12.75" customHeight="1" x14ac:dyDescent="0.2">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row>
    <row r="592" spans="1:26" ht="12.75" customHeight="1" x14ac:dyDescent="0.2">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row>
    <row r="593" spans="1:26" ht="12.75" customHeight="1" x14ac:dyDescent="0.2">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row>
    <row r="594" spans="1:26" ht="12.75" customHeight="1" x14ac:dyDescent="0.2">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row>
    <row r="595" spans="1:26" ht="12.75" customHeight="1" x14ac:dyDescent="0.2">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row>
    <row r="596" spans="1:26" ht="12.75" customHeight="1" x14ac:dyDescent="0.2">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row>
    <row r="597" spans="1:26" ht="12.75" customHeight="1" x14ac:dyDescent="0.2">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row>
    <row r="598" spans="1:26" ht="12.75" customHeight="1" x14ac:dyDescent="0.2">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row>
    <row r="599" spans="1:26" ht="12.75" customHeight="1" x14ac:dyDescent="0.2">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row>
    <row r="600" spans="1:26" ht="12.75" customHeight="1" x14ac:dyDescent="0.2">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row>
    <row r="601" spans="1:26" ht="12.75" customHeight="1" x14ac:dyDescent="0.2">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row>
    <row r="602" spans="1:26" ht="12.75" customHeight="1" x14ac:dyDescent="0.2">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row>
    <row r="603" spans="1:26" ht="12.75" customHeight="1" x14ac:dyDescent="0.2">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row>
    <row r="604" spans="1:26" ht="12.75" customHeight="1" x14ac:dyDescent="0.2">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row>
    <row r="605" spans="1:26" ht="12.75" customHeight="1" x14ac:dyDescent="0.2">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row>
    <row r="606" spans="1:26" ht="12.75" customHeight="1" x14ac:dyDescent="0.2">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row>
    <row r="607" spans="1:26" ht="12.75" customHeight="1" x14ac:dyDescent="0.2">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row>
    <row r="608" spans="1:26" ht="12.75" customHeight="1" x14ac:dyDescent="0.2">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row>
    <row r="609" spans="1:26" ht="12.75" customHeight="1" x14ac:dyDescent="0.2">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row>
    <row r="610" spans="1:26" ht="12.75" customHeight="1" x14ac:dyDescent="0.2">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row>
    <row r="611" spans="1:26" ht="12.75" customHeight="1" x14ac:dyDescent="0.2">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row>
    <row r="612" spans="1:26" ht="12.75" customHeight="1" x14ac:dyDescent="0.2">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row>
    <row r="613" spans="1:26" ht="12.75" customHeight="1" x14ac:dyDescent="0.2">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row>
    <row r="614" spans="1:26" ht="12.75" customHeight="1" x14ac:dyDescent="0.2">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row>
    <row r="615" spans="1:26" ht="12.75" customHeight="1" x14ac:dyDescent="0.2">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row>
    <row r="616" spans="1:26" ht="12.75" customHeight="1" x14ac:dyDescent="0.2">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row>
    <row r="617" spans="1:26" ht="12.75" customHeight="1" x14ac:dyDescent="0.2">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row>
    <row r="618" spans="1:26" ht="12.75" customHeight="1" x14ac:dyDescent="0.2">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row>
    <row r="619" spans="1:26" ht="12.75" customHeight="1" x14ac:dyDescent="0.2">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row>
    <row r="620" spans="1:26" ht="12.75" customHeight="1" x14ac:dyDescent="0.2">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row>
    <row r="621" spans="1:26" ht="12.75" customHeight="1" x14ac:dyDescent="0.2">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row>
    <row r="622" spans="1:26" ht="12.75" customHeight="1" x14ac:dyDescent="0.2">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row>
    <row r="623" spans="1:26" ht="12.75" customHeight="1" x14ac:dyDescent="0.2">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row>
    <row r="624" spans="1:26" ht="12.75" customHeight="1" x14ac:dyDescent="0.2">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row>
    <row r="625" spans="1:26" ht="12.75" customHeight="1" x14ac:dyDescent="0.2">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row>
    <row r="626" spans="1:26" ht="12.75" customHeight="1" x14ac:dyDescent="0.2">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row>
    <row r="627" spans="1:26" ht="12.75" customHeight="1" x14ac:dyDescent="0.2">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row>
    <row r="628" spans="1:26" ht="12.75" customHeight="1" x14ac:dyDescent="0.2">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row>
    <row r="629" spans="1:26" ht="12.75" customHeight="1" x14ac:dyDescent="0.2">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row>
    <row r="630" spans="1:26" ht="12.75" customHeight="1" x14ac:dyDescent="0.2">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row>
    <row r="631" spans="1:26" ht="12.75" customHeight="1" x14ac:dyDescent="0.2">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row>
    <row r="632" spans="1:26" ht="12.75" customHeight="1" x14ac:dyDescent="0.2">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row>
    <row r="633" spans="1:26" ht="12.75" customHeight="1" x14ac:dyDescent="0.2">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row>
    <row r="634" spans="1:26" ht="12.75" customHeight="1" x14ac:dyDescent="0.2">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row>
    <row r="635" spans="1:26" ht="12.75" customHeight="1" x14ac:dyDescent="0.2">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row>
    <row r="636" spans="1:26" ht="12.75" customHeight="1" x14ac:dyDescent="0.2">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row>
    <row r="637" spans="1:26" ht="12.75" customHeight="1" x14ac:dyDescent="0.2">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row>
    <row r="638" spans="1:26" ht="12.75" customHeight="1" x14ac:dyDescent="0.2">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row>
    <row r="639" spans="1:26" ht="12.75" customHeight="1" x14ac:dyDescent="0.2">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row>
    <row r="640" spans="1:26" ht="12.75" customHeight="1" x14ac:dyDescent="0.2">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row>
    <row r="641" spans="1:26" ht="12.75" customHeight="1" x14ac:dyDescent="0.2">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row>
    <row r="642" spans="1:26" ht="12.75" customHeight="1" x14ac:dyDescent="0.2">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row>
    <row r="643" spans="1:26" ht="12.75" customHeight="1" x14ac:dyDescent="0.2">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row>
    <row r="644" spans="1:26" ht="12.75" customHeight="1" x14ac:dyDescent="0.2">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row>
    <row r="645" spans="1:26" ht="12.75" customHeight="1" x14ac:dyDescent="0.2">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row>
    <row r="646" spans="1:26" ht="12.75" customHeight="1" x14ac:dyDescent="0.2">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row>
    <row r="647" spans="1:26" ht="12.75" customHeight="1" x14ac:dyDescent="0.2">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row>
    <row r="648" spans="1:26" ht="12.75" customHeight="1" x14ac:dyDescent="0.2">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row>
    <row r="649" spans="1:26" ht="12.75" customHeight="1" x14ac:dyDescent="0.2">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row>
    <row r="650" spans="1:26" ht="12.75" customHeight="1" x14ac:dyDescent="0.2">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row>
    <row r="651" spans="1:26" ht="12.75" customHeight="1" x14ac:dyDescent="0.2">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row>
    <row r="652" spans="1:26" ht="12.75" customHeight="1" x14ac:dyDescent="0.2">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row>
    <row r="653" spans="1:26" ht="12.75" customHeight="1" x14ac:dyDescent="0.2">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row>
    <row r="654" spans="1:26" ht="12.75" customHeight="1" x14ac:dyDescent="0.2">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row>
    <row r="655" spans="1:26" ht="12.75" customHeight="1" x14ac:dyDescent="0.2">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row>
    <row r="656" spans="1:26" ht="12.75" customHeight="1" x14ac:dyDescent="0.2">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row>
    <row r="657" spans="1:26" ht="12.75" customHeight="1" x14ac:dyDescent="0.2">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row>
    <row r="658" spans="1:26" ht="12.75" customHeight="1" x14ac:dyDescent="0.2">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row>
    <row r="659" spans="1:26" ht="12.75" customHeight="1" x14ac:dyDescent="0.2">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row>
    <row r="660" spans="1:26" ht="12.75" customHeight="1" x14ac:dyDescent="0.2">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row>
    <row r="661" spans="1:26" ht="12.75" customHeight="1" x14ac:dyDescent="0.2">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row>
    <row r="662" spans="1:26" ht="12.75" customHeight="1" x14ac:dyDescent="0.2">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row>
    <row r="663" spans="1:26" ht="12.75" customHeight="1" x14ac:dyDescent="0.2">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row>
    <row r="664" spans="1:26" ht="12.75" customHeight="1" x14ac:dyDescent="0.2">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row>
    <row r="665" spans="1:26" ht="12.75" customHeight="1" x14ac:dyDescent="0.2">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row>
    <row r="666" spans="1:26" ht="12.75" customHeight="1" x14ac:dyDescent="0.2">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row>
    <row r="667" spans="1:26" ht="12.75" customHeight="1" x14ac:dyDescent="0.2">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row>
    <row r="668" spans="1:26" ht="12.75" customHeight="1" x14ac:dyDescent="0.2">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row>
    <row r="669" spans="1:26" ht="12.75" customHeight="1" x14ac:dyDescent="0.2">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row>
    <row r="670" spans="1:26" ht="12.75" customHeight="1" x14ac:dyDescent="0.2">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row>
    <row r="671" spans="1:26" ht="12.75" customHeight="1" x14ac:dyDescent="0.2">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row>
    <row r="672" spans="1:26" ht="12.75" customHeight="1" x14ac:dyDescent="0.2">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row>
    <row r="673" spans="1:26" ht="12.75" customHeight="1" x14ac:dyDescent="0.2">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row>
    <row r="674" spans="1:26" ht="12.75" customHeight="1" x14ac:dyDescent="0.2">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row>
    <row r="675" spans="1:26" ht="12.75" customHeight="1" x14ac:dyDescent="0.2">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row>
    <row r="676" spans="1:26" ht="12.75" customHeight="1" x14ac:dyDescent="0.2">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row>
    <row r="677" spans="1:26" ht="12.75" customHeight="1" x14ac:dyDescent="0.2">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row>
    <row r="678" spans="1:26" ht="12.75" customHeight="1" x14ac:dyDescent="0.2">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row>
    <row r="679" spans="1:26" ht="12.75" customHeight="1" x14ac:dyDescent="0.2">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row>
    <row r="680" spans="1:26" ht="12.75" customHeight="1" x14ac:dyDescent="0.2">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row>
    <row r="681" spans="1:26" ht="12.75" customHeight="1" x14ac:dyDescent="0.2">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row>
    <row r="682" spans="1:26" ht="12.75" customHeight="1" x14ac:dyDescent="0.2">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row>
    <row r="683" spans="1:26" ht="12.75" customHeight="1" x14ac:dyDescent="0.2">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row>
    <row r="684" spans="1:26" ht="12.75" customHeight="1" x14ac:dyDescent="0.2">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row>
    <row r="685" spans="1:26" ht="12.75" customHeight="1" x14ac:dyDescent="0.2">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row>
    <row r="686" spans="1:26" ht="12.75" customHeight="1" x14ac:dyDescent="0.2">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row>
    <row r="687" spans="1:26" ht="12.75" customHeight="1" x14ac:dyDescent="0.2">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row>
    <row r="688" spans="1:26" ht="12.75" customHeight="1" x14ac:dyDescent="0.2">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row>
    <row r="689" spans="1:26" ht="12.75" customHeight="1" x14ac:dyDescent="0.2">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row>
    <row r="690" spans="1:26" ht="12.75" customHeight="1" x14ac:dyDescent="0.2">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row>
    <row r="691" spans="1:26" ht="12.75" customHeight="1" x14ac:dyDescent="0.2">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row>
    <row r="692" spans="1:26" ht="12.75" customHeight="1" x14ac:dyDescent="0.2">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row>
    <row r="693" spans="1:26" ht="12.75" customHeight="1" x14ac:dyDescent="0.2">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row>
    <row r="694" spans="1:26" ht="12.75" customHeight="1" x14ac:dyDescent="0.2">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row>
    <row r="695" spans="1:26" ht="12.75" customHeight="1" x14ac:dyDescent="0.2">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row>
    <row r="696" spans="1:26" ht="12.75" customHeight="1" x14ac:dyDescent="0.2">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row>
    <row r="697" spans="1:26" ht="12.75" customHeight="1" x14ac:dyDescent="0.2">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row>
    <row r="698" spans="1:26" ht="12.75" customHeight="1" x14ac:dyDescent="0.2">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row>
    <row r="699" spans="1:26" ht="12.75" customHeight="1" x14ac:dyDescent="0.2">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row>
    <row r="700" spans="1:26" ht="12.75" customHeight="1" x14ac:dyDescent="0.2">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row>
    <row r="701" spans="1:26" ht="12.75" customHeight="1" x14ac:dyDescent="0.2">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row>
    <row r="702" spans="1:26" ht="12.75" customHeight="1" x14ac:dyDescent="0.2">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row>
    <row r="703" spans="1:26" ht="12.75" customHeight="1" x14ac:dyDescent="0.2">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row>
    <row r="704" spans="1:26" ht="12.75" customHeight="1" x14ac:dyDescent="0.2">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row>
    <row r="705" spans="1:26" ht="12.75" customHeight="1" x14ac:dyDescent="0.2">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row>
    <row r="706" spans="1:26" ht="12.75" customHeight="1" x14ac:dyDescent="0.2">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row>
    <row r="707" spans="1:26" ht="12.75" customHeight="1" x14ac:dyDescent="0.2">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row>
    <row r="708" spans="1:26" ht="12.75" customHeight="1" x14ac:dyDescent="0.2">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row>
    <row r="709" spans="1:26" ht="12.75" customHeight="1" x14ac:dyDescent="0.2">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row>
    <row r="710" spans="1:26" ht="12.75" customHeight="1" x14ac:dyDescent="0.2">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row>
    <row r="711" spans="1:26" ht="12.75" customHeight="1" x14ac:dyDescent="0.2">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row>
    <row r="712" spans="1:26" ht="12.75" customHeight="1" x14ac:dyDescent="0.2">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row>
    <row r="713" spans="1:26" ht="12.75" customHeight="1" x14ac:dyDescent="0.2">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row>
    <row r="714" spans="1:26" ht="12.75" customHeight="1" x14ac:dyDescent="0.2">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row>
    <row r="715" spans="1:26" ht="12.75" customHeight="1" x14ac:dyDescent="0.2">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row>
    <row r="716" spans="1:26" ht="12.75" customHeight="1" x14ac:dyDescent="0.2">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row>
    <row r="717" spans="1:26" ht="12.75" customHeight="1" x14ac:dyDescent="0.2">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row>
    <row r="718" spans="1:26" ht="12.75" customHeight="1" x14ac:dyDescent="0.2">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row>
    <row r="719" spans="1:26" ht="12.75" customHeight="1" x14ac:dyDescent="0.2">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row>
    <row r="720" spans="1:26" ht="12.75" customHeight="1" x14ac:dyDescent="0.2">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row>
    <row r="721" spans="1:26" ht="12.75" customHeight="1" x14ac:dyDescent="0.2">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row>
    <row r="722" spans="1:26" ht="12.75" customHeight="1" x14ac:dyDescent="0.2">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row>
    <row r="723" spans="1:26" ht="12.75" customHeight="1" x14ac:dyDescent="0.2">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row>
    <row r="724" spans="1:26" ht="12.75" customHeight="1" x14ac:dyDescent="0.2">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row>
    <row r="725" spans="1:26" ht="12.75" customHeight="1" x14ac:dyDescent="0.2">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row>
    <row r="726" spans="1:26" ht="12.75" customHeight="1" x14ac:dyDescent="0.2">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row>
    <row r="727" spans="1:26" ht="12.75" customHeight="1" x14ac:dyDescent="0.2">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row>
    <row r="728" spans="1:26" ht="12.75" customHeight="1" x14ac:dyDescent="0.2">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row>
    <row r="729" spans="1:26" ht="12.75" customHeight="1" x14ac:dyDescent="0.2">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row>
    <row r="730" spans="1:26" ht="12.75" customHeight="1" x14ac:dyDescent="0.2">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row>
    <row r="731" spans="1:26" ht="12.75" customHeight="1" x14ac:dyDescent="0.2">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row>
    <row r="732" spans="1:26" ht="12.75" customHeight="1" x14ac:dyDescent="0.2">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row>
    <row r="733" spans="1:26" ht="12.75" customHeight="1" x14ac:dyDescent="0.2">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row>
    <row r="734" spans="1:26" ht="12.75" customHeight="1" x14ac:dyDescent="0.2">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row>
    <row r="735" spans="1:26" ht="12.75" customHeight="1" x14ac:dyDescent="0.2">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row>
    <row r="736" spans="1:26" ht="12.75" customHeight="1" x14ac:dyDescent="0.2">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row>
    <row r="737" spans="1:26" ht="12.75" customHeight="1" x14ac:dyDescent="0.2">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row>
    <row r="738" spans="1:26" ht="12.75" customHeight="1" x14ac:dyDescent="0.2">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row>
    <row r="739" spans="1:26" ht="12.75" customHeight="1" x14ac:dyDescent="0.2">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row>
    <row r="740" spans="1:26" ht="12.75" customHeight="1" x14ac:dyDescent="0.2">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row>
    <row r="741" spans="1:26" ht="12.75" customHeight="1" x14ac:dyDescent="0.2">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row>
    <row r="742" spans="1:26" ht="12.75" customHeight="1" x14ac:dyDescent="0.2">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row>
    <row r="743" spans="1:26" ht="12.75" customHeight="1" x14ac:dyDescent="0.2">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row>
    <row r="744" spans="1:26" ht="12.75" customHeight="1" x14ac:dyDescent="0.2">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row>
    <row r="745" spans="1:26" ht="12.75" customHeight="1" x14ac:dyDescent="0.2">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row>
    <row r="746" spans="1:26" ht="12.75" customHeight="1" x14ac:dyDescent="0.2">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row>
    <row r="747" spans="1:26" ht="12.75" customHeight="1" x14ac:dyDescent="0.2">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row>
    <row r="748" spans="1:26" ht="12.75" customHeight="1" x14ac:dyDescent="0.2">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row>
    <row r="749" spans="1:26" ht="12.75" customHeight="1" x14ac:dyDescent="0.2">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row>
    <row r="750" spans="1:26" ht="12.75" customHeight="1" x14ac:dyDescent="0.2">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row>
    <row r="751" spans="1:26" ht="12.75" customHeight="1" x14ac:dyDescent="0.2">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row>
    <row r="752" spans="1:26" ht="12.75" customHeight="1" x14ac:dyDescent="0.2">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row>
    <row r="753" spans="1:26" ht="12.75" customHeight="1" x14ac:dyDescent="0.2">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row>
    <row r="754" spans="1:26" ht="12.75" customHeight="1" x14ac:dyDescent="0.2">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row>
    <row r="755" spans="1:26" ht="12.75" customHeight="1" x14ac:dyDescent="0.2">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row>
    <row r="756" spans="1:26" ht="12.75" customHeight="1" x14ac:dyDescent="0.2">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row>
    <row r="757" spans="1:26" ht="12.75" customHeight="1" x14ac:dyDescent="0.2">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row>
    <row r="758" spans="1:26" ht="12.75" customHeight="1" x14ac:dyDescent="0.2">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row>
    <row r="759" spans="1:26" ht="12.75" customHeight="1" x14ac:dyDescent="0.2">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row>
    <row r="760" spans="1:26" ht="12.75" customHeight="1" x14ac:dyDescent="0.2">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row>
    <row r="761" spans="1:26" ht="12.75" customHeight="1" x14ac:dyDescent="0.2">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row>
    <row r="762" spans="1:26" ht="12.75" customHeight="1" x14ac:dyDescent="0.2">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row>
    <row r="763" spans="1:26" ht="12.75" customHeight="1" x14ac:dyDescent="0.2">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row>
    <row r="764" spans="1:26" ht="12.75" customHeight="1" x14ac:dyDescent="0.2">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row>
    <row r="765" spans="1:26" ht="12.75" customHeight="1" x14ac:dyDescent="0.2">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row>
    <row r="766" spans="1:26" ht="12.75" customHeight="1" x14ac:dyDescent="0.2">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row>
    <row r="767" spans="1:26" ht="12.75" customHeight="1" x14ac:dyDescent="0.2">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row>
    <row r="768" spans="1:26" ht="12.75" customHeight="1" x14ac:dyDescent="0.2">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row>
    <row r="769" spans="1:26" ht="12.75" customHeight="1" x14ac:dyDescent="0.2">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row>
    <row r="770" spans="1:26" ht="12.75" customHeight="1" x14ac:dyDescent="0.2">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row>
    <row r="771" spans="1:26" ht="12.75" customHeight="1" x14ac:dyDescent="0.2">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row>
    <row r="772" spans="1:26" ht="12.75" customHeight="1" x14ac:dyDescent="0.2">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row>
    <row r="773" spans="1:26" ht="12.75" customHeight="1" x14ac:dyDescent="0.2">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row>
    <row r="774" spans="1:26" ht="12.75" customHeight="1" x14ac:dyDescent="0.2">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row>
    <row r="775" spans="1:26" ht="12.75" customHeight="1" x14ac:dyDescent="0.2">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row>
    <row r="776" spans="1:26" ht="12.75" customHeight="1" x14ac:dyDescent="0.2">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row>
    <row r="777" spans="1:26" ht="12.75" customHeight="1" x14ac:dyDescent="0.2">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row>
    <row r="778" spans="1:26" ht="12.75" customHeight="1" x14ac:dyDescent="0.2">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row>
    <row r="779" spans="1:26" ht="12.75" customHeight="1" x14ac:dyDescent="0.2">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row>
    <row r="780" spans="1:26" ht="12.75" customHeight="1" x14ac:dyDescent="0.2">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row>
    <row r="781" spans="1:26" ht="12.75" customHeight="1" x14ac:dyDescent="0.2">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row>
    <row r="782" spans="1:26" ht="12.75" customHeight="1" x14ac:dyDescent="0.2">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row>
    <row r="783" spans="1:26" ht="12.75" customHeight="1" x14ac:dyDescent="0.2">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row>
    <row r="784" spans="1:26" ht="12.75" customHeight="1" x14ac:dyDescent="0.2">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row>
    <row r="785" spans="1:26" ht="12.75" customHeight="1" x14ac:dyDescent="0.2">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row>
    <row r="786" spans="1:26" ht="12.75" customHeight="1" x14ac:dyDescent="0.2">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row>
    <row r="787" spans="1:26" ht="12.75" customHeight="1" x14ac:dyDescent="0.2">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row>
    <row r="788" spans="1:26" ht="12.75" customHeight="1" x14ac:dyDescent="0.2">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row>
    <row r="789" spans="1:26" ht="12.75" customHeight="1" x14ac:dyDescent="0.2">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row>
    <row r="790" spans="1:26" ht="12.75" customHeight="1" x14ac:dyDescent="0.2">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row>
    <row r="791" spans="1:26" ht="12.75" customHeight="1" x14ac:dyDescent="0.2">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row>
    <row r="792" spans="1:26" ht="12.75" customHeight="1" x14ac:dyDescent="0.2">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row>
    <row r="793" spans="1:26" ht="12.75" customHeight="1" x14ac:dyDescent="0.2">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row>
    <row r="794" spans="1:26" ht="12.75" customHeight="1" x14ac:dyDescent="0.2">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row>
    <row r="795" spans="1:26" ht="12.75" customHeight="1" x14ac:dyDescent="0.2">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row>
    <row r="796" spans="1:26" ht="12.75" customHeight="1" x14ac:dyDescent="0.2">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row>
    <row r="797" spans="1:26" ht="12.75" customHeight="1" x14ac:dyDescent="0.2">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row>
    <row r="798" spans="1:26" ht="12.75" customHeight="1" x14ac:dyDescent="0.2">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row>
    <row r="799" spans="1:26" ht="12.75" customHeight="1" x14ac:dyDescent="0.2">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row>
    <row r="800" spans="1:26" ht="12.75" customHeight="1" x14ac:dyDescent="0.2">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row>
    <row r="801" spans="1:26" ht="12.75" customHeight="1" x14ac:dyDescent="0.2">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row>
    <row r="802" spans="1:26" ht="12.75" customHeight="1" x14ac:dyDescent="0.2">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row>
    <row r="803" spans="1:26" ht="12.75" customHeight="1" x14ac:dyDescent="0.2">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row>
    <row r="804" spans="1:26" ht="12.75" customHeight="1" x14ac:dyDescent="0.2">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row>
    <row r="805" spans="1:26" ht="12.75" customHeight="1" x14ac:dyDescent="0.2">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row>
    <row r="806" spans="1:26" ht="12.75" customHeight="1" x14ac:dyDescent="0.2">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row>
    <row r="807" spans="1:26" ht="12.75" customHeight="1" x14ac:dyDescent="0.2">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row>
    <row r="808" spans="1:26" ht="12.75" customHeight="1" x14ac:dyDescent="0.2">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row>
    <row r="809" spans="1:26" ht="12.75" customHeight="1" x14ac:dyDescent="0.2">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row>
    <row r="810" spans="1:26" ht="12.75" customHeight="1" x14ac:dyDescent="0.2">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row>
    <row r="811" spans="1:26" ht="12.75" customHeight="1" x14ac:dyDescent="0.2">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row>
    <row r="812" spans="1:26" ht="12.75" customHeight="1" x14ac:dyDescent="0.2">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row>
    <row r="813" spans="1:26" ht="12.75" customHeight="1" x14ac:dyDescent="0.2">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row>
    <row r="814" spans="1:26" ht="12.75" customHeight="1" x14ac:dyDescent="0.2">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row>
    <row r="815" spans="1:26" ht="12.75" customHeight="1" x14ac:dyDescent="0.2">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row>
    <row r="816" spans="1:26" ht="12.75" customHeight="1" x14ac:dyDescent="0.2">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row>
    <row r="817" spans="1:26" ht="12.75" customHeight="1" x14ac:dyDescent="0.2">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row>
    <row r="818" spans="1:26" ht="12.75" customHeight="1" x14ac:dyDescent="0.2">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row>
    <row r="819" spans="1:26" ht="12.75" customHeight="1" x14ac:dyDescent="0.2">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row>
    <row r="820" spans="1:26" ht="12.75" customHeight="1" x14ac:dyDescent="0.2">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row>
    <row r="821" spans="1:26" ht="12.75" customHeight="1" x14ac:dyDescent="0.2">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row>
    <row r="822" spans="1:26" ht="12.75" customHeight="1" x14ac:dyDescent="0.2">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row>
    <row r="823" spans="1:26" ht="12.75" customHeight="1" x14ac:dyDescent="0.2">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row>
    <row r="824" spans="1:26" ht="12.75" customHeight="1" x14ac:dyDescent="0.2">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row>
    <row r="825" spans="1:26" ht="12.75" customHeight="1" x14ac:dyDescent="0.2">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row>
    <row r="826" spans="1:26" ht="12.75" customHeight="1" x14ac:dyDescent="0.2">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row>
    <row r="827" spans="1:26" ht="12.75" customHeight="1" x14ac:dyDescent="0.2">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row>
    <row r="828" spans="1:26" ht="12.75" customHeight="1" x14ac:dyDescent="0.2">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row>
    <row r="829" spans="1:26" ht="12.75" customHeight="1" x14ac:dyDescent="0.2">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row>
    <row r="830" spans="1:26" ht="12.75" customHeight="1" x14ac:dyDescent="0.2">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row>
    <row r="831" spans="1:26" ht="12.75" customHeight="1" x14ac:dyDescent="0.2">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row>
    <row r="832" spans="1:26" ht="12.75" customHeight="1" x14ac:dyDescent="0.2">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row>
    <row r="833" spans="1:26" ht="12.75" customHeight="1" x14ac:dyDescent="0.2">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row>
    <row r="834" spans="1:26" ht="12.75" customHeight="1" x14ac:dyDescent="0.2">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row>
    <row r="835" spans="1:26" ht="12.75" customHeight="1" x14ac:dyDescent="0.2">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row>
    <row r="836" spans="1:26" ht="12.75" customHeight="1" x14ac:dyDescent="0.2">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row>
    <row r="837" spans="1:26" ht="12.75" customHeight="1" x14ac:dyDescent="0.2">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row>
    <row r="838" spans="1:26" ht="12.75" customHeight="1" x14ac:dyDescent="0.2">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row>
    <row r="839" spans="1:26" ht="12.75" customHeight="1" x14ac:dyDescent="0.2">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row>
    <row r="840" spans="1:26" ht="12.75" customHeight="1" x14ac:dyDescent="0.2">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row>
    <row r="841" spans="1:26" ht="12.75" customHeight="1" x14ac:dyDescent="0.2">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row>
    <row r="842" spans="1:26" ht="12.75" customHeight="1" x14ac:dyDescent="0.2">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row>
    <row r="843" spans="1:26" ht="12.75" customHeight="1" x14ac:dyDescent="0.2">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row>
    <row r="844" spans="1:26" ht="12.75" customHeight="1" x14ac:dyDescent="0.2">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row>
    <row r="845" spans="1:26" ht="12.75" customHeight="1" x14ac:dyDescent="0.2">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row>
    <row r="846" spans="1:26" ht="12.75" customHeight="1" x14ac:dyDescent="0.2">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row>
    <row r="847" spans="1:26" ht="12.75" customHeight="1" x14ac:dyDescent="0.2">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row>
    <row r="848" spans="1:26" ht="12.75" customHeight="1" x14ac:dyDescent="0.2">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row>
    <row r="849" spans="1:26" ht="12.75" customHeight="1" x14ac:dyDescent="0.2">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row>
    <row r="850" spans="1:26" ht="12.75" customHeight="1" x14ac:dyDescent="0.2">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row>
    <row r="851" spans="1:26" ht="12.75" customHeight="1" x14ac:dyDescent="0.2">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row>
    <row r="852" spans="1:26" ht="12.75" customHeight="1" x14ac:dyDescent="0.2">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row>
    <row r="853" spans="1:26" ht="12.75" customHeight="1" x14ac:dyDescent="0.2">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row>
    <row r="854" spans="1:26" ht="12.75" customHeight="1" x14ac:dyDescent="0.2">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row>
    <row r="855" spans="1:26" ht="12.75" customHeight="1" x14ac:dyDescent="0.2">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row>
    <row r="856" spans="1:26" ht="12.75" customHeight="1" x14ac:dyDescent="0.2">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row>
    <row r="857" spans="1:26" ht="12.75" customHeight="1" x14ac:dyDescent="0.2">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row>
    <row r="858" spans="1:26" ht="12.75" customHeight="1" x14ac:dyDescent="0.2">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row>
    <row r="859" spans="1:26" ht="12.75" customHeight="1" x14ac:dyDescent="0.2">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row>
    <row r="860" spans="1:26" ht="12.75" customHeight="1" x14ac:dyDescent="0.2">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row>
    <row r="861" spans="1:26" ht="12.75" customHeight="1" x14ac:dyDescent="0.2">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row>
    <row r="862" spans="1:26" ht="12.75" customHeight="1" x14ac:dyDescent="0.2">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row>
    <row r="863" spans="1:26" ht="12.75" customHeight="1" x14ac:dyDescent="0.2">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row>
    <row r="864" spans="1:26" ht="12.75" customHeight="1" x14ac:dyDescent="0.2">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row>
    <row r="865" spans="1:26" ht="12.75" customHeight="1" x14ac:dyDescent="0.2">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row>
    <row r="866" spans="1:26" ht="12.75" customHeight="1" x14ac:dyDescent="0.2">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row>
    <row r="867" spans="1:26" ht="12.75" customHeight="1" x14ac:dyDescent="0.2">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row>
    <row r="868" spans="1:26" ht="12.75" customHeight="1" x14ac:dyDescent="0.2">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row>
    <row r="869" spans="1:26" ht="12.75" customHeight="1" x14ac:dyDescent="0.2">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row>
    <row r="870" spans="1:26" ht="12.75" customHeight="1" x14ac:dyDescent="0.2">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row>
    <row r="871" spans="1:26" ht="12.75" customHeight="1" x14ac:dyDescent="0.2">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row>
    <row r="872" spans="1:26" ht="12.75" customHeight="1" x14ac:dyDescent="0.2">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row>
    <row r="873" spans="1:26" ht="12.75" customHeight="1" x14ac:dyDescent="0.2">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row>
    <row r="874" spans="1:26" ht="12.75" customHeight="1" x14ac:dyDescent="0.2">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row>
    <row r="875" spans="1:26" ht="12.75" customHeight="1" x14ac:dyDescent="0.2">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row>
    <row r="876" spans="1:26" ht="12.75" customHeight="1" x14ac:dyDescent="0.2">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row>
    <row r="877" spans="1:26" ht="12.75" customHeight="1" x14ac:dyDescent="0.2">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row>
    <row r="878" spans="1:26" ht="12.75" customHeight="1" x14ac:dyDescent="0.2">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row>
    <row r="879" spans="1:26" ht="12.75" customHeight="1" x14ac:dyDescent="0.2">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row>
    <row r="880" spans="1:26" ht="12.75" customHeight="1" x14ac:dyDescent="0.2">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row>
    <row r="881" spans="1:26" ht="12.75" customHeight="1" x14ac:dyDescent="0.2">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row>
    <row r="882" spans="1:26" ht="12.75" customHeight="1" x14ac:dyDescent="0.2">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row>
    <row r="883" spans="1:26" ht="12.75" customHeight="1" x14ac:dyDescent="0.2">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row>
    <row r="884" spans="1:26" ht="12.75" customHeight="1" x14ac:dyDescent="0.2">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row>
    <row r="885" spans="1:26" ht="12.75" customHeight="1" x14ac:dyDescent="0.2">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row>
    <row r="886" spans="1:26" ht="12.75" customHeight="1" x14ac:dyDescent="0.2">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row>
    <row r="887" spans="1:26" ht="12.75" customHeight="1" x14ac:dyDescent="0.2">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row>
    <row r="888" spans="1:26" ht="12.75" customHeight="1" x14ac:dyDescent="0.2">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row>
    <row r="889" spans="1:26" ht="12.75" customHeight="1" x14ac:dyDescent="0.2">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row>
    <row r="890" spans="1:26" ht="12.75" customHeight="1" x14ac:dyDescent="0.2">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row>
    <row r="891" spans="1:26" ht="12.75" customHeight="1" x14ac:dyDescent="0.2">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row>
    <row r="892" spans="1:26" ht="12.75" customHeight="1" x14ac:dyDescent="0.2">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row>
    <row r="893" spans="1:26" ht="12.75" customHeight="1" x14ac:dyDescent="0.2">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row>
    <row r="894" spans="1:26" ht="12.75" customHeight="1" x14ac:dyDescent="0.2">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row>
    <row r="895" spans="1:26" ht="12.75" customHeight="1" x14ac:dyDescent="0.2">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row>
    <row r="896" spans="1:26" ht="12.75" customHeight="1" x14ac:dyDescent="0.2">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row>
    <row r="897" spans="1:26" ht="12.75" customHeight="1" x14ac:dyDescent="0.2">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row>
    <row r="898" spans="1:26" ht="12.75" customHeight="1" x14ac:dyDescent="0.2">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row>
    <row r="899" spans="1:26" ht="12.75" customHeight="1" x14ac:dyDescent="0.2">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row>
    <row r="900" spans="1:26" ht="12.75" customHeight="1" x14ac:dyDescent="0.2">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row>
    <row r="901" spans="1:26" ht="12.75" customHeight="1" x14ac:dyDescent="0.2">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row>
    <row r="902" spans="1:26" ht="12.75" customHeight="1" x14ac:dyDescent="0.2">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row>
    <row r="903" spans="1:26" ht="12.75" customHeight="1" x14ac:dyDescent="0.2">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row>
    <row r="904" spans="1:26" ht="12.75" customHeight="1" x14ac:dyDescent="0.2">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row>
    <row r="905" spans="1:26" ht="12.75" customHeight="1" x14ac:dyDescent="0.2">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row>
    <row r="906" spans="1:26" ht="12.75" customHeight="1" x14ac:dyDescent="0.2">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row>
    <row r="907" spans="1:26" ht="12.75" customHeight="1" x14ac:dyDescent="0.2">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row>
    <row r="908" spans="1:26" ht="12.75" customHeight="1" x14ac:dyDescent="0.2">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row>
    <row r="909" spans="1:26" ht="12.75" customHeight="1" x14ac:dyDescent="0.2">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row>
    <row r="910" spans="1:26" ht="12.75" customHeight="1" x14ac:dyDescent="0.2">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row>
    <row r="911" spans="1:26" ht="12.75" customHeight="1" x14ac:dyDescent="0.2">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row>
    <row r="912" spans="1:26" ht="12.75" customHeight="1" x14ac:dyDescent="0.2">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row>
    <row r="913" spans="1:26" ht="12.75" customHeight="1" x14ac:dyDescent="0.2">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row>
    <row r="914" spans="1:26" ht="12.75" customHeight="1" x14ac:dyDescent="0.2">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row>
    <row r="915" spans="1:26" ht="12.75" customHeight="1" x14ac:dyDescent="0.2">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row>
    <row r="916" spans="1:26" ht="12.75" customHeight="1" x14ac:dyDescent="0.2">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row>
    <row r="917" spans="1:26" ht="12.75" customHeight="1" x14ac:dyDescent="0.2">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row>
    <row r="918" spans="1:26" ht="12.75" customHeight="1" x14ac:dyDescent="0.2">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row>
    <row r="919" spans="1:26" ht="12.75" customHeight="1" x14ac:dyDescent="0.2">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row>
    <row r="920" spans="1:26" ht="12.75" customHeight="1" x14ac:dyDescent="0.2">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row>
    <row r="921" spans="1:26" ht="12.75" customHeight="1" x14ac:dyDescent="0.2">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row>
    <row r="922" spans="1:26" ht="12.75" customHeight="1" x14ac:dyDescent="0.2">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row>
    <row r="923" spans="1:26" ht="12.75" customHeight="1" x14ac:dyDescent="0.2">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row>
    <row r="924" spans="1:26" ht="12.75" customHeight="1" x14ac:dyDescent="0.2">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row>
    <row r="925" spans="1:26" ht="12.75" customHeight="1" x14ac:dyDescent="0.2">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row>
    <row r="926" spans="1:26" ht="12.75" customHeight="1" x14ac:dyDescent="0.2">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row>
    <row r="927" spans="1:26" ht="12.75" customHeight="1" x14ac:dyDescent="0.2">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row>
    <row r="928" spans="1:26" ht="12.75" customHeight="1" x14ac:dyDescent="0.2">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row>
    <row r="929" spans="1:26" ht="12.75" customHeight="1" x14ac:dyDescent="0.2">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row>
    <row r="930" spans="1:26" ht="12.75" customHeight="1" x14ac:dyDescent="0.2">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row>
    <row r="931" spans="1:26" ht="12.75" customHeight="1" x14ac:dyDescent="0.2">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row>
    <row r="932" spans="1:26" ht="12.75" customHeight="1" x14ac:dyDescent="0.2">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row>
    <row r="933" spans="1:26" ht="12.75" customHeight="1" x14ac:dyDescent="0.2">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row>
    <row r="934" spans="1:26" ht="12.75" customHeight="1" x14ac:dyDescent="0.2">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row>
    <row r="935" spans="1:26" ht="12.75" customHeight="1" x14ac:dyDescent="0.2">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row>
    <row r="936" spans="1:26" ht="12.75" customHeight="1" x14ac:dyDescent="0.2">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row>
    <row r="937" spans="1:26" ht="12.75" customHeight="1" x14ac:dyDescent="0.2">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row>
    <row r="938" spans="1:26" ht="12.75" customHeight="1" x14ac:dyDescent="0.2">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row>
    <row r="939" spans="1:26" ht="12.75" customHeight="1" x14ac:dyDescent="0.2">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row>
    <row r="940" spans="1:26" ht="12.75" customHeight="1" x14ac:dyDescent="0.2">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row>
    <row r="941" spans="1:26" ht="12.75" customHeight="1" x14ac:dyDescent="0.2">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row>
    <row r="942" spans="1:26" ht="12.75" customHeight="1" x14ac:dyDescent="0.2">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row>
    <row r="943" spans="1:26" ht="12.75" customHeight="1" x14ac:dyDescent="0.2">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row>
    <row r="944" spans="1:26" ht="12.75" customHeight="1" x14ac:dyDescent="0.2">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row>
    <row r="945" spans="1:26" ht="12.75" customHeight="1" x14ac:dyDescent="0.2">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row>
    <row r="946" spans="1:26" ht="12.75" customHeight="1" x14ac:dyDescent="0.2">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row>
    <row r="947" spans="1:26" ht="12.75" customHeight="1" x14ac:dyDescent="0.2">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row>
    <row r="948" spans="1:26" ht="12.75" customHeight="1" x14ac:dyDescent="0.2">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row>
    <row r="949" spans="1:26" ht="12.75" customHeight="1" x14ac:dyDescent="0.2">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row>
    <row r="950" spans="1:26" ht="12.75" customHeight="1" x14ac:dyDescent="0.2">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row>
    <row r="951" spans="1:26" ht="12.75" customHeight="1" x14ac:dyDescent="0.2">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row>
    <row r="952" spans="1:26" ht="12.75" customHeight="1" x14ac:dyDescent="0.2">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row>
    <row r="953" spans="1:26" ht="12.75" customHeight="1" x14ac:dyDescent="0.2">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row>
    <row r="954" spans="1:26" ht="12.75" customHeight="1" x14ac:dyDescent="0.2">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row>
    <row r="955" spans="1:26" ht="12.75" customHeight="1" x14ac:dyDescent="0.2">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row>
    <row r="956" spans="1:26" ht="12.75" customHeight="1" x14ac:dyDescent="0.2">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row>
    <row r="957" spans="1:26" ht="12.75" customHeight="1" x14ac:dyDescent="0.2">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row>
    <row r="958" spans="1:26" ht="12.75" customHeight="1" x14ac:dyDescent="0.2">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row>
    <row r="959" spans="1:26" ht="12.75" customHeight="1" x14ac:dyDescent="0.2">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row>
    <row r="960" spans="1:26" ht="12.75" customHeight="1" x14ac:dyDescent="0.2">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row>
    <row r="961" spans="1:26" ht="12.75" customHeight="1" x14ac:dyDescent="0.2">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row>
    <row r="962" spans="1:26" ht="12.75" customHeight="1" x14ac:dyDescent="0.2">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row>
    <row r="963" spans="1:26" ht="12.75" customHeight="1" x14ac:dyDescent="0.2">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row>
    <row r="964" spans="1:26" ht="12.75" customHeight="1" x14ac:dyDescent="0.2">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row>
    <row r="965" spans="1:26" ht="12.75" customHeight="1" x14ac:dyDescent="0.2">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row>
    <row r="966" spans="1:26" ht="12.75" customHeight="1" x14ac:dyDescent="0.2">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row>
    <row r="967" spans="1:26" ht="12.75" customHeight="1" x14ac:dyDescent="0.2">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row>
    <row r="968" spans="1:26" ht="12.75" customHeight="1" x14ac:dyDescent="0.2">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row>
    <row r="969" spans="1:26" ht="12.75" customHeight="1" x14ac:dyDescent="0.2">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row>
    <row r="970" spans="1:26" ht="12.75" customHeight="1" x14ac:dyDescent="0.2">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row>
    <row r="971" spans="1:26" ht="12.75" customHeight="1" x14ac:dyDescent="0.2">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row>
    <row r="972" spans="1:26" ht="12.75" customHeight="1" x14ac:dyDescent="0.2">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row>
    <row r="973" spans="1:26" ht="12.75" customHeight="1" x14ac:dyDescent="0.2">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row>
    <row r="974" spans="1:26" ht="12.75" customHeight="1" x14ac:dyDescent="0.2">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row>
    <row r="975" spans="1:26" ht="12.75" customHeight="1" x14ac:dyDescent="0.2">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row>
    <row r="976" spans="1:26" ht="12.75" customHeight="1" x14ac:dyDescent="0.2">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row>
    <row r="977" spans="1:26" ht="12.75" customHeight="1" x14ac:dyDescent="0.2">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row>
    <row r="978" spans="1:26" ht="12.75" customHeight="1" x14ac:dyDescent="0.2">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row>
    <row r="979" spans="1:26" ht="12.75" customHeight="1" x14ac:dyDescent="0.2">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row>
    <row r="980" spans="1:26" ht="12.75" customHeight="1" x14ac:dyDescent="0.2">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row>
    <row r="981" spans="1:26" ht="12.75" customHeight="1" x14ac:dyDescent="0.2">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row>
    <row r="982" spans="1:26" ht="12.75" customHeight="1" x14ac:dyDescent="0.2">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row>
    <row r="983" spans="1:26" ht="12.75" customHeight="1" x14ac:dyDescent="0.2">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row>
    <row r="984" spans="1:26" ht="12.75" customHeight="1" x14ac:dyDescent="0.2">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row>
    <row r="985" spans="1:26" ht="12.75" customHeight="1" x14ac:dyDescent="0.2">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row>
    <row r="986" spans="1:26" ht="12.75" customHeight="1" x14ac:dyDescent="0.2">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row>
    <row r="987" spans="1:26" ht="12.75" customHeight="1" x14ac:dyDescent="0.2">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row>
    <row r="988" spans="1:26" ht="12.75" customHeight="1" x14ac:dyDescent="0.2">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row>
    <row r="989" spans="1:26" ht="12.75" customHeight="1" x14ac:dyDescent="0.2">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row>
    <row r="990" spans="1:26" ht="12.75" customHeight="1" x14ac:dyDescent="0.2">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row>
    <row r="991" spans="1:26" ht="12.75" customHeight="1" x14ac:dyDescent="0.2">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row>
    <row r="992" spans="1:26" ht="12.75" customHeight="1" x14ac:dyDescent="0.2">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row>
    <row r="993" spans="1:26" ht="12.75" customHeight="1" x14ac:dyDescent="0.2">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row>
    <row r="994" spans="1:26" ht="12.75" customHeight="1" x14ac:dyDescent="0.2">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row>
    <row r="995" spans="1:26" ht="12.75" customHeight="1" x14ac:dyDescent="0.2">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row>
    <row r="996" spans="1:26" ht="12.75" customHeight="1" x14ac:dyDescent="0.2">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row>
    <row r="997" spans="1:26" ht="12.75" customHeight="1" x14ac:dyDescent="0.2">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row>
    <row r="998" spans="1:26" ht="12.75" customHeight="1" x14ac:dyDescent="0.2">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row>
    <row r="999" spans="1:26" ht="12.75" customHeight="1" x14ac:dyDescent="0.2">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row>
    <row r="1000" spans="1:26" ht="12.75" customHeight="1" x14ac:dyDescent="0.2">
      <c r="A1000" s="142"/>
      <c r="B1000" s="142"/>
      <c r="C1000" s="142"/>
      <c r="D1000" s="142"/>
      <c r="E1000" s="142"/>
      <c r="F1000" s="142"/>
      <c r="G1000" s="142"/>
      <c r="H1000" s="142"/>
      <c r="I1000" s="142"/>
      <c r="J1000" s="142"/>
      <c r="K1000" s="142"/>
      <c r="L1000" s="142"/>
      <c r="M1000" s="142"/>
      <c r="N1000" s="142"/>
      <c r="O1000" s="142"/>
      <c r="P1000" s="142"/>
      <c r="Q1000" s="142"/>
      <c r="R1000" s="142"/>
      <c r="S1000" s="142"/>
      <c r="T1000" s="142"/>
      <c r="U1000" s="142"/>
      <c r="V1000" s="142"/>
      <c r="W1000" s="142"/>
      <c r="X1000" s="142"/>
      <c r="Y1000" s="142"/>
      <c r="Z1000" s="14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2026-01-30T19:07:17Z</dcterms:modified>
</cp:coreProperties>
</file>