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irleymariaurdanetacuesta/Downloads/2024/2025/2025-2/ITFIP/Complementaria/Respuesta/Anexos cambio de caracter/"/>
    </mc:Choice>
  </mc:AlternateContent>
  <xr:revisionPtr revIDLastSave="0" documentId="8_{EE8733FF-1FB1-6B49-823E-CCB266EBA986}" xr6:coauthVersionLast="47" xr6:coauthVersionMax="47" xr10:uidLastSave="{00000000-0000-0000-0000-000000000000}"/>
  <bookViews>
    <workbookView xWindow="0" yWindow="740" windowWidth="29400" windowHeight="17140" xr2:uid="{00000000-000D-0000-FFFF-FFFF00000000}"/>
  </bookViews>
  <sheets>
    <sheet name="Tabla de contenido" sheetId="19" r:id="rId1"/>
    <sheet name="1. Presupuesto General" sheetId="1" r:id="rId2"/>
    <sheet name="2. Ingresos" sheetId="24" r:id="rId3"/>
    <sheet name="3. Gastos-Egresos " sheetId="17" r:id="rId4"/>
    <sheet name="4. Proyeccion Plan Desarrollo " sheetId="18" r:id="rId5"/>
    <sheet name="5.Proyección Ingresos 2025-2031" sheetId="25" r:id="rId6"/>
    <sheet name="6.Proyección T Humano 2025-2031" sheetId="14" r:id="rId7"/>
    <sheet name="7.Proyección Costos THumano " sheetId="23" r:id="rId8"/>
    <sheet name="8.Plan de Mantenimiento" sheetId="13" r:id="rId9"/>
    <sheet name="9.Plan de Desarrollo Profesoral" sheetId="9" r:id="rId10"/>
    <sheet name="10.Plan de Medios Educativos" sheetId="12" r:id="rId11"/>
    <sheet name="11. Plan de Proyección Social" sheetId="4" r:id="rId12"/>
    <sheet name="12. Plan de investigación " sheetId="6" r:id="rId13"/>
    <sheet name="13.Plan de bienestar " sheetId="5" r:id="rId14"/>
    <sheet name="14. Plan curricular " sheetId="7" r:id="rId15"/>
    <sheet name="15.Balance general ITFIP 2024" sheetId="21" r:id="rId16"/>
    <sheet name="16. Estado Resultados 2024" sheetId="22" r:id="rId17"/>
  </sheets>
  <externalReferences>
    <externalReference r:id="rId18"/>
  </externalReferences>
  <definedNames>
    <definedName name="_xlnm._FilterDatabase" localSheetId="10" hidden="1">'10.Plan de Medios Educativos'!$B$6:$F$6</definedName>
    <definedName name="_xlnm._FilterDatabase" localSheetId="12" hidden="1">'12. Plan de investigación '!$D$8:$F$25</definedName>
    <definedName name="_xlnm._FilterDatabase" localSheetId="3" hidden="1">'3. Gastos-Egresos 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4" l="1"/>
  <c r="F37" i="14"/>
  <c r="G37" i="14"/>
  <c r="H37" i="14"/>
  <c r="I37" i="14"/>
  <c r="J37" i="14"/>
  <c r="K37" i="14"/>
  <c r="L37" i="14"/>
  <c r="M37" i="14"/>
  <c r="N37" i="14"/>
  <c r="O37" i="14"/>
  <c r="P37" i="14"/>
  <c r="Q37" i="14"/>
  <c r="D37" i="14"/>
  <c r="X5" i="25"/>
  <c r="X6" i="25"/>
  <c r="X7" i="25"/>
  <c r="X8" i="25"/>
  <c r="X34" i="25" s="1"/>
  <c r="X9" i="25"/>
  <c r="X10" i="25"/>
  <c r="X11" i="25"/>
  <c r="X12" i="25"/>
  <c r="X13" i="25"/>
  <c r="X14" i="25"/>
  <c r="X15" i="25"/>
  <c r="X16" i="25"/>
  <c r="X17" i="25"/>
  <c r="X18" i="25"/>
  <c r="X19" i="25"/>
  <c r="X20" i="25"/>
  <c r="X21" i="25"/>
  <c r="X22" i="25"/>
  <c r="X23" i="25"/>
  <c r="X24" i="25"/>
  <c r="X25" i="25"/>
  <c r="X26" i="25"/>
  <c r="X27" i="25"/>
  <c r="X28" i="25"/>
  <c r="X29" i="25"/>
  <c r="X30" i="25"/>
  <c r="X32" i="25"/>
  <c r="X33" i="25"/>
  <c r="X4" i="25"/>
  <c r="V5" i="25"/>
  <c r="V6" i="25"/>
  <c r="V7" i="25"/>
  <c r="V8" i="25"/>
  <c r="V9" i="25"/>
  <c r="V10" i="25"/>
  <c r="V11" i="25"/>
  <c r="V12" i="25"/>
  <c r="V13" i="25"/>
  <c r="V14" i="25"/>
  <c r="V15" i="25"/>
  <c r="V16" i="25"/>
  <c r="V17" i="25"/>
  <c r="V18" i="25"/>
  <c r="V19" i="25"/>
  <c r="V20" i="25"/>
  <c r="V21" i="25"/>
  <c r="V22" i="25"/>
  <c r="V23" i="25"/>
  <c r="V24" i="25"/>
  <c r="V25" i="25"/>
  <c r="V26" i="25"/>
  <c r="V27" i="25"/>
  <c r="V28" i="25"/>
  <c r="V29" i="25"/>
  <c r="V30" i="25"/>
  <c r="V32" i="25"/>
  <c r="V33" i="25"/>
  <c r="V4" i="25"/>
  <c r="V34" i="25" s="1"/>
  <c r="O5" i="25"/>
  <c r="O6" i="25"/>
  <c r="O7" i="25"/>
  <c r="O8" i="25"/>
  <c r="O9" i="25"/>
  <c r="O10" i="25"/>
  <c r="O34" i="25" s="1"/>
  <c r="O11" i="25"/>
  <c r="O12" i="25"/>
  <c r="O13" i="25"/>
  <c r="O14" i="25"/>
  <c r="O15" i="25"/>
  <c r="O16" i="25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N5" i="25"/>
  <c r="N6" i="25"/>
  <c r="N7" i="25"/>
  <c r="N8" i="25"/>
  <c r="N34" i="25" s="1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4" i="25"/>
  <c r="M34" i="25"/>
  <c r="P34" i="25"/>
  <c r="Q34" i="25"/>
  <c r="R34" i="25"/>
  <c r="S34" i="25"/>
  <c r="T34" i="25"/>
  <c r="U34" i="25"/>
  <c r="W34" i="25"/>
  <c r="Y34" i="25"/>
  <c r="L34" i="25"/>
  <c r="P5" i="25"/>
  <c r="Q5" i="25"/>
  <c r="R5" i="25"/>
  <c r="S5" i="25"/>
  <c r="T5" i="25"/>
  <c r="U5" i="25"/>
  <c r="W5" i="25"/>
  <c r="Y5" i="25"/>
  <c r="P6" i="25"/>
  <c r="Q6" i="25"/>
  <c r="R6" i="25"/>
  <c r="S6" i="25"/>
  <c r="T6" i="25"/>
  <c r="U6" i="25"/>
  <c r="W6" i="25"/>
  <c r="Y6" i="25"/>
  <c r="P7" i="25"/>
  <c r="Q7" i="25"/>
  <c r="R7" i="25"/>
  <c r="S7" i="25"/>
  <c r="T7" i="25"/>
  <c r="U7" i="25"/>
  <c r="W7" i="25"/>
  <c r="Y7" i="25"/>
  <c r="P8" i="25"/>
  <c r="Q8" i="25"/>
  <c r="R8" i="25"/>
  <c r="S8" i="25"/>
  <c r="T8" i="25"/>
  <c r="U8" i="25"/>
  <c r="W8" i="25"/>
  <c r="Y8" i="25"/>
  <c r="P9" i="25"/>
  <c r="Q9" i="25"/>
  <c r="R9" i="25"/>
  <c r="S9" i="25"/>
  <c r="T9" i="25"/>
  <c r="U9" i="25"/>
  <c r="W9" i="25"/>
  <c r="Y9" i="25"/>
  <c r="P10" i="25"/>
  <c r="Q10" i="25"/>
  <c r="R10" i="25"/>
  <c r="S10" i="25"/>
  <c r="T10" i="25"/>
  <c r="U10" i="25"/>
  <c r="W10" i="25"/>
  <c r="Y10" i="25"/>
  <c r="P11" i="25"/>
  <c r="Q11" i="25"/>
  <c r="R11" i="25"/>
  <c r="S11" i="25"/>
  <c r="T11" i="25"/>
  <c r="U11" i="25"/>
  <c r="W11" i="25"/>
  <c r="Y11" i="25"/>
  <c r="P12" i="25"/>
  <c r="Q12" i="25"/>
  <c r="R12" i="25"/>
  <c r="S12" i="25"/>
  <c r="T12" i="25"/>
  <c r="U12" i="25"/>
  <c r="W12" i="25"/>
  <c r="Y12" i="25"/>
  <c r="P13" i="25"/>
  <c r="Q13" i="25"/>
  <c r="R13" i="25"/>
  <c r="S13" i="25"/>
  <c r="T13" i="25"/>
  <c r="U13" i="25"/>
  <c r="W13" i="25"/>
  <c r="Y13" i="25"/>
  <c r="P14" i="25"/>
  <c r="Q14" i="25"/>
  <c r="R14" i="25"/>
  <c r="S14" i="25"/>
  <c r="T14" i="25"/>
  <c r="U14" i="25"/>
  <c r="W14" i="25"/>
  <c r="Y14" i="25"/>
  <c r="P15" i="25"/>
  <c r="Q15" i="25"/>
  <c r="R15" i="25"/>
  <c r="S15" i="25"/>
  <c r="T15" i="25"/>
  <c r="U15" i="25"/>
  <c r="W15" i="25"/>
  <c r="Y15" i="25"/>
  <c r="P16" i="25"/>
  <c r="Q16" i="25"/>
  <c r="R16" i="25"/>
  <c r="S16" i="25"/>
  <c r="T16" i="25"/>
  <c r="U16" i="25"/>
  <c r="W16" i="25"/>
  <c r="Y16" i="25"/>
  <c r="P17" i="25"/>
  <c r="Q17" i="25"/>
  <c r="R17" i="25"/>
  <c r="S17" i="25"/>
  <c r="T17" i="25"/>
  <c r="U17" i="25"/>
  <c r="W17" i="25"/>
  <c r="Y17" i="25"/>
  <c r="P18" i="25"/>
  <c r="Q18" i="25"/>
  <c r="R18" i="25"/>
  <c r="S18" i="25"/>
  <c r="T18" i="25"/>
  <c r="U18" i="25"/>
  <c r="W18" i="25"/>
  <c r="Y18" i="25"/>
  <c r="P19" i="25"/>
  <c r="Q19" i="25"/>
  <c r="R19" i="25"/>
  <c r="S19" i="25"/>
  <c r="T19" i="25"/>
  <c r="U19" i="25"/>
  <c r="W19" i="25"/>
  <c r="Y19" i="25"/>
  <c r="P20" i="25"/>
  <c r="Q20" i="25"/>
  <c r="R20" i="25"/>
  <c r="S20" i="25"/>
  <c r="T20" i="25"/>
  <c r="U20" i="25"/>
  <c r="W20" i="25"/>
  <c r="Y20" i="25"/>
  <c r="P21" i="25"/>
  <c r="Q21" i="25"/>
  <c r="R21" i="25"/>
  <c r="S21" i="25"/>
  <c r="T21" i="25"/>
  <c r="U21" i="25"/>
  <c r="W21" i="25"/>
  <c r="Y21" i="25"/>
  <c r="P22" i="25"/>
  <c r="Q22" i="25"/>
  <c r="R22" i="25"/>
  <c r="S22" i="25"/>
  <c r="T22" i="25"/>
  <c r="U22" i="25"/>
  <c r="W22" i="25"/>
  <c r="Y22" i="25"/>
  <c r="P23" i="25"/>
  <c r="Q23" i="25"/>
  <c r="R23" i="25"/>
  <c r="S23" i="25"/>
  <c r="T23" i="25"/>
  <c r="U23" i="25"/>
  <c r="W23" i="25"/>
  <c r="Y23" i="25"/>
  <c r="P24" i="25"/>
  <c r="Q24" i="25"/>
  <c r="R24" i="25"/>
  <c r="S24" i="25"/>
  <c r="T24" i="25"/>
  <c r="U24" i="25"/>
  <c r="W24" i="25"/>
  <c r="Y24" i="25"/>
  <c r="P25" i="25"/>
  <c r="Q25" i="25"/>
  <c r="R25" i="25"/>
  <c r="S25" i="25"/>
  <c r="T25" i="25"/>
  <c r="U25" i="25"/>
  <c r="W25" i="25"/>
  <c r="Y25" i="25"/>
  <c r="P26" i="25"/>
  <c r="Q26" i="25"/>
  <c r="R26" i="25"/>
  <c r="S26" i="25"/>
  <c r="T26" i="25"/>
  <c r="U26" i="25"/>
  <c r="W26" i="25"/>
  <c r="Y26" i="25"/>
  <c r="P27" i="25"/>
  <c r="Q27" i="25"/>
  <c r="R27" i="25"/>
  <c r="S27" i="25"/>
  <c r="T27" i="25"/>
  <c r="U27" i="25"/>
  <c r="W27" i="25"/>
  <c r="Y27" i="25"/>
  <c r="P28" i="25"/>
  <c r="Q28" i="25"/>
  <c r="R28" i="25"/>
  <c r="S28" i="25"/>
  <c r="T28" i="25"/>
  <c r="U28" i="25"/>
  <c r="W28" i="25"/>
  <c r="Y28" i="25"/>
  <c r="P29" i="25"/>
  <c r="Q29" i="25"/>
  <c r="R29" i="25"/>
  <c r="S29" i="25"/>
  <c r="T29" i="25"/>
  <c r="U29" i="25"/>
  <c r="W29" i="25"/>
  <c r="Y29" i="25"/>
  <c r="P30" i="25"/>
  <c r="Q30" i="25"/>
  <c r="R30" i="25"/>
  <c r="S30" i="25"/>
  <c r="T30" i="25"/>
  <c r="U30" i="25"/>
  <c r="W30" i="25"/>
  <c r="Y30" i="25"/>
  <c r="P32" i="25"/>
  <c r="Q32" i="25"/>
  <c r="R32" i="25"/>
  <c r="S32" i="25"/>
  <c r="T32" i="25"/>
  <c r="U32" i="25"/>
  <c r="W32" i="25"/>
  <c r="Y32" i="25"/>
  <c r="P33" i="25"/>
  <c r="Q33" i="25"/>
  <c r="R33" i="25"/>
  <c r="S33" i="25"/>
  <c r="T33" i="25"/>
  <c r="U33" i="25"/>
  <c r="W33" i="25"/>
  <c r="Y33" i="25"/>
  <c r="Y4" i="25"/>
  <c r="W4" i="25"/>
  <c r="T4" i="25"/>
  <c r="S4" i="25"/>
  <c r="R4" i="25"/>
  <c r="Q4" i="25"/>
  <c r="P4" i="25"/>
  <c r="O4" i="25"/>
  <c r="U4" i="25"/>
  <c r="M5" i="25"/>
  <c r="M6" i="25"/>
  <c r="M7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4" i="25"/>
  <c r="L5" i="25"/>
  <c r="L6" i="25"/>
  <c r="L7" i="25"/>
  <c r="L8" i="25"/>
  <c r="L9" i="25"/>
  <c r="L10" i="25"/>
  <c r="L11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L29" i="25"/>
  <c r="L30" i="25"/>
  <c r="L31" i="25"/>
  <c r="L32" i="25"/>
  <c r="L33" i="25"/>
  <c r="L4" i="25"/>
  <c r="D84" i="25"/>
  <c r="M36" i="12" l="1"/>
  <c r="M9" i="12"/>
  <c r="L36" i="12"/>
  <c r="K36" i="12"/>
  <c r="J35" i="12"/>
  <c r="I35" i="12"/>
  <c r="L9" i="12"/>
  <c r="J36" i="12"/>
  <c r="X38" i="23" l="1"/>
  <c r="X30" i="23"/>
  <c r="X31" i="23"/>
  <c r="X32" i="23"/>
  <c r="X33" i="23"/>
  <c r="X34" i="23"/>
  <c r="X35" i="23"/>
  <c r="X36" i="23"/>
  <c r="X37" i="23"/>
  <c r="X29" i="23"/>
  <c r="W30" i="23"/>
  <c r="W33" i="23"/>
  <c r="W34" i="23"/>
  <c r="W37" i="23"/>
  <c r="W29" i="23"/>
  <c r="X45" i="23"/>
  <c r="W45" i="23"/>
  <c r="X40" i="23"/>
  <c r="W38" i="23"/>
  <c r="W36" i="23"/>
  <c r="W35" i="23"/>
  <c r="W32" i="23"/>
  <c r="W31" i="23"/>
  <c r="O78" i="25" l="1"/>
  <c r="P78" i="25"/>
  <c r="U78" i="25"/>
  <c r="N78" i="25"/>
  <c r="O74" i="25"/>
  <c r="P74" i="25"/>
  <c r="Q74" i="25"/>
  <c r="R74" i="25"/>
  <c r="S74" i="25"/>
  <c r="T74" i="25"/>
  <c r="U74" i="25"/>
  <c r="N74" i="25"/>
  <c r="O73" i="25"/>
  <c r="P73" i="25"/>
  <c r="Q73" i="25"/>
  <c r="R73" i="25"/>
  <c r="S73" i="25"/>
  <c r="T73" i="25"/>
  <c r="U73" i="25"/>
  <c r="N73" i="25"/>
  <c r="O72" i="25"/>
  <c r="P72" i="25"/>
  <c r="Q72" i="25"/>
  <c r="R72" i="25"/>
  <c r="S72" i="25"/>
  <c r="T72" i="25"/>
  <c r="U72" i="25"/>
  <c r="N72" i="25"/>
  <c r="I42" i="25"/>
  <c r="I43" i="25"/>
  <c r="I54" i="25" s="1"/>
  <c r="I44" i="25"/>
  <c r="I45" i="25"/>
  <c r="I46" i="25"/>
  <c r="I47" i="25"/>
  <c r="I48" i="25"/>
  <c r="I49" i="25"/>
  <c r="I50" i="25"/>
  <c r="T78" i="25" l="1"/>
  <c r="S78" i="25"/>
  <c r="R78" i="25"/>
  <c r="Q78" i="25"/>
  <c r="I110" i="25" l="1"/>
  <c r="I101" i="25"/>
  <c r="I100" i="25"/>
  <c r="I99" i="25"/>
  <c r="I98" i="25"/>
  <c r="I90" i="25"/>
  <c r="I93" i="25" s="1"/>
  <c r="H90" i="25"/>
  <c r="H93" i="25" s="1"/>
  <c r="G90" i="25"/>
  <c r="G93" i="25" s="1"/>
  <c r="F90" i="25"/>
  <c r="F93" i="25" s="1"/>
  <c r="E90" i="25"/>
  <c r="E93" i="25" s="1"/>
  <c r="D90" i="25"/>
  <c r="C90" i="25"/>
  <c r="C93" i="25" s="1"/>
  <c r="B90" i="25"/>
  <c r="B93" i="25" s="1"/>
  <c r="I82" i="25"/>
  <c r="I81" i="25"/>
  <c r="H54" i="25"/>
  <c r="H56" i="25" s="1"/>
  <c r="G54" i="25"/>
  <c r="G56" i="25" s="1"/>
  <c r="G68" i="25" s="1"/>
  <c r="F54" i="25"/>
  <c r="F56" i="25" s="1"/>
  <c r="F62" i="25" s="1"/>
  <c r="E54" i="25"/>
  <c r="E56" i="25" s="1"/>
  <c r="D54" i="25"/>
  <c r="D56" i="25" s="1"/>
  <c r="C54" i="25"/>
  <c r="C56" i="25" s="1"/>
  <c r="B54" i="25"/>
  <c r="B56" i="25" s="1"/>
  <c r="I103" i="25" l="1"/>
  <c r="I111" i="25" s="1"/>
  <c r="C65" i="25"/>
  <c r="C60" i="25"/>
  <c r="C66" i="25"/>
  <c r="C67" i="25"/>
  <c r="C57" i="25"/>
  <c r="D64" i="25"/>
  <c r="D65" i="25"/>
  <c r="D59" i="25"/>
  <c r="F57" i="25"/>
  <c r="F63" i="25"/>
  <c r="E63" i="25"/>
  <c r="E57" i="25"/>
  <c r="E62" i="25"/>
  <c r="E68" i="25"/>
  <c r="E61" i="25"/>
  <c r="E66" i="25"/>
  <c r="E60" i="25"/>
  <c r="E65" i="25"/>
  <c r="E59" i="25"/>
  <c r="E64" i="25"/>
  <c r="E58" i="25"/>
  <c r="B66" i="25"/>
  <c r="B60" i="25"/>
  <c r="B65" i="25"/>
  <c r="B59" i="25"/>
  <c r="B64" i="25"/>
  <c r="B58" i="25"/>
  <c r="B63" i="25"/>
  <c r="B57" i="25"/>
  <c r="B62" i="25"/>
  <c r="B61" i="25"/>
  <c r="H66" i="25"/>
  <c r="H60" i="25"/>
  <c r="I75" i="25" s="1"/>
  <c r="H65" i="25"/>
  <c r="I80" i="25" s="1"/>
  <c r="H59" i="25"/>
  <c r="I74" i="25" s="1"/>
  <c r="H64" i="25"/>
  <c r="I79" i="25" s="1"/>
  <c r="H58" i="25"/>
  <c r="I73" i="25" s="1"/>
  <c r="H63" i="25"/>
  <c r="I78" i="25" s="1"/>
  <c r="H57" i="25"/>
  <c r="H62" i="25"/>
  <c r="I77" i="25" s="1"/>
  <c r="H68" i="25"/>
  <c r="I83" i="25" s="1"/>
  <c r="H61" i="25"/>
  <c r="I76" i="25" s="1"/>
  <c r="G62" i="25"/>
  <c r="G57" i="25"/>
  <c r="F58" i="25"/>
  <c r="D60" i="25"/>
  <c r="C61" i="25"/>
  <c r="G63" i="25"/>
  <c r="F64" i="25"/>
  <c r="D66" i="25"/>
  <c r="C68" i="25"/>
  <c r="G58" i="25"/>
  <c r="F59" i="25"/>
  <c r="D61" i="25"/>
  <c r="C62" i="25"/>
  <c r="G64" i="25"/>
  <c r="F65" i="25"/>
  <c r="D68" i="25"/>
  <c r="D93" i="25"/>
  <c r="G59" i="25"/>
  <c r="F60" i="25"/>
  <c r="D62" i="25"/>
  <c r="C63" i="25"/>
  <c r="G65" i="25"/>
  <c r="F66" i="25"/>
  <c r="D57" i="25"/>
  <c r="C58" i="25"/>
  <c r="G60" i="25"/>
  <c r="F61" i="25"/>
  <c r="D63" i="25"/>
  <c r="C64" i="25"/>
  <c r="G66" i="25"/>
  <c r="F68" i="25"/>
  <c r="D58" i="25"/>
  <c r="C59" i="25"/>
  <c r="G61" i="25"/>
  <c r="G69" i="25" l="1"/>
  <c r="B69" i="25"/>
  <c r="E69" i="25"/>
  <c r="C69" i="25"/>
  <c r="H69" i="25"/>
  <c r="D69" i="25"/>
  <c r="F69" i="25"/>
  <c r="I72" i="25" l="1"/>
  <c r="I84" i="25" s="1"/>
  <c r="I85" i="25" s="1"/>
  <c r="J30" i="9" l="1"/>
  <c r="J32" i="9" s="1"/>
  <c r="K30" i="9"/>
  <c r="K32" i="9" s="1"/>
  <c r="L30" i="9"/>
  <c r="M30" i="9"/>
  <c r="N30" i="9"/>
  <c r="O30" i="9"/>
  <c r="I30" i="9"/>
  <c r="J31" i="9"/>
  <c r="J27" i="9"/>
  <c r="L32" i="9"/>
  <c r="M32" i="9"/>
  <c r="N32" i="9"/>
  <c r="O32" i="9"/>
  <c r="I32" i="9"/>
  <c r="J18" i="9"/>
  <c r="I18" i="9"/>
  <c r="G14" i="24" l="1"/>
  <c r="E14" i="24"/>
  <c r="D14" i="24"/>
  <c r="F14" i="24"/>
  <c r="I14" i="24"/>
  <c r="C14" i="24"/>
  <c r="H14" i="24"/>
  <c r="H61" i="14" l="1"/>
  <c r="H62" i="14"/>
  <c r="E61" i="14"/>
  <c r="E62" i="14" s="1"/>
  <c r="F61" i="14"/>
  <c r="F62" i="14" s="1"/>
  <c r="G61" i="14"/>
  <c r="G62" i="14" s="1"/>
  <c r="I61" i="14"/>
  <c r="I62" i="14" s="1"/>
  <c r="J61" i="14"/>
  <c r="J62" i="14" s="1"/>
  <c r="D61" i="14"/>
  <c r="D62" i="14" s="1"/>
  <c r="J83" i="23"/>
  <c r="J66" i="23"/>
  <c r="M55" i="23"/>
  <c r="W21" i="23"/>
  <c r="X11" i="23"/>
  <c r="Y11" i="23" s="1"/>
  <c r="X12" i="23"/>
  <c r="Y12" i="23" s="1"/>
  <c r="X13" i="23"/>
  <c r="Y13" i="23" s="1"/>
  <c r="X14" i="23"/>
  <c r="Y14" i="23" s="1"/>
  <c r="X15" i="23"/>
  <c r="Y15" i="23" s="1"/>
  <c r="X16" i="23"/>
  <c r="Y16" i="23" s="1"/>
  <c r="X17" i="23"/>
  <c r="Y17" i="23" s="1"/>
  <c r="X18" i="23"/>
  <c r="Y18" i="23" s="1"/>
  <c r="X19" i="23"/>
  <c r="Y19" i="23" s="1"/>
  <c r="X20" i="23"/>
  <c r="Y20" i="23" s="1"/>
  <c r="X10" i="23"/>
  <c r="Y10" i="23" s="1"/>
  <c r="D106" i="23"/>
  <c r="E106" i="23"/>
  <c r="F106" i="23"/>
  <c r="G106" i="23"/>
  <c r="H106" i="23"/>
  <c r="I106" i="23"/>
  <c r="C106" i="23"/>
  <c r="I105" i="23"/>
  <c r="I6" i="1" s="1"/>
  <c r="H105" i="23"/>
  <c r="H6" i="1" s="1"/>
  <c r="G105" i="23"/>
  <c r="F105" i="23"/>
  <c r="F6" i="1" s="1"/>
  <c r="E105" i="23"/>
  <c r="E6" i="1" s="1"/>
  <c r="D105" i="23"/>
  <c r="D6" i="1" s="1"/>
  <c r="C105" i="23"/>
  <c r="C6" i="1" s="1"/>
  <c r="I83" i="23"/>
  <c r="H83" i="23"/>
  <c r="G83" i="23"/>
  <c r="F83" i="23"/>
  <c r="E83" i="23"/>
  <c r="D83" i="23"/>
  <c r="C83" i="23"/>
  <c r="I66" i="23"/>
  <c r="H66" i="23"/>
  <c r="G66" i="23"/>
  <c r="G100" i="23" s="1"/>
  <c r="F66" i="23"/>
  <c r="E66" i="23"/>
  <c r="D66" i="23"/>
  <c r="C66" i="23"/>
  <c r="V45" i="23"/>
  <c r="S45" i="23"/>
  <c r="P45" i="23"/>
  <c r="M45" i="23"/>
  <c r="U39" i="23"/>
  <c r="X39" i="23" s="1"/>
  <c r="T39" i="23"/>
  <c r="R39" i="23"/>
  <c r="Q39" i="23"/>
  <c r="O39" i="23"/>
  <c r="N39" i="23"/>
  <c r="L39" i="23"/>
  <c r="K39" i="23"/>
  <c r="K46" i="23" s="1"/>
  <c r="I39" i="23"/>
  <c r="I46" i="23" s="1"/>
  <c r="H39" i="23"/>
  <c r="H46" i="23" s="1"/>
  <c r="F39" i="23"/>
  <c r="F46" i="23" s="1"/>
  <c r="E39" i="23"/>
  <c r="E46" i="23" s="1"/>
  <c r="C39" i="23"/>
  <c r="C46" i="23" s="1"/>
  <c r="B39" i="23"/>
  <c r="B46" i="23" s="1"/>
  <c r="U21" i="23"/>
  <c r="T21" i="23"/>
  <c r="R21" i="23"/>
  <c r="Q21" i="23"/>
  <c r="O21" i="23"/>
  <c r="N21" i="23"/>
  <c r="L21" i="23"/>
  <c r="K21" i="23"/>
  <c r="I21" i="23"/>
  <c r="H21" i="23"/>
  <c r="F21" i="23"/>
  <c r="E21" i="23"/>
  <c r="C21" i="23"/>
  <c r="B21" i="23"/>
  <c r="V20" i="23"/>
  <c r="S20" i="23"/>
  <c r="P20" i="23"/>
  <c r="M20" i="23"/>
  <c r="J20" i="23"/>
  <c r="G20" i="23"/>
  <c r="D20" i="23"/>
  <c r="V19" i="23"/>
  <c r="S19" i="23"/>
  <c r="P19" i="23"/>
  <c r="M19" i="23"/>
  <c r="J19" i="23"/>
  <c r="G19" i="23"/>
  <c r="D19" i="23"/>
  <c r="V18" i="23"/>
  <c r="S18" i="23"/>
  <c r="P18" i="23"/>
  <c r="M18" i="23"/>
  <c r="J18" i="23"/>
  <c r="G18" i="23"/>
  <c r="D18" i="23"/>
  <c r="V17" i="23"/>
  <c r="S17" i="23"/>
  <c r="P17" i="23"/>
  <c r="M17" i="23"/>
  <c r="J17" i="23"/>
  <c r="G17" i="23"/>
  <c r="D17" i="23"/>
  <c r="V16" i="23"/>
  <c r="S16" i="23"/>
  <c r="P16" i="23"/>
  <c r="M16" i="23"/>
  <c r="J16" i="23"/>
  <c r="G16" i="23"/>
  <c r="D16" i="23"/>
  <c r="V15" i="23"/>
  <c r="S15" i="23"/>
  <c r="P15" i="23"/>
  <c r="M15" i="23"/>
  <c r="J15" i="23"/>
  <c r="G15" i="23"/>
  <c r="D15" i="23"/>
  <c r="V14" i="23"/>
  <c r="S14" i="23"/>
  <c r="P14" i="23"/>
  <c r="M14" i="23"/>
  <c r="J14" i="23"/>
  <c r="G14" i="23"/>
  <c r="D14" i="23"/>
  <c r="V13" i="23"/>
  <c r="S13" i="23"/>
  <c r="P13" i="23"/>
  <c r="M13" i="23"/>
  <c r="J13" i="23"/>
  <c r="G13" i="23"/>
  <c r="D13" i="23"/>
  <c r="V12" i="23"/>
  <c r="S12" i="23"/>
  <c r="P12" i="23"/>
  <c r="M12" i="23"/>
  <c r="J12" i="23"/>
  <c r="G12" i="23"/>
  <c r="D12" i="23"/>
  <c r="V11" i="23"/>
  <c r="S11" i="23"/>
  <c r="P11" i="23"/>
  <c r="M11" i="23"/>
  <c r="J11" i="23"/>
  <c r="G11" i="23"/>
  <c r="D11" i="23"/>
  <c r="V10" i="23"/>
  <c r="S10" i="23"/>
  <c r="P10" i="23"/>
  <c r="M10" i="23"/>
  <c r="J10" i="23"/>
  <c r="G10" i="23"/>
  <c r="D10" i="23"/>
  <c r="C41" i="1"/>
  <c r="C40" i="1"/>
  <c r="C39" i="1"/>
  <c r="C38" i="1"/>
  <c r="C37" i="1"/>
  <c r="C36" i="1"/>
  <c r="L46" i="23" l="1"/>
  <c r="R46" i="23"/>
  <c r="N46" i="23"/>
  <c r="O46" i="23"/>
  <c r="U46" i="23"/>
  <c r="X41" i="23"/>
  <c r="T46" i="23"/>
  <c r="Q46" i="23"/>
  <c r="Y35" i="23"/>
  <c r="Y30" i="23"/>
  <c r="J100" i="23"/>
  <c r="H100" i="23"/>
  <c r="D104" i="23"/>
  <c r="D35" i="1" s="1"/>
  <c r="Y36" i="23"/>
  <c r="G104" i="23"/>
  <c r="G35" i="1" s="1"/>
  <c r="D100" i="23"/>
  <c r="C100" i="23"/>
  <c r="Y37" i="23"/>
  <c r="Y31" i="23"/>
  <c r="Y45" i="23"/>
  <c r="E104" i="23"/>
  <c r="E35" i="1" s="1"/>
  <c r="Y38" i="23"/>
  <c r="Y32" i="23"/>
  <c r="D21" i="23"/>
  <c r="V21" i="23"/>
  <c r="E100" i="23"/>
  <c r="I104" i="23"/>
  <c r="I35" i="1" s="1"/>
  <c r="Y34" i="23"/>
  <c r="G6" i="1"/>
  <c r="Y29" i="23"/>
  <c r="Y33" i="23"/>
  <c r="Y21" i="23"/>
  <c r="M21" i="23"/>
  <c r="M39" i="23"/>
  <c r="G39" i="23"/>
  <c r="G46" i="23" s="1"/>
  <c r="S21" i="23"/>
  <c r="P21" i="23"/>
  <c r="P39" i="23"/>
  <c r="F100" i="23"/>
  <c r="C104" i="23"/>
  <c r="C35" i="1" s="1"/>
  <c r="X21" i="23"/>
  <c r="G21" i="23"/>
  <c r="D39" i="23"/>
  <c r="D46" i="23" s="1"/>
  <c r="V39" i="23"/>
  <c r="H104" i="23"/>
  <c r="H35" i="1" s="1"/>
  <c r="J21" i="23"/>
  <c r="I100" i="23"/>
  <c r="F104" i="23"/>
  <c r="F35" i="1" s="1"/>
  <c r="J39" i="23"/>
  <c r="J46" i="23" s="1"/>
  <c r="S39" i="23"/>
  <c r="W39" i="23"/>
  <c r="N18" i="7"/>
  <c r="O18" i="7"/>
  <c r="P18" i="7"/>
  <c r="Q18" i="7"/>
  <c r="R18" i="7"/>
  <c r="S18" i="7"/>
  <c r="T18" i="7"/>
  <c r="D108" i="12"/>
  <c r="D109" i="12" s="1"/>
  <c r="N75" i="12"/>
  <c r="H123" i="12"/>
  <c r="J123" i="12"/>
  <c r="L123" i="12"/>
  <c r="I122" i="12"/>
  <c r="K122" i="12" s="1"/>
  <c r="I121" i="12"/>
  <c r="I120" i="12"/>
  <c r="I119" i="12"/>
  <c r="K119" i="12" s="1"/>
  <c r="I118" i="12"/>
  <c r="I117" i="12"/>
  <c r="I116" i="12"/>
  <c r="K116" i="12" s="1"/>
  <c r="I115" i="12"/>
  <c r="I114" i="12"/>
  <c r="I113" i="12"/>
  <c r="K113" i="12" s="1"/>
  <c r="I112" i="12"/>
  <c r="K112" i="12" s="1"/>
  <c r="M112" i="12" s="1"/>
  <c r="I111" i="12"/>
  <c r="K111" i="12" s="1"/>
  <c r="M111" i="12" s="1"/>
  <c r="I110" i="12"/>
  <c r="K110" i="12" s="1"/>
  <c r="I109" i="12"/>
  <c r="I108" i="12"/>
  <c r="G123" i="12"/>
  <c r="X46" i="23" l="1"/>
  <c r="M46" i="23"/>
  <c r="P46" i="23"/>
  <c r="W46" i="23"/>
  <c r="W41" i="23"/>
  <c r="V46" i="23"/>
  <c r="S46" i="23"/>
  <c r="I123" i="12"/>
  <c r="Y39" i="23"/>
  <c r="M113" i="12"/>
  <c r="N113" i="12"/>
  <c r="M116" i="12"/>
  <c r="N116" i="12"/>
  <c r="M119" i="12"/>
  <c r="N119" i="12" s="1"/>
  <c r="M122" i="12"/>
  <c r="N122" i="12"/>
  <c r="M110" i="12"/>
  <c r="N110" i="12" s="1"/>
  <c r="K114" i="12"/>
  <c r="M114" i="12" s="1"/>
  <c r="K117" i="12"/>
  <c r="M117" i="12" s="1"/>
  <c r="K120" i="12"/>
  <c r="M120" i="12" s="1"/>
  <c r="K108" i="12"/>
  <c r="K115" i="12"/>
  <c r="M115" i="12" s="1"/>
  <c r="K118" i="12"/>
  <c r="M118" i="12" s="1"/>
  <c r="K121" i="12"/>
  <c r="M121" i="12" s="1"/>
  <c r="K109" i="12"/>
  <c r="M109" i="12" s="1"/>
  <c r="N121" i="12" l="1"/>
  <c r="Y46" i="23"/>
  <c r="Y48" i="23" s="1"/>
  <c r="Y41" i="23"/>
  <c r="M108" i="12"/>
  <c r="M123" i="12" s="1"/>
  <c r="K123" i="12"/>
  <c r="N109" i="12"/>
  <c r="N118" i="12"/>
  <c r="N117" i="12"/>
  <c r="N115" i="12"/>
  <c r="N114" i="12"/>
  <c r="N120" i="12"/>
  <c r="N108" i="12" l="1"/>
  <c r="N123" i="12" s="1"/>
  <c r="J6" i="18" l="1"/>
  <c r="I6" i="18"/>
  <c r="H6" i="18"/>
  <c r="G6" i="18"/>
  <c r="F6" i="18"/>
  <c r="E6" i="18"/>
  <c r="D6" i="18"/>
  <c r="C6" i="18"/>
  <c r="J5" i="18"/>
  <c r="I5" i="18"/>
  <c r="H5" i="18"/>
  <c r="G5" i="18"/>
  <c r="F5" i="18"/>
  <c r="E5" i="18"/>
  <c r="D5" i="18"/>
  <c r="C5" i="18"/>
  <c r="J4" i="18"/>
  <c r="I4" i="18"/>
  <c r="H4" i="18"/>
  <c r="G4" i="18"/>
  <c r="F4" i="18"/>
  <c r="E4" i="18"/>
  <c r="D4" i="18"/>
  <c r="C4" i="18"/>
  <c r="J3" i="18"/>
  <c r="I3" i="18"/>
  <c r="H3" i="18"/>
  <c r="G3" i="18"/>
  <c r="F3" i="18"/>
  <c r="E3" i="18"/>
  <c r="D3" i="18"/>
  <c r="C3" i="18"/>
  <c r="D38" i="1" l="1"/>
  <c r="D37" i="1"/>
  <c r="D36" i="1"/>
  <c r="D40" i="1"/>
  <c r="D39" i="1"/>
  <c r="D41" i="1"/>
  <c r="F40" i="1"/>
  <c r="E40" i="1" l="1"/>
  <c r="E36" i="1"/>
  <c r="E39" i="1"/>
  <c r="E37" i="1"/>
  <c r="E38" i="1"/>
  <c r="E41" i="1"/>
  <c r="G40" i="1"/>
  <c r="F37" i="1" l="1"/>
  <c r="F41" i="1"/>
  <c r="F38" i="1"/>
  <c r="F36" i="1"/>
  <c r="F39" i="1"/>
  <c r="H40" i="1"/>
  <c r="G38" i="1" l="1"/>
  <c r="G41" i="1"/>
  <c r="G39" i="1"/>
  <c r="G36" i="1"/>
  <c r="G37" i="1"/>
  <c r="I40" i="1"/>
  <c r="H39" i="1" l="1"/>
  <c r="H41" i="1"/>
  <c r="H37" i="1"/>
  <c r="H36" i="1"/>
  <c r="H38" i="1"/>
  <c r="I37" i="1" l="1"/>
  <c r="I41" i="1"/>
  <c r="I38" i="1"/>
  <c r="I36" i="1"/>
  <c r="I39" i="1"/>
  <c r="D46" i="13" l="1"/>
  <c r="D47" i="13" s="1"/>
  <c r="F38" i="13"/>
  <c r="F37" i="13" s="1"/>
  <c r="I31" i="9"/>
  <c r="D42" i="13"/>
  <c r="K31" i="9"/>
  <c r="L31" i="9"/>
  <c r="M31" i="9"/>
  <c r="N31" i="9"/>
  <c r="O31" i="9"/>
  <c r="O12" i="7"/>
  <c r="G61" i="12"/>
  <c r="G62" i="12"/>
  <c r="G66" i="12" l="1"/>
  <c r="G67" i="12" s="1"/>
  <c r="G75" i="12"/>
  <c r="N18" i="4"/>
  <c r="G68" i="12" l="1"/>
  <c r="P57" i="5"/>
  <c r="C45" i="1"/>
  <c r="D28" i="13" l="1"/>
  <c r="C44" i="1" l="1"/>
  <c r="D20" i="13"/>
  <c r="C50" i="14"/>
  <c r="C57" i="14"/>
  <c r="C56" i="14"/>
  <c r="C55" i="14"/>
  <c r="C58" i="14" l="1"/>
  <c r="E41" i="13"/>
  <c r="E40" i="13"/>
  <c r="D30" i="13"/>
  <c r="C59" i="14"/>
  <c r="C60" i="14" l="1"/>
  <c r="D48" i="13"/>
  <c r="D43" i="13"/>
  <c r="D47" i="1" l="1"/>
  <c r="O19" i="7"/>
  <c r="D48" i="1" s="1"/>
  <c r="P19" i="7"/>
  <c r="E48" i="1" s="1"/>
  <c r="Q19" i="7"/>
  <c r="F48" i="1" s="1"/>
  <c r="R19" i="7"/>
  <c r="G48" i="1" s="1"/>
  <c r="S19" i="7"/>
  <c r="H48" i="1" s="1"/>
  <c r="T19" i="7"/>
  <c r="I48" i="1" s="1"/>
  <c r="N19" i="7"/>
  <c r="N23" i="7" s="1"/>
  <c r="E47" i="1"/>
  <c r="Q23" i="7"/>
  <c r="G47" i="1"/>
  <c r="H47" i="1"/>
  <c r="I47" i="1"/>
  <c r="C47" i="1"/>
  <c r="O23" i="7"/>
  <c r="I49" i="1"/>
  <c r="H49" i="1"/>
  <c r="G49" i="1"/>
  <c r="F49" i="1"/>
  <c r="E49" i="1"/>
  <c r="D49" i="1"/>
  <c r="C49" i="1"/>
  <c r="C9" i="1"/>
  <c r="P23" i="7" l="1"/>
  <c r="F47" i="1"/>
  <c r="R23" i="7"/>
  <c r="C48" i="1"/>
  <c r="S23" i="7"/>
  <c r="Q41" i="5"/>
  <c r="R41" i="5"/>
  <c r="S41" i="5"/>
  <c r="T41" i="5"/>
  <c r="U41" i="5"/>
  <c r="V41" i="5"/>
  <c r="P37" i="5"/>
  <c r="P54" i="5" s="1"/>
  <c r="P43" i="5"/>
  <c r="C25" i="1" s="1"/>
  <c r="P59" i="5"/>
  <c r="Q16" i="5"/>
  <c r="R16" i="5" s="1"/>
  <c r="S16" i="5" s="1"/>
  <c r="T16" i="5" s="1"/>
  <c r="U16" i="5" s="1"/>
  <c r="V16" i="5" s="1"/>
  <c r="Q57" i="5"/>
  <c r="Q59" i="5" s="1"/>
  <c r="R57" i="5"/>
  <c r="R59" i="5" s="1"/>
  <c r="S57" i="5"/>
  <c r="S59" i="5" s="1"/>
  <c r="T57" i="5"/>
  <c r="T59" i="5" s="1"/>
  <c r="U57" i="5"/>
  <c r="U59" i="5" s="1"/>
  <c r="V57" i="5"/>
  <c r="V59" i="5" s="1"/>
  <c r="N19" i="4"/>
  <c r="U43" i="5" l="1"/>
  <c r="T43" i="5"/>
  <c r="R43" i="5"/>
  <c r="Q43" i="5"/>
  <c r="P41" i="5"/>
  <c r="V37" i="5"/>
  <c r="S43" i="5"/>
  <c r="V43" i="5"/>
  <c r="T37" i="5"/>
  <c r="T54" i="5" s="1"/>
  <c r="U37" i="5"/>
  <c r="U54" i="5" s="1"/>
  <c r="S37" i="5"/>
  <c r="S54" i="5" s="1"/>
  <c r="R37" i="5"/>
  <c r="R54" i="5" s="1"/>
  <c r="Q37" i="5"/>
  <c r="Q54" i="5" s="1"/>
  <c r="C23" i="1" l="1"/>
  <c r="V54" i="5"/>
  <c r="E27" i="13" l="1"/>
  <c r="E26" i="13"/>
  <c r="F26" i="13" s="1"/>
  <c r="G26" i="13" s="1"/>
  <c r="H26" i="13" s="1"/>
  <c r="I26" i="13" s="1"/>
  <c r="J26" i="13" s="1"/>
  <c r="E22" i="13"/>
  <c r="F22" i="13" s="1"/>
  <c r="E19" i="13"/>
  <c r="F19" i="13" s="1"/>
  <c r="G19" i="13" s="1"/>
  <c r="H19" i="13" s="1"/>
  <c r="I19" i="13" s="1"/>
  <c r="J19" i="13" s="1"/>
  <c r="E18" i="13"/>
  <c r="F16" i="13"/>
  <c r="G16" i="13" s="1"/>
  <c r="H16" i="13" s="1"/>
  <c r="I16" i="13" s="1"/>
  <c r="J16" i="13" s="1"/>
  <c r="E13" i="13"/>
  <c r="D45" i="1" s="1"/>
  <c r="F13" i="13" l="1"/>
  <c r="E45" i="1" s="1"/>
  <c r="E20" i="13"/>
  <c r="D9" i="1"/>
  <c r="E28" i="13"/>
  <c r="D44" i="1" s="1"/>
  <c r="G22" i="13"/>
  <c r="F18" i="13"/>
  <c r="F27" i="13"/>
  <c r="G27" i="13" s="1"/>
  <c r="H27" i="13" s="1"/>
  <c r="I27" i="13" s="1"/>
  <c r="J27" i="13" s="1"/>
  <c r="F20" i="13" l="1"/>
  <c r="G13" i="13"/>
  <c r="F45" i="1" s="1"/>
  <c r="E30" i="13"/>
  <c r="G18" i="13"/>
  <c r="G20" i="13" s="1"/>
  <c r="E9" i="1"/>
  <c r="G28" i="13"/>
  <c r="F44" i="1" s="1"/>
  <c r="H22" i="13"/>
  <c r="H13" i="13"/>
  <c r="G45" i="1" s="1"/>
  <c r="F28" i="13"/>
  <c r="E44" i="1" s="1"/>
  <c r="H18" i="13" l="1"/>
  <c r="F9" i="1"/>
  <c r="F30" i="13"/>
  <c r="I13" i="13"/>
  <c r="H45" i="1" s="1"/>
  <c r="H20" i="13"/>
  <c r="H28" i="13"/>
  <c r="G44" i="1" s="1"/>
  <c r="I22" i="13"/>
  <c r="G30" i="13"/>
  <c r="I18" i="13" l="1"/>
  <c r="G9" i="1"/>
  <c r="J22" i="13"/>
  <c r="I28" i="13"/>
  <c r="H44" i="1" s="1"/>
  <c r="H30" i="13"/>
  <c r="J13" i="13"/>
  <c r="I45" i="1" s="1"/>
  <c r="J18" i="13" l="1"/>
  <c r="J20" i="13" s="1"/>
  <c r="H9" i="1"/>
  <c r="I20" i="13"/>
  <c r="I30" i="13" s="1"/>
  <c r="J28" i="13"/>
  <c r="I44" i="1" s="1"/>
  <c r="I9" i="1" l="1"/>
  <c r="J30" i="13"/>
  <c r="H61" i="12" l="1"/>
  <c r="H75" i="12" s="1"/>
  <c r="I60" i="12" l="1"/>
  <c r="J60" i="12" s="1"/>
  <c r="K60" i="12" s="1"/>
  <c r="L60" i="12" s="1"/>
  <c r="M60" i="12" s="1"/>
  <c r="I59" i="12"/>
  <c r="J59" i="12" s="1"/>
  <c r="K59" i="12" s="1"/>
  <c r="L59" i="12" s="1"/>
  <c r="M59" i="12" s="1"/>
  <c r="I58" i="12"/>
  <c r="J58" i="12" s="1"/>
  <c r="K58" i="12" s="1"/>
  <c r="L58" i="12" s="1"/>
  <c r="M58" i="12" s="1"/>
  <c r="N56" i="12"/>
  <c r="N55" i="12"/>
  <c r="N54" i="12"/>
  <c r="N53" i="12"/>
  <c r="N52" i="12"/>
  <c r="N51" i="12"/>
  <c r="N50" i="12"/>
  <c r="N49" i="12"/>
  <c r="N30" i="12"/>
  <c r="H18" i="12"/>
  <c r="H17" i="12"/>
  <c r="I17" i="12" s="1"/>
  <c r="J17" i="12" s="1"/>
  <c r="K17" i="12" s="1"/>
  <c r="L17" i="12" s="1"/>
  <c r="M17" i="12" s="1"/>
  <c r="H16" i="12"/>
  <c r="I16" i="12" s="1"/>
  <c r="J16" i="12" s="1"/>
  <c r="K16" i="12" s="1"/>
  <c r="L16" i="12" s="1"/>
  <c r="M16" i="12" s="1"/>
  <c r="H15" i="12"/>
  <c r="I15" i="12" s="1"/>
  <c r="J15" i="12" s="1"/>
  <c r="K15" i="12" s="1"/>
  <c r="L15" i="12" s="1"/>
  <c r="M15" i="12" s="1"/>
  <c r="H14" i="12"/>
  <c r="I14" i="12" s="1"/>
  <c r="J14" i="12" s="1"/>
  <c r="K14" i="12" s="1"/>
  <c r="L14" i="12" s="1"/>
  <c r="M14" i="12" s="1"/>
  <c r="H13" i="12"/>
  <c r="H12" i="12"/>
  <c r="H11" i="12"/>
  <c r="H10" i="12"/>
  <c r="I10" i="12" s="1"/>
  <c r="H9" i="12"/>
  <c r="H8" i="12"/>
  <c r="I8" i="12" s="1"/>
  <c r="J8" i="12" s="1"/>
  <c r="K8" i="12" s="1"/>
  <c r="L8" i="12" s="1"/>
  <c r="M8" i="12" s="1"/>
  <c r="H7" i="12"/>
  <c r="I9" i="12" l="1"/>
  <c r="H66" i="12"/>
  <c r="J61" i="12"/>
  <c r="J75" i="12" s="1"/>
  <c r="I61" i="12"/>
  <c r="I75" i="12" s="1"/>
  <c r="I13" i="12"/>
  <c r="I12" i="12"/>
  <c r="I18" i="12"/>
  <c r="J18" i="12" s="1"/>
  <c r="K18" i="12" s="1"/>
  <c r="L18" i="12" s="1"/>
  <c r="M18" i="12" s="1"/>
  <c r="N15" i="12"/>
  <c r="J10" i="12"/>
  <c r="K10" i="12" s="1"/>
  <c r="L10" i="12" s="1"/>
  <c r="M10" i="12" s="1"/>
  <c r="N16" i="12"/>
  <c r="H62" i="12"/>
  <c r="N17" i="12"/>
  <c r="I11" i="12"/>
  <c r="J11" i="12" s="1"/>
  <c r="K11" i="12" s="1"/>
  <c r="L11" i="12" s="1"/>
  <c r="M11" i="12" s="1"/>
  <c r="N58" i="12"/>
  <c r="N59" i="12"/>
  <c r="N60" i="12"/>
  <c r="N8" i="12"/>
  <c r="N14" i="12"/>
  <c r="H67" i="12" l="1"/>
  <c r="H68" i="12" s="1"/>
  <c r="D7" i="1"/>
  <c r="K61" i="12"/>
  <c r="K75" i="12" s="1"/>
  <c r="N57" i="12"/>
  <c r="L61" i="12"/>
  <c r="L75" i="12" s="1"/>
  <c r="J9" i="12"/>
  <c r="I66" i="12"/>
  <c r="J12" i="12"/>
  <c r="J13" i="12"/>
  <c r="N10" i="12"/>
  <c r="N18" i="12"/>
  <c r="J7" i="12"/>
  <c r="N11" i="12"/>
  <c r="I62" i="12"/>
  <c r="M61" i="12" l="1"/>
  <c r="M75" i="12" s="1"/>
  <c r="N33" i="12"/>
  <c r="I67" i="12"/>
  <c r="I68" i="12" s="1"/>
  <c r="E7" i="1"/>
  <c r="K9" i="12"/>
  <c r="J66" i="12"/>
  <c r="K12" i="12"/>
  <c r="K13" i="12"/>
  <c r="J62" i="12"/>
  <c r="F7" i="1" s="1"/>
  <c r="K7" i="12"/>
  <c r="J67" i="12" l="1"/>
  <c r="J68" i="12" s="1"/>
  <c r="K66" i="12"/>
  <c r="L13" i="12"/>
  <c r="L12" i="12"/>
  <c r="K62" i="12"/>
  <c r="G7" i="1" s="1"/>
  <c r="L7" i="12"/>
  <c r="K67" i="12" l="1"/>
  <c r="K68" i="12" s="1"/>
  <c r="N9" i="12"/>
  <c r="L66" i="12"/>
  <c r="M12" i="12"/>
  <c r="N12" i="12" s="1"/>
  <c r="M13" i="12"/>
  <c r="N13" i="12" s="1"/>
  <c r="M7" i="12"/>
  <c r="L62" i="12"/>
  <c r="N66" i="12" l="1"/>
  <c r="L67" i="12"/>
  <c r="L68" i="12" s="1"/>
  <c r="H7" i="1"/>
  <c r="M66" i="12"/>
  <c r="M62" i="12"/>
  <c r="N7" i="12"/>
  <c r="N62" i="12" s="1"/>
  <c r="N67" i="12" l="1"/>
  <c r="N68" i="12" s="1"/>
  <c r="M67" i="12"/>
  <c r="M68" i="12" s="1"/>
  <c r="I7" i="1"/>
  <c r="J22" i="9" l="1"/>
  <c r="D11" i="1" s="1"/>
  <c r="K22" i="9"/>
  <c r="E11" i="1" s="1"/>
  <c r="L22" i="9"/>
  <c r="M22" i="9"/>
  <c r="G11" i="1" s="1"/>
  <c r="N22" i="9"/>
  <c r="O22" i="9"/>
  <c r="J23" i="9"/>
  <c r="D14" i="1" s="1"/>
  <c r="K23" i="9"/>
  <c r="E14" i="1" s="1"/>
  <c r="L23" i="9"/>
  <c r="F14" i="1" s="1"/>
  <c r="M23" i="9"/>
  <c r="N23" i="9"/>
  <c r="H14" i="1" s="1"/>
  <c r="O23" i="9"/>
  <c r="I14" i="1" s="1"/>
  <c r="J24" i="9"/>
  <c r="D13" i="1" s="1"/>
  <c r="K24" i="9"/>
  <c r="E13" i="1" s="1"/>
  <c r="L24" i="9"/>
  <c r="F13" i="1" s="1"/>
  <c r="M24" i="9"/>
  <c r="G13" i="1" s="1"/>
  <c r="N24" i="9"/>
  <c r="H13" i="1" s="1"/>
  <c r="O24" i="9"/>
  <c r="I13" i="1" s="1"/>
  <c r="I22" i="9"/>
  <c r="C11" i="1" s="1"/>
  <c r="I24" i="9"/>
  <c r="C13" i="1" s="1"/>
  <c r="I23" i="9"/>
  <c r="C14" i="1" s="1"/>
  <c r="K18" i="9"/>
  <c r="L18" i="9"/>
  <c r="M18" i="9"/>
  <c r="N18" i="9"/>
  <c r="O18" i="9"/>
  <c r="P12" i="7"/>
  <c r="Q12" i="7"/>
  <c r="R12" i="7"/>
  <c r="S12" i="7"/>
  <c r="T12" i="7"/>
  <c r="N12" i="7"/>
  <c r="P44" i="5"/>
  <c r="P46" i="5" s="1"/>
  <c r="Q44" i="5"/>
  <c r="Q46" i="5" s="1"/>
  <c r="R44" i="5"/>
  <c r="R46" i="5" s="1"/>
  <c r="S44" i="5"/>
  <c r="S46" i="5" s="1"/>
  <c r="T44" i="5"/>
  <c r="T46" i="5" s="1"/>
  <c r="U44" i="5"/>
  <c r="U46" i="5" s="1"/>
  <c r="V44" i="5"/>
  <c r="V46" i="5" s="1"/>
  <c r="O31" i="6"/>
  <c r="T23" i="4"/>
  <c r="O23" i="4"/>
  <c r="P23" i="4"/>
  <c r="Q23" i="4"/>
  <c r="R23" i="4"/>
  <c r="S23" i="4"/>
  <c r="N23" i="4"/>
  <c r="O25" i="4"/>
  <c r="P25" i="4"/>
  <c r="Q25" i="4"/>
  <c r="R25" i="4"/>
  <c r="S25" i="4"/>
  <c r="T25" i="4"/>
  <c r="N26" i="4"/>
  <c r="O26" i="4"/>
  <c r="P26" i="4"/>
  <c r="Q26" i="4"/>
  <c r="R26" i="4"/>
  <c r="N25" i="4"/>
  <c r="S26" i="4"/>
  <c r="T26" i="4"/>
  <c r="M27" i="9" l="1"/>
  <c r="L27" i="9"/>
  <c r="G14" i="1"/>
  <c r="K27" i="9"/>
  <c r="O27" i="9"/>
  <c r="F11" i="1"/>
  <c r="N27" i="9"/>
  <c r="I11" i="1"/>
  <c r="H11" i="1"/>
  <c r="N28" i="4"/>
  <c r="I27" i="9"/>
  <c r="D21" i="1" l="1"/>
  <c r="E21" i="1"/>
  <c r="F21" i="1"/>
  <c r="G21" i="1"/>
  <c r="H21" i="1"/>
  <c r="I21" i="1"/>
  <c r="C18" i="1"/>
  <c r="C21" i="1"/>
  <c r="Q11" i="6"/>
  <c r="R11" i="6"/>
  <c r="P12" i="6"/>
  <c r="O14" i="6"/>
  <c r="P14" i="6"/>
  <c r="R14" i="6"/>
  <c r="S14" i="6" s="1"/>
  <c r="T14" i="6" s="1"/>
  <c r="U14" i="6" s="1"/>
  <c r="O15" i="6"/>
  <c r="P15" i="6"/>
  <c r="O16" i="6"/>
  <c r="P16" i="6"/>
  <c r="Q16" i="6"/>
  <c r="R16" i="6"/>
  <c r="S16" i="6"/>
  <c r="T16" i="6"/>
  <c r="U16" i="6"/>
  <c r="O17" i="6"/>
  <c r="P17" i="6" s="1"/>
  <c r="Q17" i="6" s="1"/>
  <c r="R17" i="6" s="1"/>
  <c r="S17" i="6" s="1"/>
  <c r="T17" i="6" s="1"/>
  <c r="U17" i="6" s="1"/>
  <c r="O18" i="6"/>
  <c r="P19" i="6"/>
  <c r="Q19" i="6" s="1"/>
  <c r="R19" i="6" s="1"/>
  <c r="S19" i="6" s="1"/>
  <c r="T19" i="6" s="1"/>
  <c r="U19" i="6" s="1"/>
  <c r="P20" i="6"/>
  <c r="Q20" i="6" s="1"/>
  <c r="R20" i="6" s="1"/>
  <c r="S20" i="6" s="1"/>
  <c r="T20" i="6" s="1"/>
  <c r="U20" i="6" s="1"/>
  <c r="P21" i="6"/>
  <c r="P31" i="6" s="1"/>
  <c r="D18" i="1" s="1"/>
  <c r="P22" i="6"/>
  <c r="Q22" i="6" s="1"/>
  <c r="R22" i="6" s="1"/>
  <c r="S22" i="6" s="1"/>
  <c r="T22" i="6" s="1"/>
  <c r="U22" i="6" s="1"/>
  <c r="P23" i="6"/>
  <c r="Q23" i="6" s="1"/>
  <c r="R23" i="6" s="1"/>
  <c r="S23" i="6" s="1"/>
  <c r="T23" i="6" s="1"/>
  <c r="U23" i="6" s="1"/>
  <c r="P24" i="6"/>
  <c r="Q24" i="6" s="1"/>
  <c r="R24" i="6" s="1"/>
  <c r="S24" i="6" s="1"/>
  <c r="T24" i="6" s="1"/>
  <c r="U24" i="6" s="1"/>
  <c r="O25" i="6"/>
  <c r="P25" i="6" s="1"/>
  <c r="Q25" i="6"/>
  <c r="R25" i="6" s="1"/>
  <c r="S25" i="6" s="1"/>
  <c r="T25" i="6" s="1"/>
  <c r="U25" i="6" s="1"/>
  <c r="P32" i="6" l="1"/>
  <c r="D19" i="1" s="1"/>
  <c r="Q21" i="6"/>
  <c r="R21" i="6" s="1"/>
  <c r="O32" i="6"/>
  <c r="C19" i="1" s="1"/>
  <c r="P18" i="6"/>
  <c r="Q18" i="6" s="1"/>
  <c r="R18" i="6" s="1"/>
  <c r="S18" i="6" s="1"/>
  <c r="T18" i="6" s="1"/>
  <c r="U18" i="6" s="1"/>
  <c r="O30" i="6"/>
  <c r="O33" i="6"/>
  <c r="C20" i="1" s="1"/>
  <c r="O26" i="6"/>
  <c r="O37" i="6" s="1"/>
  <c r="P33" i="6"/>
  <c r="D20" i="1" s="1"/>
  <c r="Q15" i="6"/>
  <c r="Q32" i="6" s="1"/>
  <c r="S11" i="6"/>
  <c r="T11" i="6" s="1"/>
  <c r="Q12" i="6"/>
  <c r="D23" i="1"/>
  <c r="E23" i="1"/>
  <c r="F23" i="1"/>
  <c r="G23" i="1"/>
  <c r="H23" i="1"/>
  <c r="I23" i="1"/>
  <c r="D24" i="1"/>
  <c r="E24" i="1"/>
  <c r="F24" i="1"/>
  <c r="G24" i="1"/>
  <c r="H24" i="1"/>
  <c r="I24" i="1"/>
  <c r="D25" i="1"/>
  <c r="E25" i="1"/>
  <c r="F25" i="1"/>
  <c r="G25" i="1"/>
  <c r="H25" i="1"/>
  <c r="I25" i="1"/>
  <c r="D26" i="1"/>
  <c r="E26" i="1"/>
  <c r="F26" i="1"/>
  <c r="G26" i="1"/>
  <c r="H26" i="1"/>
  <c r="I26" i="1"/>
  <c r="D27" i="1"/>
  <c r="E27" i="1"/>
  <c r="F27" i="1"/>
  <c r="G27" i="1"/>
  <c r="H27" i="1"/>
  <c r="I27" i="1"/>
  <c r="C24" i="1"/>
  <c r="C26" i="1"/>
  <c r="C27" i="1"/>
  <c r="D31" i="1"/>
  <c r="E31" i="1"/>
  <c r="F31" i="1"/>
  <c r="G31" i="1"/>
  <c r="H31" i="1"/>
  <c r="I31" i="1"/>
  <c r="C31" i="1"/>
  <c r="O28" i="4"/>
  <c r="P28" i="4"/>
  <c r="Q28" i="4"/>
  <c r="R28" i="4"/>
  <c r="S28" i="4"/>
  <c r="T28" i="4"/>
  <c r="D33" i="1"/>
  <c r="E33" i="1"/>
  <c r="F33" i="1"/>
  <c r="G33" i="1"/>
  <c r="H33" i="1"/>
  <c r="I33" i="1"/>
  <c r="D32" i="1"/>
  <c r="E32" i="1"/>
  <c r="F32" i="1"/>
  <c r="G32" i="1"/>
  <c r="H32" i="1"/>
  <c r="I32" i="1"/>
  <c r="D30" i="1"/>
  <c r="E30" i="1"/>
  <c r="F30" i="1"/>
  <c r="G30" i="1"/>
  <c r="H30" i="1"/>
  <c r="I30" i="1"/>
  <c r="D29" i="1"/>
  <c r="E29" i="1"/>
  <c r="F29" i="1"/>
  <c r="G29" i="1"/>
  <c r="H29" i="1"/>
  <c r="I29" i="1"/>
  <c r="C33" i="1"/>
  <c r="C32" i="1"/>
  <c r="C30" i="1"/>
  <c r="C29" i="1"/>
  <c r="O18" i="4"/>
  <c r="O19" i="4" s="1"/>
  <c r="P18" i="4"/>
  <c r="P19" i="4" s="1"/>
  <c r="Q18" i="4"/>
  <c r="Q19" i="4" s="1"/>
  <c r="R18" i="4"/>
  <c r="R19" i="4" s="1"/>
  <c r="S18" i="4"/>
  <c r="S19" i="4" s="1"/>
  <c r="T18" i="4"/>
  <c r="T19" i="4" s="1"/>
  <c r="Q31" i="6" l="1"/>
  <c r="E18" i="1" s="1"/>
  <c r="P30" i="6"/>
  <c r="P35" i="6" s="1"/>
  <c r="P26" i="6"/>
  <c r="P37" i="6" s="1"/>
  <c r="Q30" i="6"/>
  <c r="Q26" i="6"/>
  <c r="Q37" i="6" s="1"/>
  <c r="E19" i="1"/>
  <c r="R15" i="6"/>
  <c r="R32" i="6" s="1"/>
  <c r="Q33" i="6"/>
  <c r="E20" i="1" s="1"/>
  <c r="S21" i="6"/>
  <c r="R31" i="6"/>
  <c r="F18" i="1" s="1"/>
  <c r="O35" i="6"/>
  <c r="C17" i="1"/>
  <c r="R12" i="6"/>
  <c r="U11" i="6"/>
  <c r="D17" i="1"/>
  <c r="P27" i="6" l="1"/>
  <c r="F19" i="1"/>
  <c r="S15" i="6"/>
  <c r="S32" i="6" s="1"/>
  <c r="R30" i="6"/>
  <c r="R26" i="6"/>
  <c r="R37" i="6" s="1"/>
  <c r="R33" i="6"/>
  <c r="F20" i="1" s="1"/>
  <c r="Q35" i="6"/>
  <c r="D51" i="1"/>
  <c r="T21" i="6"/>
  <c r="S31" i="6"/>
  <c r="G18" i="1" s="1"/>
  <c r="S12" i="6"/>
  <c r="E17" i="1"/>
  <c r="U21" i="6" l="1"/>
  <c r="U31" i="6" s="1"/>
  <c r="I18" i="1" s="1"/>
  <c r="T31" i="6"/>
  <c r="H18" i="1" s="1"/>
  <c r="S30" i="6"/>
  <c r="S33" i="6"/>
  <c r="G20" i="1" s="1"/>
  <c r="S26" i="6"/>
  <c r="S37" i="6" s="1"/>
  <c r="R35" i="6"/>
  <c r="G19" i="1"/>
  <c r="T15" i="6"/>
  <c r="T32" i="6" s="1"/>
  <c r="E51" i="1"/>
  <c r="T12" i="6"/>
  <c r="F17" i="1"/>
  <c r="F51" i="1" l="1"/>
  <c r="T30" i="6"/>
  <c r="T26" i="6"/>
  <c r="T37" i="6" s="1"/>
  <c r="T33" i="6"/>
  <c r="H20" i="1" s="1"/>
  <c r="S35" i="6"/>
  <c r="H19" i="1"/>
  <c r="U15" i="6"/>
  <c r="U32" i="6" s="1"/>
  <c r="U12" i="6"/>
  <c r="G17" i="1"/>
  <c r="G51" i="1" l="1"/>
  <c r="T35" i="6"/>
  <c r="U30" i="6"/>
  <c r="U26" i="6"/>
  <c r="U37" i="6" s="1"/>
  <c r="U33" i="6"/>
  <c r="I20" i="1" s="1"/>
  <c r="I19" i="1"/>
  <c r="H17" i="1"/>
  <c r="U35" i="6" l="1"/>
  <c r="H51" i="1"/>
  <c r="I17" i="1"/>
  <c r="C7" i="1"/>
  <c r="C51" i="1" l="1"/>
  <c r="I51" i="1"/>
  <c r="C9" i="18"/>
  <c r="D9" i="18"/>
  <c r="E9" i="18"/>
  <c r="F9" i="18"/>
  <c r="G9" i="18"/>
  <c r="H9" i="18"/>
  <c r="I9" i="18"/>
  <c r="J9" i="18"/>
  <c r="D20" i="18" l="1"/>
  <c r="I20" i="18" l="1"/>
  <c r="J20" i="18"/>
  <c r="H20" i="18"/>
  <c r="G20" i="18"/>
  <c r="C20" i="18"/>
  <c r="E20" i="18"/>
  <c r="F20" i="18"/>
  <c r="E19" i="18" l="1"/>
  <c r="F19" i="18"/>
  <c r="D19" i="18"/>
  <c r="E12" i="18"/>
  <c r="C12" i="18"/>
  <c r="G22" i="18" l="1"/>
  <c r="H22" i="18"/>
  <c r="D23" i="18"/>
  <c r="C23" i="18"/>
  <c r="C22" i="18"/>
  <c r="F21" i="18"/>
  <c r="G18" i="18"/>
  <c r="G19" i="18"/>
  <c r="F18" i="18"/>
  <c r="C19" i="18"/>
  <c r="D18" i="18"/>
  <c r="C18" i="18"/>
  <c r="H18" i="18"/>
  <c r="I18" i="18"/>
  <c r="J18" i="18"/>
  <c r="H19" i="18"/>
  <c r="E18" i="18"/>
  <c r="I19" i="18"/>
  <c r="J19" i="18"/>
  <c r="D12" i="18"/>
  <c r="J22" i="18" l="1"/>
  <c r="F22" i="18"/>
  <c r="I22" i="18"/>
  <c r="E23" i="18"/>
  <c r="D24" i="18"/>
  <c r="D22" i="18"/>
  <c r="C24" i="18"/>
  <c r="E22" i="18"/>
  <c r="J21" i="18"/>
  <c r="C21" i="18"/>
  <c r="I21" i="18"/>
  <c r="G21" i="18"/>
  <c r="E21" i="18"/>
  <c r="D21" i="18"/>
  <c r="H21" i="18"/>
  <c r="H15" i="18"/>
  <c r="C15" i="18"/>
  <c r="D15" i="18"/>
  <c r="H16" i="18"/>
  <c r="C16" i="18"/>
  <c r="F16" i="18"/>
  <c r="E15" i="18"/>
  <c r="I16" i="18"/>
  <c r="C14" i="18"/>
  <c r="G16" i="18"/>
  <c r="H14" i="18"/>
  <c r="E16" i="18"/>
  <c r="D16" i="18"/>
  <c r="F12" i="18"/>
  <c r="C7" i="18"/>
  <c r="C8" i="18"/>
  <c r="E24" i="18" l="1"/>
  <c r="F23" i="18"/>
  <c r="C17" i="18"/>
  <c r="E17" i="18"/>
  <c r="J16" i="18"/>
  <c r="F15" i="18"/>
  <c r="J14" i="18"/>
  <c r="F14" i="18"/>
  <c r="I15" i="18"/>
  <c r="I14" i="18"/>
  <c r="G14" i="18"/>
  <c r="H17" i="18"/>
  <c r="D14" i="18"/>
  <c r="I17" i="18"/>
  <c r="G15" i="18"/>
  <c r="E14" i="18"/>
  <c r="E11" i="18"/>
  <c r="G12" i="18"/>
  <c r="F11" i="18"/>
  <c r="D11" i="18"/>
  <c r="H11" i="18"/>
  <c r="C11" i="18"/>
  <c r="J11" i="18"/>
  <c r="G11" i="18"/>
  <c r="I11" i="18"/>
  <c r="H12" i="18"/>
  <c r="C10" i="18"/>
  <c r="D7" i="18"/>
  <c r="G23" i="18" l="1"/>
  <c r="F24" i="18"/>
  <c r="J15" i="18"/>
  <c r="D17" i="18"/>
  <c r="G17" i="18"/>
  <c r="F17" i="18"/>
  <c r="G13" i="18"/>
  <c r="I12" i="18"/>
  <c r="D13" i="18"/>
  <c r="C13" i="18"/>
  <c r="C25" i="18" s="1"/>
  <c r="E13" i="18"/>
  <c r="F13" i="18"/>
  <c r="H13" i="18"/>
  <c r="F7" i="18"/>
  <c r="G7" i="18"/>
  <c r="E7" i="18"/>
  <c r="H23" i="18" l="1"/>
  <c r="G24" i="18"/>
  <c r="J17" i="18"/>
  <c r="I13" i="18"/>
  <c r="J12" i="18"/>
  <c r="H7" i="18"/>
  <c r="I23" i="18" l="1"/>
  <c r="J23" i="18"/>
  <c r="H24" i="18"/>
  <c r="J13" i="18"/>
  <c r="I7" i="18"/>
  <c r="I24" i="18" l="1"/>
  <c r="J24" i="18"/>
  <c r="J7" i="18"/>
  <c r="E8" i="18" l="1"/>
  <c r="D8" i="18"/>
  <c r="F8" i="18" l="1"/>
  <c r="D10" i="18"/>
  <c r="D25" i="18" s="1"/>
  <c r="D32" i="18" s="1"/>
  <c r="D33" i="18" s="1"/>
  <c r="E10" i="18"/>
  <c r="E25" i="18" s="1"/>
  <c r="E32" i="18" s="1"/>
  <c r="F10" i="18" l="1"/>
  <c r="F25" i="18" s="1"/>
  <c r="F32" i="18" s="1"/>
  <c r="I8" i="18" l="1"/>
  <c r="H8" i="18"/>
  <c r="G8" i="18"/>
  <c r="J8" i="18" l="1"/>
  <c r="G10" i="18"/>
  <c r="G25" i="18" s="1"/>
  <c r="G32" i="18" s="1"/>
  <c r="I10" i="18"/>
  <c r="I25" i="18" s="1"/>
  <c r="I32" i="18" s="1"/>
  <c r="H10" i="18"/>
  <c r="H25" i="18" s="1"/>
  <c r="H32" i="18" s="1"/>
  <c r="J10" i="18" l="1"/>
  <c r="J25" i="18" s="1"/>
  <c r="J32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PLANEACION DESP</author>
  </authors>
  <commentList>
    <comment ref="D16" authorId="0" shapeId="0" xr:uid="{00000000-0006-0000-0800-000001000000}">
      <text>
        <r>
          <rPr>
            <b/>
            <sz val="9"/>
            <color rgb="FF000000"/>
            <rFont val="Tahoma"/>
            <family val="2"/>
          </rPr>
          <t>PLANEACION DESP: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contrato redes energia solar
</t>
        </r>
      </text>
    </comment>
  </commentList>
</comments>
</file>

<file path=xl/sharedStrings.xml><?xml version="1.0" encoding="utf-8"?>
<sst xmlns="http://schemas.openxmlformats.org/spreadsheetml/2006/main" count="6342" uniqueCount="2109">
  <si>
    <t>DOCENCIA</t>
  </si>
  <si>
    <t>INVESTIGACION</t>
  </si>
  <si>
    <t>BIENESTAR</t>
  </si>
  <si>
    <t>TALENTO HUMANO</t>
  </si>
  <si>
    <t>TECNOLOGIA</t>
  </si>
  <si>
    <t>CAPACITACIÓN</t>
  </si>
  <si>
    <t>TOTAL</t>
  </si>
  <si>
    <t>INFRAESTRUCTURA</t>
  </si>
  <si>
    <t>TIPO DE GASTOS</t>
  </si>
  <si>
    <t>ADMINISTRATIVA</t>
  </si>
  <si>
    <t>TRABAJO SOCIAL</t>
  </si>
  <si>
    <t>DERECHO</t>
  </si>
  <si>
    <t>Vicerrectoria Academica, Oficina de Egresados</t>
  </si>
  <si>
    <t>Herramienta tecnológica, Salas de Sistemas</t>
  </si>
  <si>
    <t># de egresados vinculados a la red</t>
  </si>
  <si>
    <t xml:space="preserve">Diseño de una red de egresados y plataforma digital </t>
  </si>
  <si>
    <t>Sala de Sistemas</t>
  </si>
  <si>
    <t xml:space="preserve"># de cursos ofertados para los egresados </t>
  </si>
  <si>
    <t>Brindar cursos de formación continuada para los egresados</t>
  </si>
  <si>
    <t>Promover la vinculación de egresado al mundo laboral, como el desarrollo académico de la Institución</t>
  </si>
  <si>
    <t xml:space="preserve">Egresados y graduados </t>
  </si>
  <si>
    <t>Salas de Sistemas</t>
  </si>
  <si>
    <t># de programas de educación no formal ofertados</t>
  </si>
  <si>
    <t>Oferta de servicios a la comunidad externa a través de la educación no formal.</t>
  </si>
  <si>
    <t xml:space="preserve">Aumentar la conexión de la entidad con su entorno </t>
  </si>
  <si>
    <t>Interanacionzalicacion, Docencia, Investigación</t>
  </si>
  <si>
    <t>Medios tecnológicos (1 computador, 1 impresora, conectividad a internet) Sala de sistemas.</t>
  </si>
  <si>
    <t xml:space="preserve"># de convenios con el sector productivo </t>
  </si>
  <si>
    <t>Desarrollo de prácticas académicas, empresariales y pasantías.</t>
  </si>
  <si>
    <t>Visibilidad e impacto Regional</t>
  </si>
  <si>
    <t>Interanacionzalicacion, Docencia, Investigación, Talento Humano</t>
  </si>
  <si>
    <t># de estudiantes, profesores o administrativos que realizarán movilidad Internacional.</t>
  </si>
  <si>
    <t># de estudiantes, profesores o administrativos que realizarán movilidad nacional.</t>
  </si>
  <si>
    <t xml:space="preserve">Promover y fortalecer la movilidad de la comunidad educativa </t>
  </si>
  <si>
    <t>Incrementar la movilidad de la comunidad educativa a nivel nacional e internacional</t>
  </si>
  <si>
    <t>Internacionalización y Globalización</t>
  </si>
  <si>
    <t>Medios tecnológicos (3 computadores, 1 impresora, conectividad a interne)</t>
  </si>
  <si>
    <t># de convenios con organismos e instituciones académicos extranjeros en materia de investigación, movilidad, titulación y homologación académica y en aspectos culturales y deportivos.</t>
  </si>
  <si>
    <t>Suscripción de convenios con diferentes organizaciones Gubernamentales y no Gubernamentales e Instituciones de orden local, nacional e internacional.</t>
  </si>
  <si>
    <t>Tecnológico y físico</t>
  </si>
  <si>
    <t>2025-2031</t>
  </si>
  <si>
    <t>Áreas o procesos que cubren la actividad</t>
  </si>
  <si>
    <t>Fuente y monto de Financiación</t>
  </si>
  <si>
    <t>Responsable y perfil de la persona</t>
  </si>
  <si>
    <t>RECURSO MONETARIO ANUAL</t>
  </si>
  <si>
    <t>Recurso</t>
  </si>
  <si>
    <t>META POR AÑO</t>
  </si>
  <si>
    <t>Indicadores (se establece la fórmula para el seguimiento de la meta)</t>
  </si>
  <si>
    <t>Meta del periodo</t>
  </si>
  <si>
    <t>Actividades</t>
  </si>
  <si>
    <t>Objetivo del proceso (que apunte a la política y al objetivo institucional)</t>
  </si>
  <si>
    <t>Política del Proceso (Corresponde a la política del proceso que se vaya a alinear)</t>
  </si>
  <si>
    <r>
      <rPr>
        <b/>
        <sz val="12"/>
        <color theme="1"/>
        <rFont val="Times New Roman"/>
        <family val="1"/>
      </rPr>
      <t>Plan de desarrollo Institucional 2025- 2032</t>
    </r>
    <r>
      <rPr>
        <sz val="12"/>
        <color theme="1"/>
        <rFont val="Times New Roman"/>
        <family val="1"/>
      </rPr>
      <t xml:space="preserve">: Mejorar las condiciones sociales de la comunidad educativa promoviendo la inclusión, respeto, diversidad, dignificación de las personas.
</t>
    </r>
    <r>
      <rPr>
        <b/>
        <sz val="12"/>
        <color theme="1"/>
        <rFont val="Times New Roman"/>
        <family val="1"/>
      </rPr>
      <t>Política de Bienestar Universitario</t>
    </r>
    <r>
      <rPr>
        <sz val="12"/>
        <color theme="1"/>
        <rFont val="Times New Roman"/>
        <family val="1"/>
      </rPr>
      <t xml:space="preserve">:  Ejecutar planes, programas y proyectos de bienestar que permitan el conjunto de actividades orientadas al desarrollo físico, psicoafectivo, espiritual y social de los estudiantes, docentes y comunidad universitaria de la institución
 </t>
    </r>
  </si>
  <si>
    <t xml:space="preserve">Fomentar planes proyectos y programas culturales que permitan la construccion del ser de manera integra bajo las condiciones propias de los grupos poblacioanles pertenecientes a la comunidad univeristria fortaleciendo los valores autoctonos, culturales y artistricas de los grupos sociales de especial protección constitucional y demas población universitaria. </t>
  </si>
  <si>
    <t xml:space="preserve">1. Actualizar la polititca institucional de inclusión y diversidad. 
2. Actualizar la politica institucional para la prevención del consumo de Tabaco, Alcohol y
sustancias Psicoactivas en nuestra institución.
3. Actualizar la politca de genero  y diversidad sexual. </t>
  </si>
  <si>
    <t xml:space="preserve">Realizar la actualizacion de tres politicas institucionales que permitan la construccion del ser. </t>
  </si>
  <si>
    <t xml:space="preserve">Numero de politicas institucionales proyectadas para la actualziación / No. De Politicas institucionales actualizadas. </t>
  </si>
  <si>
    <t xml:space="preserve">Actualizar la politica institucional de inclusión. </t>
  </si>
  <si>
    <t>Actualizar la politica insititucional para la prevención del consumo de Tabaco, Alcohol y sustancias psicoactivas.
Ejecutar en un 100% las acciones propuestas en plan de accion estrategicco de las politicas actualizadas para el año 2026</t>
  </si>
  <si>
    <t xml:space="preserve">Actualizar la poltica de genero y diversidad sexual. </t>
  </si>
  <si>
    <t xml:space="preserve">Evaluar la implementación de la politica institucional de inclusión. </t>
  </si>
  <si>
    <t xml:space="preserve">Evaluar la implementación de la politica institucional para la prevención del consumo de Tabaco.Alcohol y sustancias psicoactivas. </t>
  </si>
  <si>
    <t xml:space="preserve">Evaluar la poltica de genero y diversidad sexual. </t>
  </si>
  <si>
    <t xml:space="preserve">Reajustes a las politicas institucionales </t>
  </si>
  <si>
    <t xml:space="preserve">1. Área de trabajo adecuada para al atención a la población de impacto de las politicas. 
2. Profesionales especialistas en politicas publicas. </t>
  </si>
  <si>
    <t>1. Formular la politica institucional de ingreso diferenciado a la educacion superior- ITFIP.</t>
  </si>
  <si>
    <t xml:space="preserve">Formular politicas institucionales que permitan la promoción de la inclusión, respeto y la diversidad para la dignificación de las personas. </t>
  </si>
  <si>
    <t xml:space="preserve">No. De politicas proyectadas para la fromulacion / No. De politicas formuladas </t>
  </si>
  <si>
    <t xml:space="preserve">Diseñar la politica institucional de de ingreso diferenciado a la educacion superior- ITFIP </t>
  </si>
  <si>
    <t xml:space="preserve">Adoptar la politica de educación superior inclusiva </t>
  </si>
  <si>
    <t xml:space="preserve">Ejecutar la politica de Educación inclusiva </t>
  </si>
  <si>
    <t xml:space="preserve">Evaluar la politica institucional de de ingreso diferenciado a la educacion superior- ITFIP </t>
  </si>
  <si>
    <t xml:space="preserve">Evaluar la politica de educación superior inclusiva </t>
  </si>
  <si>
    <t>1. Área de trabajo adecuada para al atención a la población de impacto de las politicas. 
B.2.  Profesionales en ciencias sociales. 
c. 2 Profesional en educacion especial y/o inclusiva. 
4. Sala de TICS que permita la comunicación con personas (sordas, ciegas. Etc)</t>
  </si>
  <si>
    <t xml:space="preserve">2. Adoptar la politica de educación superior inclusiva </t>
  </si>
  <si>
    <r>
      <rPr>
        <b/>
        <sz val="12"/>
        <color theme="1"/>
        <rFont val="Times New Roman"/>
        <family val="1"/>
      </rPr>
      <t>Plan de desarrollo Institucional 2025- 2032</t>
    </r>
    <r>
      <rPr>
        <sz val="12"/>
        <color theme="1"/>
        <rFont val="Times New Roman"/>
        <family val="1"/>
      </rPr>
      <t xml:space="preserve">: Mejorar las condiciones sociales de la comunidad educativa promoviendo la inclusión, respeto, diversidad, dignificación de las personas.
</t>
    </r>
    <r>
      <rPr>
        <b/>
        <sz val="12"/>
        <color theme="1"/>
        <rFont val="Times New Roman"/>
        <family val="1"/>
      </rPr>
      <t>Política de Bienestar Universitario</t>
    </r>
    <r>
      <rPr>
        <sz val="12"/>
        <color theme="1"/>
        <rFont val="Times New Roman"/>
        <family val="1"/>
      </rPr>
      <t xml:space="preserve">:  Ejecutar planes, programas y proyectos de bienestar que permitan el conjunto de actividades orientadas al desarrollo físico, psicoafectivo, espiritual y social de los estudiantes, docentes y comunidad universitaria de la institución.
 </t>
    </r>
  </si>
  <si>
    <t xml:space="preserve">Construir espacios universitarios libres de violencias, discrimianción, reparación, no repetición e inclusivos. </t>
  </si>
  <si>
    <t xml:space="preserve">1. Realizaranualmente dos (2) estrategias para la prevencion del acosos sexual y cualquier tipo de violencia y discriminación. </t>
  </si>
  <si>
    <t xml:space="preserve">Ejecutar estrategias de prevención del acoso sexual y cualquier tipo de violencia </t>
  </si>
  <si>
    <t xml:space="preserve">No. De estrategias proyectadas / No. De estrategias realizadas </t>
  </si>
  <si>
    <t xml:space="preserve">1 Realizar el taller para la prevencion de las VBG, acoso sexual y cualquier tipo de violencia y discriminación 
2.Actualizar de la ruta de atencion de acoso sexual. </t>
  </si>
  <si>
    <t>1. Aprobar el documento actualizado de la ruta de atención de acoso sexual. 
2. Realizar el Taller estrategias para la prevencion, atencion y reparacion de violencias, discriminacion y acos sexual "</t>
  </si>
  <si>
    <t xml:space="preserve">1. Socializar del documento aprobado de la ruta de atención de acoso sexual. </t>
  </si>
  <si>
    <t xml:space="preserve">Ejecutar desde la prevención, atencion y no repeteción la ruta de acoso sexual., impactando al 85 % d ela comunidad universitaria </t>
  </si>
  <si>
    <t>A. 1  Profesional en ciencias sociales con  estudios en genero. 
B. 2 Profesionales en psicologia 
C. 1 Profesional en derecho 
D Material didactivo para talleres, conversatorios y demas actividades promoción y prevención</t>
  </si>
  <si>
    <t xml:space="preserve">2. Realizar 2 talleres con los estamentos universitarios para la promocion de la cultura de equidad y cero violencia basadas en genero, etnico y cualquier tipo de discriminación  </t>
  </si>
  <si>
    <t xml:space="preserve">Promover espacios de  anual para la promocion de la cultura de equidad y cero violencia basadas en genero, etnico y cualquier tipo de discriminación </t>
  </si>
  <si>
    <t xml:space="preserve">No. De talleres proyectados / No. De talleres proyectados.  </t>
  </si>
  <si>
    <t xml:space="preserve">1. Inaugurar de la oficina de salud para la mujer " consultorio rosa"
2. Realizar Taller de nuevas masculinidades. </t>
  </si>
  <si>
    <t xml:space="preserve">1. Realizar del taller " Mi cuerpo, mi primer territorio "
2.Realizar taller " Prevencion y No repetición ".  </t>
  </si>
  <si>
    <t xml:space="preserve">Realizar 2 talleres por semestre con enfoqué de genero y diversidad. </t>
  </si>
  <si>
    <t>A. 2 Profesionales en ciencias sociales, psicologia y/o trabajo social con especilaización en genero y diversidad 
B. Profesional en tabajo social 
C. Material pedagogico y didactico.</t>
  </si>
  <si>
    <t xml:space="preserve">Plan de desarrollo Institucional 2025- 2032: Mejorar las condiciones sociales de la comunidad educativa promoviendo la inclusión, respeto, diversidad, dignificación de las personas.
Política de Bienestar Universitario:  Ejecutar planes, programas y proyectos de bienestar que permitan el conjunto de actividades orientadas al desarrollo físico, psicoafectivo, espiritual y social de los estudiantes, docentes y comunidad universitaria de la institución.
 </t>
  </si>
  <si>
    <t xml:space="preserve">Planear, ejecutar y participar de actividades deportivas y culturales tanto recreativas, formativas y competitivas 
Fomentar planes, proyectos y programas culturales que permitan la construcción del ser de manera integral bajo las condiciones propias de los grupos poblacionales pertenecientes a la comunidad universitaria, fortaleciendo lo valores autóctonos, culturales y artísticas de los grupos sociales de especial protección constitucional y demás población universitaria.  
Promover la oferta de los programas y/O actividades culturales, deportivas, slaud y recreativas. 
</t>
  </si>
  <si>
    <t xml:space="preserve">1. Ofertar electivas deportivas y culturales, desde difenetes disciplinas  </t>
  </si>
  <si>
    <t xml:space="preserve">Ofertar el programa de electivas deportivas y culturales </t>
  </si>
  <si>
    <t xml:space="preserve">No. De electivas ofertadas </t>
  </si>
  <si>
    <t xml:space="preserve">1. Ofertar 8 electivas deportivas y 5 culturales en diferentes disciplinas y ramas </t>
  </si>
  <si>
    <t xml:space="preserve">1. Ofertar 8 electivas deportivas y 6 culturales en diferentes disciplinas y ramas </t>
  </si>
  <si>
    <t xml:space="preserve">1. Ofertar 8 electivas deportivas y 7 culturales en diferentes disciplinas y ramas </t>
  </si>
  <si>
    <t xml:space="preserve">1. Ofertar 8 electivas deportivas y 8 culturales en diferentes disciplinas y ramas </t>
  </si>
  <si>
    <t xml:space="preserve">1. Ofertar 9 electivas deportivas y 8 culturales en diferentes disciplinas y ramas </t>
  </si>
  <si>
    <t xml:space="preserve">9 Docentes de electivas deportivas 
3 docentes de electivas culturales. </t>
  </si>
  <si>
    <t xml:space="preserve">2. Participar en los juegos regionales Ascun - nodo centro </t>
  </si>
  <si>
    <t xml:space="preserve">Participar en torneos universitarios con los grupos institucionales y selecciones deportivas </t>
  </si>
  <si>
    <t xml:space="preserve">No. De torneos habilitados para participar/ No. De torneos participados </t>
  </si>
  <si>
    <t xml:space="preserve">Participar en torneos interuniversitarios, zonales y nacionales </t>
  </si>
  <si>
    <t xml:space="preserve">9 Tecnicos deportivos para acompañamiento a las selecicones y grupos institucionales 
1 docente de danza folclorica 
</t>
  </si>
  <si>
    <t xml:space="preserve">3. Realizar 1  torneo de futbol sala intersemestres.
</t>
  </si>
  <si>
    <t>Lograr la participación de equipos de los 9 programas academicos en el torneo intersemestral</t>
  </si>
  <si>
    <t xml:space="preserve">No. De equipos intersemestrales inscritos / No. De equipos participantes al torneo intersemestral. </t>
  </si>
  <si>
    <t xml:space="preserve">Realizar 1 torneo intersmestral de futbol sala </t>
  </si>
  <si>
    <t xml:space="preserve">Realizar 1 torneo intersmestral de futbol sala y futbol </t>
  </si>
  <si>
    <t xml:space="preserve">Realizar 1 torneo intersemestral de futbol sala y futbol femneino  y masculino. </t>
  </si>
  <si>
    <t xml:space="preserve">Realizar 1 torneo intersemestral de voleibol, futbol sala y futbol femneino  y masculino. </t>
  </si>
  <si>
    <t xml:space="preserve">Realizar 1 torneo intersemestral de Baloncesto, voleibol, futbol sala y futbol femeneino  y masculino. </t>
  </si>
  <si>
    <t xml:space="preserve">Realizar la vinculacion del 10% de cada facultad en los torneos intersemestrales </t>
  </si>
  <si>
    <t xml:space="preserve">.
12 arbitros, 4 por cada disciplina.  </t>
  </si>
  <si>
    <t xml:space="preserve">4. Realizar el torneo interclases en disciplinas , como: Ajedrez, Baloncesto, Futbol. Futbol sala, Natación y  Voleibol </t>
  </si>
  <si>
    <t xml:space="preserve">Realizar 1 vez al año el torneo intersemestal en 5 disciplinas </t>
  </si>
  <si>
    <t xml:space="preserve">No. De disciplinas habilitadas/ No. De disciplinas en el torneo. </t>
  </si>
  <si>
    <t xml:space="preserve">Realizar un mega torneo interclases en disciplinas, como: Ajedrez, Baloncesto, Futbol, Futbol sala, Natación y voleibol. </t>
  </si>
  <si>
    <t xml:space="preserve">2 Profesionales en deportes para coordinar el torneo 
15 arbitros en diferentes disciplinas 
50 medallas para entregar a los deportistas </t>
  </si>
  <si>
    <t xml:space="preserve">5. Concurso de danza folclorica </t>
  </si>
  <si>
    <t xml:space="preserve">Realizar 1 concurso de danza folclorica de comparsas intersmestral </t>
  </si>
  <si>
    <t>No. De comparsas inscritas</t>
  </si>
  <si>
    <t xml:space="preserve">Realizar 1 cncurso de comparsas intersmestral </t>
  </si>
  <si>
    <t xml:space="preserve">Realizar 1 cncurso de comparsas intersemestral </t>
  </si>
  <si>
    <t xml:space="preserve">1 Coordinador de concurso de comparsa intersmestral
Trajes tipicos  
</t>
  </si>
  <si>
    <t xml:space="preserve">6. Realizar lajornada cultural  intersemestral </t>
  </si>
  <si>
    <t>Alcanzar la participación del 70% de la poblacion unievrsitaria en las actividades programadas en la jornada cultural 2025</t>
  </si>
  <si>
    <t xml:space="preserve">No. De participantes en la semana cultural / No. Total de integrantes de la comunidad universitaria </t>
  </si>
  <si>
    <t xml:space="preserve">Realizar 1 jornada de actividades deportivas y culturales, como estrategia para la integración institucional.  </t>
  </si>
  <si>
    <t xml:space="preserve">SEMANA CULTURAL </t>
  </si>
  <si>
    <t xml:space="preserve">Diseñar, gestionar, ejecutar y sistematizar actividades que permitan a los miembros de la comunidad académica reconocer a través de la promoción y prevención en salud tanto personal y colectivamente de la comunidad universitaria </t>
  </si>
  <si>
    <t xml:space="preserve">Realizar 25  campañas de promoción y prevención en salud dirigidas a la comunidad univeristaria </t>
  </si>
  <si>
    <t>Impactar el 80 % de la poblacion universitaria a traves de campañas de promoción y prevención en salud</t>
  </si>
  <si>
    <t xml:space="preserve">No. Total de personas pertenecinetes a la comunidad universitaria / No. Total de miembros de la comunidad universitaria impactados </t>
  </si>
  <si>
    <t xml:space="preserve">Impactar el 82 % de la poblacion universitaria a traves de campañas de promoción y prevención en salud </t>
  </si>
  <si>
    <t>Impactar el 84 % de la poblacion universitaria a traves de campañas de promoción y prevención en salud</t>
  </si>
  <si>
    <t xml:space="preserve">Impactar el 86 % de la poblacion universitaria a traves de campañas de promoción y prevención en salud </t>
  </si>
  <si>
    <t>Impactar el 88 % de la poblacion universitaria a traves de campañas de promoción y prevención en salud.</t>
  </si>
  <si>
    <t>Impactar el 90 % de la poblacion universitaria a traves de campañas de promoción y prevención en salud.</t>
  </si>
  <si>
    <t>Impactar el 92 % de la poblacion universitaria a traves de campañas de promoción y prevención en salud.</t>
  </si>
  <si>
    <t>2 Medicos generales 
3 auxiliares de enfermeria 
Material didactivo y pedagogico</t>
  </si>
  <si>
    <t xml:space="preserve">Realizar 15 campañas anuales de promoción en salud dental. </t>
  </si>
  <si>
    <t>Impactar el 80 % de la poblacion universitaria a traves de campañas de promoción y prevención en odontologia</t>
  </si>
  <si>
    <t xml:space="preserve">No. Total de personas pertenecinetes a la comunidad unievrsitaria / No. Total de miembros de la comunidad universitaria impactados </t>
  </si>
  <si>
    <t xml:space="preserve">Impactar el 80 % de la poblacion universitaria a traves de campañas de promoción y prevención en slaud dental </t>
  </si>
  <si>
    <t xml:space="preserve">Impactar el 82 % de la poblacion universitaria a traves de campañas de promoción y prevención </t>
  </si>
  <si>
    <t xml:space="preserve">Impactar el 84 % de la poblacion universitaria a traves de campañas de promoción y prevención </t>
  </si>
  <si>
    <t xml:space="preserve">Impactar el 86 % de la poblacion universitaria a traves de campañas de promoción y prevención </t>
  </si>
  <si>
    <t xml:space="preserve">Impactar el 88 % de la poblacion universitaria a traves de campañas de promoción y prevención </t>
  </si>
  <si>
    <t xml:space="preserve">Impactar el 90 % de la poblacion universitaria a traves de campañas de promoción y prevención </t>
  </si>
  <si>
    <t xml:space="preserve">Impactar el 92 % de la poblacion universitaria a traves de campañas de promoción y prevención </t>
  </si>
  <si>
    <t xml:space="preserve">1 Profesional en odontoligia 
1 Auxiliar de odontologia </t>
  </si>
  <si>
    <t xml:space="preserve">Brindar atención en servicios de medicina general  a la comunidad univeristaria. </t>
  </si>
  <si>
    <t xml:space="preserve">Brindar atención oportuna en servicios de medicina general </t>
  </si>
  <si>
    <t xml:space="preserve">No. De personas atendidas/ la capacidad instalada del consultorio </t>
  </si>
  <si>
    <t>Brindar atención en servicios de medicina general  a la comunidad univeristaria. 
Realizar manetenimeitno preventivo y correctivo a los implementos de medicina general.</t>
  </si>
  <si>
    <t xml:space="preserve">2 medicos generales </t>
  </si>
  <si>
    <t xml:space="preserve">Brindar  atención en servicios odontologicos a la comunidad universidad. </t>
  </si>
  <si>
    <t xml:space="preserve">Brindar atención oportuna en servicios odontoloigcos a la población universitaria </t>
  </si>
  <si>
    <t xml:space="preserve">Brindar la atención en servicios odontologicos a la comunidad universitaria. </t>
  </si>
  <si>
    <t xml:space="preserve">1 profesional en odontologia 
1 Auxiliar de odntologia </t>
  </si>
  <si>
    <t>Implemementar el porgrama de salud menstrual a la comunidad menstruante - ITFIP.</t>
  </si>
  <si>
    <t xml:space="preserve">Facilitar en un 60% de la población menstruante insumos higienicos </t>
  </si>
  <si>
    <t xml:space="preserve">No. De personas menstruantes de la comunidad estudiantil / No de personas beneficiadas del programa de salud menstrual </t>
  </si>
  <si>
    <t xml:space="preserve">Ejecutar el programa de salud menstrual e higienica a la comunidad menstruante - ITFIP </t>
  </si>
  <si>
    <t xml:space="preserve">Aumentar el numero de beneficiarias del programa de salud menstrual e higienenica a la comunidad menstruante, en relacion con el mismo semstre del año anterior </t>
  </si>
  <si>
    <t xml:space="preserve">1 Auxilair de enfermeria 
</t>
  </si>
  <si>
    <t xml:space="preserve">Ejecutar semestralmente el programa de apoyo a la permencia - PAPITFIP </t>
  </si>
  <si>
    <t xml:space="preserve">Realizar actividades dirigidas a estudiantes, personal administrativo y profesoral  </t>
  </si>
  <si>
    <t xml:space="preserve">
Periodo actual / mismo periodo año anterior *100%</t>
  </si>
  <si>
    <t xml:space="preserve">Mantener el indicé de retención estudiantil </t>
  </si>
  <si>
    <t xml:space="preserve">4 profesionales en psicologia 
4 profesionales en Trabajo Social 
4 profesioanles en ciencias sociales con experiencias en procesos inclusivos
3 docentes ( matematicas, habilidades comunicativas e ingles ) </t>
  </si>
  <si>
    <t xml:space="preserve"> Apoyar la permanencia estudiantil a través de un modelo de gestión que contemple cada una de las etapas de un programa: planeación, ejecución y evaluación de actividades con el fin de apoyar la permanencia académica, disminuir la deserción estudiantil la culminación exitosa de las actividades estudiantiles, el desarrollo humano y la formación integral mediante el programa de apoyo a la permanencia (PAPITFIP).</t>
  </si>
  <si>
    <t xml:space="preserve">Realizar 16 campañas desde el programa de apoyo a la permencia - PAPITFIP en diferenetes áreas: Trabajo social, Psicologia, inclusión y pedagogia </t>
  </si>
  <si>
    <t xml:space="preserve">Promover en 80 % de la población universitaria campañas que permitan el  desarrollo humano y la formación integral en apoyo a la permencia estudiantil. </t>
  </si>
  <si>
    <t>No. De campañas proyectadas / No. De campañas realizadas</t>
  </si>
  <si>
    <t xml:space="preserve">Impactar en un 80% de la población universitaria a traves de las 16 campañas de psicologia, trabajo social, inclusión y pedagogia desde el programa de apoyo a la permanencia. </t>
  </si>
  <si>
    <t xml:space="preserve">Impactar en un 82% de la población universitaria a traves de las 16 campañas de psicologia, trabajo social, inclusión y pedagogia desde el programa de apoyo a la permanencia. </t>
  </si>
  <si>
    <t xml:space="preserve">Impactar en un 84% de la población universitaria a traves de las 16 campañas de psicologia, trabajo social, inclusión y pedagogia desde el programa de apoyo a la permanencia. </t>
  </si>
  <si>
    <t xml:space="preserve">Impactar en un 86% de la población universitaria a traves de las 16 campañas de psicologia, trabajo social, inclusión y pedagogia desde el programa de apoyo a la permanencia. </t>
  </si>
  <si>
    <t xml:space="preserve">Impactar en un 88% de la población universitaria a traves de las 16 campañas de psicologia, trabajo social, inclusión y pedagogia desde el programa de apoyo a la permanencia. </t>
  </si>
  <si>
    <t xml:space="preserve">Impactar en un 90% de la población universitaria a traves de las 16 campañas de psicologia, trabajo social, inclusión y pedagogia desde el programa de apoyo a la permanencia. </t>
  </si>
  <si>
    <t xml:space="preserve">Impactar en un 92% de la población universitaria a traves de las 16 campañas de psicologia, trabajo social, inclusión y pedagogia desde el programa de apoyo a la permanencia. </t>
  </si>
  <si>
    <t xml:space="preserve">Brindar acompañamiento psicosial y de psicorientación a la comunidad universitaria. </t>
  </si>
  <si>
    <t xml:space="preserve">Acompañar a los estudiantes que soliciten orientación psicosocial  </t>
  </si>
  <si>
    <t xml:space="preserve">No. De solictudes de acompañamiento psicosociales / No. De atenciones psicosociales realizadas. </t>
  </si>
  <si>
    <t xml:space="preserve">Atender en un 95%  las solicitudes de acompañamiento psicosocial y psicorientación </t>
  </si>
  <si>
    <t>Prestar el servicio de apoyo academicos en a las áreas de Ingles, Habilidades comunicativas y matematicas</t>
  </si>
  <si>
    <t xml:space="preserve">Acompañar a los estudiantes que soliciten apoyo academicos en cada una de las áreas.  </t>
  </si>
  <si>
    <t xml:space="preserve">No. De solictudes de acompañamiento de apoyo academico / No. De atenciones en apoyo academico realizadas. </t>
  </si>
  <si>
    <t>Prestar en un 95% el servicio de apoyo academicos en a las áreas de Ingles, Habilidades comunicativas y matematicas</t>
  </si>
  <si>
    <t xml:space="preserve">3 docentes ( matematicas, habilidades comunicativas e ingles ) </t>
  </si>
  <si>
    <t xml:space="preserve">Fortalecer la prestación de servicios de psicorientación y apoyos academicos realizados por el porgrama de apoto a la permanencia- PAPITFIP.  </t>
  </si>
  <si>
    <t xml:space="preserve">Dotar implementos y capital humano  para la gestion de la salud mental, la psicorientación y el apoyo academcios al programa de apoyo a la permencia </t>
  </si>
  <si>
    <t xml:space="preserve">No. De dotaciones realizadas. </t>
  </si>
  <si>
    <t xml:space="preserve">Realizar la gestion para la dotación de  implementos y capital humano  para la gestion de la salud mental, la psicorientación y el apoyo academcios al programa de apoyo a la permencia </t>
  </si>
  <si>
    <t>Realizar la gestion para la dotación de  implementos y capital humano  para la gestion de la salud mental, la psicorientación y el apoyo academcios al programa de apoyo a la permencia y demas programas de bineestar universitario.</t>
  </si>
  <si>
    <t>Realizar el 100 % de las gestiones administrativas del área de Bienestar Universitario</t>
  </si>
  <si>
    <t xml:space="preserve">1. Coordinador interno de trabajo
1 Profesional universitario 
1 Secretario </t>
  </si>
  <si>
    <t xml:space="preserve"> Ejecutar políticas, planes y programas la promoción socioeconómica en la comunidad estudiantil y universitaria para el desarrollo y el buen vivir dentro del campus universitario. </t>
  </si>
  <si>
    <t xml:space="preserve">Realizar la aprobación del plan de estimulos educativos nacionales , departamentales e institucionales </t>
  </si>
  <si>
    <t xml:space="preserve">Aprobar a la comunidad estudinatil la aporbacion de lso estimulos academicos en la plataforma GUIA semestralmente </t>
  </si>
  <si>
    <t xml:space="preserve">Mantener la cobertura de estimulo educativo en un 99% de la población beneficiaria. 
</t>
  </si>
  <si>
    <t xml:space="preserve">Gestionar la operatividad de la prestación del servicio de transporte escolar. </t>
  </si>
  <si>
    <t xml:space="preserve">Prestar el servicio de transporte escolar El Espinal- Chicoral / Chicoral - El espinal </t>
  </si>
  <si>
    <t xml:space="preserve">No. De capacidad del bus institucional / No. De beneficiarios. </t>
  </si>
  <si>
    <t>Prestar el servicio de transporte escolar con una capacidad del 100%</t>
  </si>
  <si>
    <t xml:space="preserve">Gestionar el plan de alimentación subsidiada de los estudiantes, como estrategia de retención escolar. </t>
  </si>
  <si>
    <t xml:space="preserve">Prestar el servicio de alimentación subsididada de los estudiantes. </t>
  </si>
  <si>
    <t xml:space="preserve">No. De estudiantes beneficiados </t>
  </si>
  <si>
    <t xml:space="preserve">Brindar # de almuerzos por semestre academico a la población estudiantil. </t>
  </si>
  <si>
    <t xml:space="preserve">Prestar la atención administrativa en el marco del convenio del porgama renta joven </t>
  </si>
  <si>
    <t xml:space="preserve">Brindar atención administrativa en el marco del convenio del porgama renta joven </t>
  </si>
  <si>
    <t xml:space="preserve">2 profesionales en cualquier area del conocimiento con experiencia </t>
  </si>
  <si>
    <t>ADQUISICION DE MATERIAL</t>
  </si>
  <si>
    <t>ADQUISICIÓN DE MATERIAL</t>
  </si>
  <si>
    <t>Vicerrectoria Academica - GITI</t>
  </si>
  <si>
    <t>publicacion de articulos, libros y capitulos de libros</t>
  </si>
  <si>
    <t># de publicaciones realizadas</t>
  </si>
  <si>
    <t>Aseguramiento de los recursos a financiar la publicaciones científicas en revistas indexadas y/o de acceso abierto, libros, capítulos de la comunidad educativa</t>
  </si>
  <si>
    <t>Entrega de reconocimientos a investigadores</t>
  </si>
  <si>
    <t>% de  incentivos entregados</t>
  </si>
  <si>
    <t>Incentivos no pecuniarios para quienes realicen publicaciones premiadas y reconocidas</t>
  </si>
  <si>
    <t xml:space="preserve">Dos Profesionales con experiencia en áreas como ingeniería electrónica, mecánica, diseño industrial, programación; Area Operativa y administrativa para ensamblaje y pruebas; Compra de impresora 3D; Computadores para  diseño; Software especializado para diseño asistido por computadora (CAD), simulación, y análisis; materiales y componentes electronicos </t>
  </si>
  <si>
    <t>% avance del plan</t>
  </si>
  <si>
    <t>Diseñar e implementar un programa de incubadora tecnológica</t>
  </si>
  <si>
    <t>Licencias de herramientas IA</t>
  </si>
  <si>
    <t>numero de actividades desarrolladas con IA / numero de actividades programadas con IA</t>
  </si>
  <si>
    <t>Integrar Inteligencia Artificial al desarrollo de las acciones de la institución</t>
  </si>
  <si>
    <t>Capacitaciones y encuentros de investigación formativa la vigencia de 7 años</t>
  </si>
  <si>
    <t>número de actividades de formación investigativa ejecutada</t>
  </si>
  <si>
    <t>Fomentar la cultura de investigación formativa en la institución para el fortalecimiento de los semilleros de investigación</t>
  </si>
  <si>
    <t xml:space="preserve">viaticos para promover convenios sobre un tema específico o para llevar a cabo una tarea particular. </t>
  </si>
  <si>
    <t># de convenios realizados</t>
  </si>
  <si>
    <t>Promover alianzas de la red de innovación , ciencia y tecnología</t>
  </si>
  <si>
    <t>Logistica para eventos a realizar y viaticos para movilidad saliente durante el año.</t>
  </si>
  <si>
    <t># de eventos donde participa la comunidad educativa en el año</t>
  </si>
  <si>
    <t>Apoyar la participación de los grupos de investigación de la institución en eventos que promuevan los procesos de formación académica</t>
  </si>
  <si>
    <t>Asesor para comites</t>
  </si>
  <si>
    <t>Comités formalizado</t>
  </si>
  <si>
    <t>Estructuración y formalización de cuerpos colegiados (Bioética, Ética, Editorial y propiedad intelectual)</t>
  </si>
  <si>
    <t>7 computadores</t>
  </si>
  <si>
    <t># equipos adquiridos</t>
  </si>
  <si>
    <t>Dotación de equipos para realizar las pruebas pertinentes en las investigaciones</t>
  </si>
  <si>
    <t xml:space="preserve">viaticos para establecece alianzas a largo plazo </t>
  </si>
  <si>
    <t># de alianzas desarrolladas</t>
  </si>
  <si>
    <t>Promover alianzas para el desarrollo de investigaciones</t>
  </si>
  <si>
    <t>Financiación para 56 proyectos de investigación</t>
  </si>
  <si>
    <t># de convocatorias realizadas en el año</t>
  </si>
  <si>
    <t>Realizar convocatorias internas para financiar proyectos de investigación</t>
  </si>
  <si>
    <t xml:space="preserve">1 computador portatil, 1 software (sistema de informaciión para la gestión adminsitrativa  y operativa de la investigación </t>
  </si>
  <si>
    <t>Plan realizado</t>
  </si>
  <si>
    <t>Realizar un plan integral de potencialización de la investigación</t>
  </si>
  <si>
    <t>Contratación de 16 docentes investigadores</t>
  </si>
  <si>
    <t># de investigadores de la institución reconocidos por Minciencias</t>
  </si>
  <si>
    <t>Aumentar el numero de investigadores de la institución reconocidos por Minciencias</t>
  </si>
  <si>
    <t>Software Antiplagio, Revisión de pares y Revision de estilo.</t>
  </si>
  <si>
    <t>índice producción de investigación en la institución</t>
  </si>
  <si>
    <t xml:space="preserve">Aumentar el índice de producción de los grupos de investigación para ascender en la categorización de Minciencias </t>
  </si>
  <si>
    <t>1 area adecuada y dotada con infraestructura fisica y tecnologica para el proceso de investigación</t>
  </si>
  <si>
    <t># de grupos de investigación conformados</t>
  </si>
  <si>
    <t>Consolidar y promover grupos de investigación</t>
  </si>
  <si>
    <t>Fortalecer la investigación, desarrollo tecnológico, innovación, creación artística y cultural de la Institución Universitaria ITFIP, mediante el desarrollo de capacidades  investigativas en docentes y estudiantes, consolidando grupos y semilleros de investigación que se articulen con las líneas institucionales y problemas del contexto real, esto se logrará mediante el desarrollo de soluciones tecnológicas e innovadoras, que respondan a las necesidades del sector productivo y la comunidad, estableciendo estrategias que permitan la apropiación y transferencia de conocimiento, asegurando la sostenibilidad, la ética, la calidad en los procesos investigativos y la integración en la formación académica para su divulgación a nivel regional, nacional e internacional.</t>
  </si>
  <si>
    <t>La Política de investigación de la Institución Universitaria ITFIP orienta sus acciones y programas para promover, desarrollar, orientar, optimizar y afianzar la actividad investigativa, el desarrollo tecnológico, la innovación y la creación artística y cultural en los programas académicos a través de la búsqueda de soluciones de problemas sociales, económicos, ambientales, culturales, científicos y tecnológicos, generando un aporte al emprendimiento, al avance de la ciencia, el arte, la tecnología y la innovación, articulados a las necesidades del entorno, para el desarrollo local, regional y nacional con criterio sostenible, todo esto, con el propósito de fortalecer la cultura de la investigación en la institución.</t>
  </si>
  <si>
    <t>Humano, Tecnológico y físico</t>
  </si>
  <si>
    <t>Objetivo estratégico: Generar y fortalecer los procesos de investigación, innovación y vínculo con el sector externo, que permitan el reconocimiento y visibilidad institucional a nivel nacional e internacional.</t>
  </si>
  <si>
    <t>La política de Curriculo, de créditos y de resultados de aprendizaje, forman parte del proceso de Docencia, la cual es una de las funciones sustantivas de la educación superior, junto con la investigación y la proyección social; de ahí la importancia  que esten bien definidos y claros todos los aspectos relacionados con estos conceptos, para el adecuado desarrollo de los procesos académicos de los programas que oferte la Institución</t>
  </si>
  <si>
    <t xml:space="preserve">Definir todos los aspectos relacionados con los conceptos de curriculo, créditos y resultados de aprendizaje, que permitan guiar adecuadamente el desarrollo de  todos los procesos académicos de todos los programas que oferte La Institución Universitaria ITFIP. </t>
  </si>
  <si>
    <t>Definir las políticas de curriculo, creditos y resultados de aprendizaje de la Institución, como parte del proceso de Docencia.</t>
  </si>
  <si>
    <t>Porcentaje de realización de la actividad</t>
  </si>
  <si>
    <t>Personal de la institución o externo, capacitado en temas relacionados con currículo, créditos y resultados de aprendizaje, para implementar el procesos</t>
  </si>
  <si>
    <t>Decanos y Coordinadores de progrma</t>
  </si>
  <si>
    <t>Propios</t>
  </si>
  <si>
    <t xml:space="preserve">Vicerrectoria Academica  </t>
  </si>
  <si>
    <t>Actualizar las políticas de currriculo, créditos y resultados de aprendizaje, de acuerdo a las exigencias y normativas, que para las IES expida el MEN</t>
  </si>
  <si>
    <t>Personal que este pendiente de revisar, analizar e implementar los cambios que al respecto se presenten por parte de las autoridades competentes</t>
  </si>
  <si>
    <t>Propio</t>
  </si>
  <si>
    <t>Vicerrectoría Académica</t>
  </si>
  <si>
    <t>Capacitar permanente a los  docentes en todos los aspectos de curriculo, créditos y resultados de aprendizaje que implemente la institución, para el correcto desarrollo de sus funciones.</t>
  </si>
  <si>
    <t>Porcentaje de docentes que realizan sus actividades, teniendo en cuenta las políticas de currrrículo, créditos y resultados de aprendizaje.</t>
  </si>
  <si>
    <t>Personal capacitado y actualizado en temas de currículo, créditos académicos y resultados de aprendizaje y su respectiva normatividad que capacite a los docentes en este tema.</t>
  </si>
  <si>
    <t xml:space="preserve">Implementación por parte de los docentes, de todos los aspectos que indiquen las políticas de curriculo, creditos y resultados de prendizaje, en el desarrollo de sus actividades académicas </t>
  </si>
  <si>
    <t>Porcentaje de docentes que realizan sus actividades teniendo en cuenta las aspectos tratados en cuanto a curriculo, creditos y resultados de aprendizaje.</t>
  </si>
  <si>
    <t>Personal  para orientar a los docentes en la implementación y seguimiento del proceso.</t>
  </si>
  <si>
    <t xml:space="preserve">Vicerrectoria Academica </t>
  </si>
  <si>
    <t>FUENTE</t>
  </si>
  <si>
    <t>NOMBRE DEL RUBRO</t>
  </si>
  <si>
    <t>Nación</t>
  </si>
  <si>
    <t>FUNCIONAMIENTO</t>
  </si>
  <si>
    <t>INVERSION</t>
  </si>
  <si>
    <t>TIPO GASTO</t>
  </si>
  <si>
    <t>CTA PROG</t>
  </si>
  <si>
    <t>SUBC SUBP</t>
  </si>
  <si>
    <t>OBJG PROY</t>
  </si>
  <si>
    <t>Fuente</t>
  </si>
  <si>
    <t>Nombre del rubro</t>
  </si>
  <si>
    <t>IPC</t>
  </si>
  <si>
    <t>https://www.dane.gov.co/index.php/estadisticas-por-tema/precios-y-costos/indice-de-precios-al-consumidor-ipc/ipc-informacion-tecnica</t>
  </si>
  <si>
    <t>A</t>
  </si>
  <si>
    <t>01</t>
  </si>
  <si>
    <t>GASTOS DE PERSONAL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</si>
  <si>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</si>
  <si>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</si>
  <si>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</si>
  <si>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</si>
  <si>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</si>
  <si>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</si>
  <si>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 xml:space="preserve">TRANSFERENCIA CORRIENTES </t>
  </si>
  <si>
    <t>OTRAS TRANSFERENCIAS - DISTRIBUCIÓN PREVIO CONCEPTO DGPPN</t>
  </si>
  <si>
    <t>04</t>
  </si>
  <si>
    <t>TRANSFERENCIAS BIENESTAR UNIVERSITARIO (LEY 30 DE 1992)</t>
  </si>
  <si>
    <t>INCAPACIDADES Y LICENCIAS DE MATERNIDAD Y PATERNIDAD (NO DE PENSIONES)</t>
  </si>
  <si>
    <t>10</t>
  </si>
  <si>
    <t>SENTENCIAS Y CONCILIACIONES</t>
  </si>
  <si>
    <t>11</t>
  </si>
  <si>
    <t>07</t>
  </si>
  <si>
    <t>A RTVC Y ORGANIZACIONES REGIONALES DE TELEVISIÓN - LEY 14 DE 1991 (ART 21)</t>
  </si>
  <si>
    <t>05</t>
  </si>
  <si>
    <t>GASTOS DE COMERCIALIZACIÓN Y PRODUCCIÓN</t>
  </si>
  <si>
    <t>08</t>
  </si>
  <si>
    <t>GASTOS POR TRIBUTOS, MULTAS, SANCIONES E INTERESES DE</t>
  </si>
  <si>
    <t>IMPUESTOS</t>
  </si>
  <si>
    <t>CUOTA DE FISCALIZACIÓN Y AUDITAJE</t>
  </si>
  <si>
    <t>AC</t>
  </si>
  <si>
    <t>C</t>
  </si>
  <si>
    <t>CALIDAD Y FOMENTO DE LA EDUCACIÓN SUPERIOR</t>
  </si>
  <si>
    <t>2202-0700</t>
  </si>
  <si>
    <t>INTERSUBSECTORIAL EDUCACIÓN</t>
  </si>
  <si>
    <t>TOTAL PRESUPUESTO</t>
  </si>
  <si>
    <t>ADQUISICION BIENES Y SERVICIOS</t>
  </si>
  <si>
    <t xml:space="preserve">INSTITUCIÓN UNIVERSITARIA ITFIP </t>
  </si>
  <si>
    <t xml:space="preserve">VIECERRECTORIA ACADÉMICA </t>
  </si>
  <si>
    <t>No.</t>
  </si>
  <si>
    <t>OBJETIVOS</t>
  </si>
  <si>
    <t>METAS</t>
  </si>
  <si>
    <t>ESTRATEGIAS Y ACCIONES</t>
  </si>
  <si>
    <t>RESPONSABLES</t>
  </si>
  <si>
    <t>RECURSOS REQUERIDOS</t>
  </si>
  <si>
    <t>RECURSOS FINANCIEROS</t>
  </si>
  <si>
    <t>INDICADORES DE LOGRO</t>
  </si>
  <si>
    <t>FISICOS</t>
  </si>
  <si>
    <t>TECNOLOGICOS</t>
  </si>
  <si>
    <t>Dos nuevos docentes T.C con doctorado y cinco con maestrias</t>
  </si>
  <si>
    <t xml:space="preserve">Convocatoria para apoyar los profesores en su formación de posgrados (Maestria - Doctorado) </t>
  </si>
  <si>
    <t xml:space="preserve">Rectoria                    Vicerrectoria academica </t>
  </si>
  <si>
    <t>Escenarios de aprendizaje</t>
  </si>
  <si>
    <t>Medios tecnologicos y educativos</t>
  </si>
  <si>
    <t>Directivos                       Profesores</t>
  </si>
  <si>
    <t xml:space="preserve">No. De Profesores que adelnataron formacion en maestria o doctorado </t>
  </si>
  <si>
    <t xml:space="preserve">Diplomado en Pegadogia </t>
  </si>
  <si>
    <t xml:space="preserve">50 Docentes adelantando el diplomado </t>
  </si>
  <si>
    <t>Convocatoria profesores de planta T.C y Ocasionales para realizar diplomado en pedagogia</t>
  </si>
  <si>
    <t>Vicerrectoria académica                          Facultades</t>
  </si>
  <si>
    <t>Talento Humano- Docentes</t>
  </si>
  <si>
    <t>No. De Profesores que culminaron Diplomado en Pedagogia</t>
  </si>
  <si>
    <t>Formación en segundo idioma</t>
  </si>
  <si>
    <t>60% de los docentes de planta con fortalecimiento en el área de Inglés</t>
  </si>
  <si>
    <t>Convocatoria profesores de planta T.C y Ocasionales para realizar curso de apropiación herramientas de bilinguismo (ENGLISH CENTRAL) en el nivel básico.</t>
  </si>
  <si>
    <t>60% de los profesores con formación para el fortalecimiento segunda lengua</t>
  </si>
  <si>
    <t>Seminario – Taller en las Pruebas Saber</t>
  </si>
  <si>
    <t xml:space="preserve">95% de los Proferores desarrollando el seminario taller </t>
  </si>
  <si>
    <t xml:space="preserve">Convocatoria profesores de planta T.C, Ocasionales y Catedra que adelonatn seminario taller en pruebas Saber </t>
  </si>
  <si>
    <t xml:space="preserve">95% profesores que adelantaron el seminario taller </t>
  </si>
  <si>
    <t>Promover la movilidad docente</t>
  </si>
  <si>
    <t>Dos docentes en movilidad internacional y cinco en movilidad nacional</t>
  </si>
  <si>
    <t>Convenios de movilidad, Convocatorias movilidad docente, financiación movilidad docente</t>
  </si>
  <si>
    <t>Rectoria, vicerrectorias administativa y académica</t>
  </si>
  <si>
    <t xml:space="preserve">Universidades  Infraestructura de acuerdo a convenios </t>
  </si>
  <si>
    <t>No. De docentes en movilidad</t>
  </si>
  <si>
    <t>Fortalecer proceso de investigación, innovación  y proyección docente</t>
  </si>
  <si>
    <t>Treinta docentes capacitados en Investigación</t>
  </si>
  <si>
    <t>Convocatoriacapacitaciones y proyectos de investigación financiados,  incneitvos financieros a los investigadores</t>
  </si>
  <si>
    <t>Rectoria, vicerrectorias administativa y académica, cooridnación de investigaciones</t>
  </si>
  <si>
    <t>Oficina</t>
  </si>
  <si>
    <t>Directivos- Vicerrectoris Academica                 Vicerrectoria Administrativa</t>
  </si>
  <si>
    <t>No de capacitaciones y docentes participantes</t>
  </si>
  <si>
    <t xml:space="preserve">Formación en competencias tecnológicas y apropiación de TICs </t>
  </si>
  <si>
    <t xml:space="preserve">100% de los docentes de la Institución Universitaria ITFIP </t>
  </si>
  <si>
    <t>Diseño de talleres de capacitación por expertos</t>
  </si>
  <si>
    <t>Vicerrectoria academica - Decanaturas</t>
  </si>
  <si>
    <t>Auditorio</t>
  </si>
  <si>
    <t>Directivos- Docentes</t>
  </si>
  <si>
    <t>Porcentaje profesores del ITFIP participantes</t>
  </si>
  <si>
    <t>Curso en inteligencia artificial aplicada a la educación</t>
  </si>
  <si>
    <t xml:space="preserve">90 % de los docentes de la Institución Universitaria ITFIP </t>
  </si>
  <si>
    <t>Talleres de fortalecimiento Aseguramiento de la Calidad</t>
  </si>
  <si>
    <t xml:space="preserve">100 % de los docentes de la Institución Universitaria ITFIP </t>
  </si>
  <si>
    <t xml:space="preserve">Tallerres y Capcitaciones en SIAC y Proceso de Autoevaluación </t>
  </si>
  <si>
    <t>Vicerrectoria academica - SIAC</t>
  </si>
  <si>
    <t>SIAC    Docentes</t>
  </si>
  <si>
    <t>Elaboro: Vicerrectoria Academica - Decanos facultad</t>
  </si>
  <si>
    <t>Aprobo: Consejo Académico</t>
  </si>
  <si>
    <t>PLAN PROFESORAL</t>
  </si>
  <si>
    <t>ADQUISICIÓN DE BIENES</t>
  </si>
  <si>
    <t>EJE</t>
  </si>
  <si>
    <t xml:space="preserve">PILAR </t>
  </si>
  <si>
    <t>1. Excelencia Academica</t>
  </si>
  <si>
    <t>Profesor calificado y dinámico</t>
  </si>
  <si>
    <t>Innovación académica</t>
  </si>
  <si>
    <t>Calidad Académica</t>
  </si>
  <si>
    <t>2. Acceso y ampliación de cobertura educativa en pregrado y posgrado</t>
  </si>
  <si>
    <t>Acceso y diversificación de la cobertura</t>
  </si>
  <si>
    <t xml:space="preserve">Modernización del campus </t>
  </si>
  <si>
    <t>Gestión Profesoral</t>
  </si>
  <si>
    <t>3 Investigación e innovación</t>
  </si>
  <si>
    <t>Transformación con ciencia tecnologia e innovación</t>
  </si>
  <si>
    <t>Gestión de recursos bibliográficos</t>
  </si>
  <si>
    <t xml:space="preserve">4 Proyección internacional y desarrollo regional </t>
  </si>
  <si>
    <t>Internacionalización y globalización</t>
  </si>
  <si>
    <t>Visibilidad e impacto regional</t>
  </si>
  <si>
    <t>Egresados  y graduados</t>
  </si>
  <si>
    <t>5 Bienestar Institucional para el bien común</t>
  </si>
  <si>
    <t>Inclusión y resolución de conflictos</t>
  </si>
  <si>
    <t xml:space="preserve"> Construccion del ser </t>
  </si>
  <si>
    <t>Educación superior derecho vital</t>
  </si>
  <si>
    <t xml:space="preserve">6  Institución moderna y orientada al servicio  </t>
  </si>
  <si>
    <t>Fortalecimiento de las capacidades institucionales</t>
  </si>
  <si>
    <t xml:space="preserve"> Valor Público</t>
  </si>
  <si>
    <t>Descripción</t>
  </si>
  <si>
    <t>ACCIÓN</t>
  </si>
  <si>
    <t>DETALLE DE LA ACCIÓN/FUENTE DE FINANCIACIÓN</t>
  </si>
  <si>
    <t>RESPONSABLE</t>
  </si>
  <si>
    <t xml:space="preserve">VALOR TOTAL </t>
  </si>
  <si>
    <t>Material bibliográfico (colección de libros, publicaciones, libros de referencia.                           Aquisición de bases de datos)</t>
  </si>
  <si>
    <t>Adquisición</t>
  </si>
  <si>
    <t>Compra de libros digitales, revistas especializadas, acceso a bases de datos Scopus, IEEE, ACM</t>
  </si>
  <si>
    <t>Vicerrectoria Acádémica                             Facultades</t>
  </si>
  <si>
    <t>Mantenimiento y Reposición</t>
  </si>
  <si>
    <t>Renovación anual de suscripciones de bases de datos, actualización de libros digitales y publicaciones especializadas</t>
  </si>
  <si>
    <t>Vicerrectoría Administrativa</t>
  </si>
  <si>
    <t>Equipos de computo</t>
  </si>
  <si>
    <t>Compra de 30 PC + 2 portátiles docentes; ampliación progresiva</t>
  </si>
  <si>
    <t>Vicerrectoria Acádémica                            Vicerrectoria Administrativa</t>
  </si>
  <si>
    <t>Mantenimiento</t>
  </si>
  <si>
    <t>Mantenimiento preventivo y correctivo de equipos de cómputo: limpieza, revisión de hardware, cambio de partes menores (ventiladores, memorias, discos)</t>
  </si>
  <si>
    <t xml:space="preserve">Área Sistemas y Soporte Técnico </t>
  </si>
  <si>
    <t>Actualización</t>
  </si>
  <si>
    <t>Ampliación de memoria RAM, actualización de discos SSD, tarjetas gráficas y procesadores para mantener la vigencia tecnológica de los equipos de laboratorio</t>
  </si>
  <si>
    <t>Software</t>
  </si>
  <si>
    <t>Adquisición de nuevas herramientas de desarrollo, simuladores y plataformas de aprendizaje en la nube para Inteligencia Artificial, Big Data y DevOps</t>
  </si>
  <si>
    <t>Actualización de la licencia anual   del software English Central, herramienta educativa interactiva utilizada para fortalecer el aprendizaje del idioma inglés en los estudiantes y profesores.</t>
  </si>
  <si>
    <t xml:space="preserve">Actualización </t>
  </si>
  <si>
    <t xml:space="preserve">Renovación anual de licencias Visual Studio, JetBrains, Oracle, AWS Educate, Company Game, SIIGO. </t>
  </si>
  <si>
    <t>Mantenimiento equipos y Video Beam salones</t>
  </si>
  <si>
    <t>Adquisición de nuevos Video Beam y UPS para salones de clase y laboratorios, para reposición de equipos obsoletos</t>
  </si>
  <si>
    <t>Mantenimiento preventivo PCs, portátiles, video beam, UPS, cableado estructurado</t>
  </si>
  <si>
    <t>Reposición</t>
  </si>
  <si>
    <t>Reposición de PCs, portátiles, video beam defectuosos o fuera de vida útil en salones y laboratorios</t>
  </si>
  <si>
    <t>Actualización de cableado estructurado y redes para mejorar la conectividad de los salones y laboratorios</t>
  </si>
  <si>
    <t>Equipos especificos requeridos por el programa ingenieria agronomica para del desarrollo de las asignaturas del componente profesionalEstación meteorológica portatil con conexión Wi-Fi, con monitoreo por internet.  - Medidor digital 5 en 1: 5 funciones: pH, TDS, EC, salinidad%, salinidad ppm y temperatura, IP67 impermeable.  - Medidor multiparamétrico de calidad de agua: pH, conductividad, temperatura, oxígeno disuelto (OD), turbidez  - Turbidímetro: Medición de la turbidez del agua.  - Medidores portátiles de gases: CO, CO2, O3, SO2, NOx, H2S. - reactivos y vidrieria - autoclave, drone fumigador - 4 microscopios trinoculares - kits pruebas analisis de suelos - destilador de agua en vidrio - estufa de secado y esterilización con circulacion de aire - mechereos bunsen para gas con regulador -  cebntrifuga de alta velocidad - refractometro portatil - ducha miexta de pedal de acero inoxidable - balanzas analiticas calibración interna - balanza de precisión 2.200 g  - tamizadora electromagnetica - agitador mecanico giratorio para analisis fisica de suelos</t>
  </si>
  <si>
    <t>$ 237.800.000</t>
  </si>
  <si>
    <t>$ 313.890.000</t>
  </si>
  <si>
    <t>Limpieza, calibración y mantenimiento eléctrico</t>
  </si>
  <si>
    <t>Cambio por fallas o pérdida</t>
  </si>
  <si>
    <t>Adquisicion</t>
  </si>
  <si>
    <t>Infraestructura para laboratorio. (Se debe realizar los estudios DE DISEÑO y costos)</t>
  </si>
  <si>
    <t>Monitor de contaminación de calidad del aire, registrador de datos de contador de partículas de polvo Pm2.5, probador de calidad del aire para interiores y exteriores, medidor de contaminación - Estación meteorológica portatil con conexión Wi-Fi, con monitoreo por internet.  - Medidor digital 5 en 1: 5 funciones: pH, TDS, EC, salinidad%, salinidad ppm y temperatura, IP67 impermeable.  - Medidor multiparamétrico de calidad de agua: pH, conductividad, temperatura, oxígeno disuelto (OD), turbidez  - Turbidímetro: Medición de la turbidez del agua.  - Medidores portátiles de gases: CO, CO2, O3, SO2, NOx, H2S.</t>
  </si>
  <si>
    <t>Vicerrectoria Acádémica                            Vicerrectoria Administrativa      Facultad de Ingeniería</t>
  </si>
  <si>
    <t>Equipos para laboratorio de topografia: 2 RTK</t>
  </si>
  <si>
    <t>Equipos para laboratorio de topografia: 4 Niveles topograficos digitales</t>
  </si>
  <si>
    <t>Equipos para laboratorio de topografia: 8 Estaciones  Totales</t>
  </si>
  <si>
    <t>Dotacion para el laboratorio de Fisica: Viscosimetro de copa, Grameras digitales, 5 barras dinamometricas, 10 dinamometros digitales, espatulas cuchara, calibrador digital, kit de masas pesas patron, equipos de estatica para tablero</t>
  </si>
  <si>
    <t>Mantenimiento equipos laboratorio de Topografia</t>
  </si>
  <si>
    <t>Mantenimiento equipos laboratorio de Pavimentos, suelos y concretos</t>
  </si>
  <si>
    <t>Mantenimiento equipos laboratorio de Hidraulica</t>
  </si>
  <si>
    <t xml:space="preserve">Dotacion para elmentos varios el laboratorio de Electronica </t>
  </si>
  <si>
    <t>Mantenimiento equipos laboratorio de Electronica</t>
  </si>
  <si>
    <t xml:space="preserve">TOTAL </t>
  </si>
  <si>
    <t xml:space="preserve">Elaboro: Oficina Planeación - Vicerrectoria Académica- Facultades </t>
  </si>
  <si>
    <t>ITEM</t>
  </si>
  <si>
    <t>ACTIVIDAD</t>
  </si>
  <si>
    <t xml:space="preserve"> INFRAESTRUCTURA FISICA</t>
  </si>
  <si>
    <t>Limpieza y mantenimiento  lindero zona industrial calle 18 via AGRINSA, lindero remolinos, lindero barrio arkabal, zonas verdes parque ITFIP, cercas vivas y potreros, parqueadero estudiantes,  y visitantes, mantenimiento jardines.</t>
  </si>
  <si>
    <t>Mantenimiento preventivo escenarios deportivos</t>
  </si>
  <si>
    <t xml:space="preserve">Mantenimiento preventivo Plantas eléctricas </t>
  </si>
  <si>
    <t xml:space="preserve">Mantenimiento preventivo parque automotor </t>
  </si>
  <si>
    <t>Mantenimiento preventivo y correctivo equipos de sistemas</t>
  </si>
  <si>
    <t>Mantenimiento y preventivo aires acondicionados Bloque A,B,C,D Y E</t>
  </si>
  <si>
    <t>Mantenimiento preventivo y correctivo de impresoras y fotocopiadoras.</t>
  </si>
  <si>
    <t>Mantenimiento ventiladores.</t>
  </si>
  <si>
    <t>Mantenimiento de salones, aulas de clase, sala de docentes, salas de junta, Auditorio,  áreas comunes, todas las oficinas, baterias sanitarias, consultorios,   y capilla.</t>
  </si>
  <si>
    <t xml:space="preserve">Mantenimiento Control de Plagas y lavado de tanques, limpieza de granja </t>
  </si>
  <si>
    <t xml:space="preserve">Mantenimiento de talleres </t>
  </si>
  <si>
    <t>Mantenimiento y mejoramiento de Redes e instalaciones eléctricas</t>
  </si>
  <si>
    <t>Mantenimiento  Ascensor</t>
  </si>
  <si>
    <t xml:space="preserve">Construcción , remodelación y adecuación de la infraestructura física del campus </t>
  </si>
  <si>
    <t xml:space="preserve">Construcción y mejoramiento de escenarios académicos deportivos, formativos y competitivos </t>
  </si>
  <si>
    <t xml:space="preserve"> SUB TOTAL INFRAESTRUCTURA FISICA</t>
  </si>
  <si>
    <t>INFRAESTRUCTURA TECNOLOGICA</t>
  </si>
  <si>
    <t>Mantenimiento al sistema de voz y datos</t>
  </si>
  <si>
    <t>Mantenimiento Sistema de acceso al campus</t>
  </si>
  <si>
    <t>Sistema de vigilancia camaras de seguridad</t>
  </si>
  <si>
    <t>Adquisicion de Equipos de computo y demas accesorios</t>
  </si>
  <si>
    <t>Dotación y mejoramiento de la infraestructura tecnológica, los recursos educativos y biblioteca y los laboratorios académico</t>
  </si>
  <si>
    <t xml:space="preserve">Dotacion de ambientes de aprendizajes </t>
  </si>
  <si>
    <t xml:space="preserve"> SUB TOTAL INFRAESTRUCTURA TECNOLOGICA</t>
  </si>
  <si>
    <t>*</t>
  </si>
  <si>
    <t>YULIANA GALINDO</t>
  </si>
  <si>
    <t>Vicerrectora Administrativa</t>
  </si>
  <si>
    <t xml:space="preserve">tecnología </t>
  </si>
  <si>
    <t xml:space="preserve">total inversión </t>
  </si>
  <si>
    <t>diferencia</t>
  </si>
  <si>
    <t>recursos ley 30</t>
  </si>
  <si>
    <t>% de bienestar</t>
  </si>
  <si>
    <t>inversion</t>
  </si>
  <si>
    <t xml:space="preserve">Instancia de gobernancia y otros tipo de participacion </t>
  </si>
  <si>
    <t>Nivel</t>
  </si>
  <si>
    <t>Proyección Matrículados 2025</t>
  </si>
  <si>
    <t>Proyección Matrículados 2026</t>
  </si>
  <si>
    <t>Proyección Matrículados 2027</t>
  </si>
  <si>
    <t>Proyección Matrículados 2028</t>
  </si>
  <si>
    <t>Proyección Matrículados 2029</t>
  </si>
  <si>
    <t>Proyección Matrículados 2030</t>
  </si>
  <si>
    <t>Proyección Matrículados 2031</t>
  </si>
  <si>
    <t>Proyección Matrículados 2032</t>
  </si>
  <si>
    <t>Técnico</t>
  </si>
  <si>
    <t>Tecnológico</t>
  </si>
  <si>
    <t>Profesional por Ciclos</t>
  </si>
  <si>
    <t xml:space="preserve">Profesional Terminal </t>
  </si>
  <si>
    <t>Espec. Profesional</t>
  </si>
  <si>
    <t>Total</t>
  </si>
  <si>
    <t>Docente Tiempo completo Titular</t>
  </si>
  <si>
    <t>Docente Tiempo completo Asociado</t>
  </si>
  <si>
    <t>Docente Tiempo completo Asistente</t>
  </si>
  <si>
    <t>Docente Tiempo completo Auxiliar</t>
  </si>
  <si>
    <t xml:space="preserve">Docente Tiempo completo </t>
  </si>
  <si>
    <t>Docente Medio Tiempo Auxiliar</t>
  </si>
  <si>
    <t>Cantidad de Profesores Catedra por Semestre  por Nivel</t>
  </si>
  <si>
    <t>Total Anual</t>
  </si>
  <si>
    <t>Docentes Catedra - Ocasionales</t>
  </si>
  <si>
    <t>Costo de la Planta Profesoral</t>
  </si>
  <si>
    <t>Docentes Planta</t>
  </si>
  <si>
    <t>DENOMINACION DE CARGOS</t>
  </si>
  <si>
    <t>NIVEL DIRECTIVO</t>
  </si>
  <si>
    <t>Rector de institución Universitaria</t>
  </si>
  <si>
    <t>Vicerrector Institución Universitaria</t>
  </si>
  <si>
    <t>Decano Institución Universitaria</t>
  </si>
  <si>
    <t>NIVEL ASESOR</t>
  </si>
  <si>
    <t>Asesor</t>
  </si>
  <si>
    <t>NIVEL PROFESIONAL</t>
  </si>
  <si>
    <t>profesional Especializado</t>
  </si>
  <si>
    <t>Profesional Universitario</t>
  </si>
  <si>
    <t>Profesional Universitario (MT)</t>
  </si>
  <si>
    <t xml:space="preserve">Profesional Universitario </t>
  </si>
  <si>
    <t>NIVEL TECNICO</t>
  </si>
  <si>
    <t>Analista de Sistemas</t>
  </si>
  <si>
    <t>Técnico Administrativo</t>
  </si>
  <si>
    <t>Técnico Operativo</t>
  </si>
  <si>
    <t>Auxiliar Técnico</t>
  </si>
  <si>
    <t>NIVEL ASISTENCIAL</t>
  </si>
  <si>
    <t>Auxiliar Administrativo</t>
  </si>
  <si>
    <t>Secretario</t>
  </si>
  <si>
    <t>Conductor mecánico</t>
  </si>
  <si>
    <t>Celador</t>
  </si>
  <si>
    <t>Operario</t>
  </si>
  <si>
    <t>Operario calificado</t>
  </si>
  <si>
    <t>Auxiliar de servicios generales</t>
  </si>
  <si>
    <t>Enfermero Auxiliar</t>
  </si>
  <si>
    <t>Secretario Ejecutivo</t>
  </si>
  <si>
    <t>Costo de Personal</t>
  </si>
  <si>
    <t>Planta Administrativa</t>
  </si>
  <si>
    <t>Profesores (Planta - Catedra - Ocasionales)</t>
  </si>
  <si>
    <t xml:space="preserve">TRANSFERENCIAS PREVIO CONCEPTO </t>
  </si>
  <si>
    <t xml:space="preserve">TALENTO HUMANO ( SALARIOS Y PRESTACIONES ) </t>
  </si>
  <si>
    <t>INCAPACIDADES Y LICENCIAS</t>
  </si>
  <si>
    <t>GASTOS DE COMERCIALIZACIÓN</t>
  </si>
  <si>
    <t>TALENTO HUMANO (SALARIOS Y PRESTACIONES</t>
  </si>
  <si>
    <t>CURRICULAR</t>
  </si>
  <si>
    <t>Inversión</t>
  </si>
  <si>
    <t>Funcionamiento</t>
  </si>
  <si>
    <t>medios educativos</t>
  </si>
  <si>
    <t>Saldo Inversión Tecnologia</t>
  </si>
  <si>
    <t>Inversión para Plan de Mantenimiento</t>
  </si>
  <si>
    <t>EJE 1 EXCELENCIA ACADÉMICA</t>
  </si>
  <si>
    <t>EJE 3 INVESTIGACIÓN E INNOVACIÓN</t>
  </si>
  <si>
    <t>EJE 5 BIENESTAR INSTITUCIONAL PARA EL BIEN COMÚN</t>
  </si>
  <si>
    <t>EJE 6 GESTIÓN ADMINISTRATIVA</t>
  </si>
  <si>
    <t>EJE 2 ACCESO Y AMPLIACIÓN DE COBERTURA EDUCATIVA EN PREGRADO Y POSGRADO</t>
  </si>
  <si>
    <t xml:space="preserve">PROFESOR CALIFICADO Y DINÁMICO </t>
  </si>
  <si>
    <t>INNOVACIÓN ACADÉMICA</t>
  </si>
  <si>
    <t>CALIDAD ACADÉMICA</t>
  </si>
  <si>
    <t>ACCESO Y DIVERSIFICACIÓN DE LA COBERTURA</t>
  </si>
  <si>
    <t>MODERNIZACIÓN DEL CAMPUS</t>
  </si>
  <si>
    <t>GESTIÓN PROFESORAL</t>
  </si>
  <si>
    <t>TRANSFORMACIÓN CON CIENCIA TECNOLOGIA E INNOVACIÓN</t>
  </si>
  <si>
    <t>GESTIÓN DE RECURSOS BIBLIOGRÁFICOS</t>
  </si>
  <si>
    <t>INTERNACIONALIZACIÓN Y GLOBALIZACIÓN</t>
  </si>
  <si>
    <t>VISIBILIDAD E IMPACTO REGIONAL</t>
  </si>
  <si>
    <t>EGRESADOS Y GRADUADOS</t>
  </si>
  <si>
    <t>INCLUSIÓN Y RESOLUCIÓN DE CONFLICTOS</t>
  </si>
  <si>
    <t xml:space="preserve"> CONSTRUCCIÓN DEL SER</t>
  </si>
  <si>
    <t>EDUCACIÓN SUPERIOR DERECHO VITAL</t>
  </si>
  <si>
    <t>FORTALECIMIENTO DE LAS CAPACIDADES INSTITUCIONALES</t>
  </si>
  <si>
    <t xml:space="preserve"> VALOR PÚBLICO</t>
  </si>
  <si>
    <t>PROGRAMA ENTRENAMIENTO DEPORTIVO POR CICLOS PROPEDÉUTICOS</t>
  </si>
  <si>
    <t xml:space="preserve"> PROGRAMA INGENIERIA AMBIENTAL POR CICLOS PROPEDÉUTICOS</t>
  </si>
  <si>
    <t xml:space="preserve"> PROGRAMA INGENIERIA CIVIL POR CICLOS PROPEDÉUTICOS</t>
  </si>
  <si>
    <t xml:space="preserve"> PROGRAMA INGENIERIA ELECTRONICA POR CICLOS PROPEDÉUTICOS</t>
  </si>
  <si>
    <t xml:space="preserve"> PROGRAMA INGENIERIA AGRONOMICA POR CICLOS PROPEDÉUTICOS</t>
  </si>
  <si>
    <t>TOTAL EJE 1</t>
  </si>
  <si>
    <t>TOTAL EJE 2</t>
  </si>
  <si>
    <t>TOTAL EJE 3</t>
  </si>
  <si>
    <t>TOTAL EJE 4</t>
  </si>
  <si>
    <t>TOTAL EJE 5</t>
  </si>
  <si>
    <t>TOTAL EJE 6</t>
  </si>
  <si>
    <t>TOTAL PLAN DE DESARROLLO</t>
  </si>
  <si>
    <t>1. Presupuesto General</t>
  </si>
  <si>
    <t>PRESUPUESTO GENERAL</t>
  </si>
  <si>
    <t xml:space="preserve">GASTOS Y EGRESOS </t>
  </si>
  <si>
    <t>PROGRAMAS ACADEMICOS</t>
  </si>
  <si>
    <t>ADMINISTRACION DE EMPRESAS</t>
  </si>
  <si>
    <t>CONTADURÍA PÚBLICA</t>
  </si>
  <si>
    <t>INGENIERIA AGRONOMICA</t>
  </si>
  <si>
    <t>INGENIERÍA CIVIL</t>
  </si>
  <si>
    <t>INGENIERÍA DE SISTEMAS</t>
  </si>
  <si>
    <t>INGENIERIA ELECTRONICA</t>
  </si>
  <si>
    <t>ACTIVIDAD FÍSICA Y DEPORTES</t>
  </si>
  <si>
    <t>INGENIERIA AMBIENTAL</t>
  </si>
  <si>
    <t>ESPECIALIZACIONES</t>
  </si>
  <si>
    <t>VIRTUAL HIBRIDA</t>
  </si>
  <si>
    <t>Proyección matrícula  2025-2031</t>
  </si>
  <si>
    <t xml:space="preserve">                   INSTITUTO TOLIMENSE DE FORMACION TECNICA PROFESIONAL “ITFIP”, </t>
  </si>
  <si>
    <t>PROYECCIÓN PLAN DE DESARROLLO "EDUCACIÓN PARA TRANSFORMAR LA REGIÓN"</t>
  </si>
  <si>
    <t>FUENTES DE RECURSOS: Nacion. Propios e Inversión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</si>
  <si>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 xml:space="preserve">   Cada una de las actividades registradas en el plan se clasificarón por la tipología del gasto, se detallan en la siguiente tabla </t>
    </r>
  </si>
  <si>
    <t>Proyección Ingresos Matrícula   2025-2031</t>
  </si>
  <si>
    <t>elementos como:  Valla de salto Graduable 15cm - 25cm y 30CM ;  Set de bandas elasticas 40 Lazos para saltar de alta rotacion,  Baston de entrenamienBalon medicinal de caucho de 10kg , 7 kg, 4kg, to, Balones De Voleibol Golty Profesional,  Balones De Baloncesto Golty Aero Dunk Nro 7 profesional</t>
  </si>
  <si>
    <t xml:space="preserve">PROGRAMA TRABAJO SOCIAL POR CICLOS PROPEDÉUTICOS </t>
  </si>
  <si>
    <t xml:space="preserve">Adquisición </t>
  </si>
  <si>
    <t>Adquisisón del material bibliográfico para las siguientes áreas: Fundamentos de Trabajo social, Fundamentos de matemáticas, Liderazgo social,  Sociología, Medio ambiente y Ecología So cial, Investigación Social, Organizaciones Sociales, Sistemas de protección social, prácticas sociales, políticas públicas, gestión en salud colectiva, gestión social, proyetos sociales,  derechos humanos, conflicto y post-conflicto, técnicas de diagnóstico familiar, trabajo  social organizacional y gerencia social.</t>
  </si>
  <si>
    <t xml:space="preserve">PROGRAMA DE DERECHO </t>
  </si>
  <si>
    <t>Adquisisón del material bibliográfico: Libros, códigos y revistas jurídicas</t>
  </si>
  <si>
    <t>Bases de datos jurídicas: Plataformas especializadas que permitan acceder a legislación, jurisprudencia, doctrina y otros recursos legales relevantes.  Legis, Legiscomex, Multilegis</t>
  </si>
  <si>
    <t>tecnologo</t>
  </si>
  <si>
    <t>PROGRAMA ADMINISTRACIÓN DE EMPRESAS Y CONTADURIA PÚBLICA POR CICLOS PROPEDÉUTICOS</t>
  </si>
  <si>
    <t>Adquisición licencias Company Game (simulador empresarial) -  SIIGO (contabilidad) y software HELISA (software diseñado y desarrollado para satisfacer las necesidades de las pequeñas y medianas empresas en aspectos económicos orientado a la organización de la contabilidad)</t>
  </si>
  <si>
    <t>Textos  de las áreas de Ciencias Básicas                                           Materiales en segunda lengua (inglés) enfocados al entorno empresarial; y recursos en metodología de la investigación y cultura investigativa.                                      , Básica Profesional: Libros y recursos fundamentales en administración, dirección y gestión, economía y finanzas, derecho empresarial, mercadeo, producción y operaciones, informática, gerencia del talento humano, emprendimiento y gestión organizacional.
Área Socio-humanística:  Formación ética y ciudadana, identidad institucional, participación social, así como fundamentos en humanidades, ciencias sociales, ciencias pedagógicas y cátedra institucional.</t>
  </si>
  <si>
    <t>Adquisisón del material bibliográfico para las áreas que conforman el plan de estudios del programa Contaduria Pública: Ärea contable, fundamentación contable, contabilidad avanzada; ärea de Costos, Área de formación en triburaria, Área de Finanzas, Formación en Administración y emprenderismo</t>
  </si>
  <si>
    <t xml:space="preserve">2 Televisores de 60 pulgadas para los Cosultorios CEDEMI Y CONTAITFIP (Trabajo multimedia y marketing de servicios con la comunidad) </t>
  </si>
  <si>
    <r>
      <t>Material pedagogíco y audiovisual para la dotación de una sala de audiencias con capacidad para 50 personas,  en la cual los estudiantes pueden llevar a cabo procesos prácticos asociados con su campo de formación:</t>
    </r>
    <r>
      <rPr>
        <b/>
        <sz val="8"/>
        <color theme="1"/>
        <rFont val="Arial"/>
        <family val="2"/>
      </rPr>
      <t xml:space="preserve"> Equipo de video proyección, Sistema de sonido, Micrófonos, Computador portatil, silletería para el público</t>
    </r>
    <r>
      <rPr>
        <sz val="8"/>
        <color theme="1"/>
        <rFont val="Arial"/>
        <family val="2"/>
      </rPr>
      <t>, para la simulación de juez, defensa, fiscalía, ministerio público y
victimas.</t>
    </r>
  </si>
  <si>
    <t>TIPO DE GASTO</t>
  </si>
  <si>
    <t>PLAN DE BIENESTAR 2025-2031</t>
  </si>
  <si>
    <t xml:space="preserve">FUENTE DE FINACIACION </t>
  </si>
  <si>
    <t>PLAN CURRICULAR</t>
  </si>
  <si>
    <t xml:space="preserve">825873000 - Instituto Tolimense de Formación Técnica Profesional </t>
  </si>
  <si>
    <t xml:space="preserve">ENTIDADES DE GOBIERNO </t>
  </si>
  <si>
    <t>01-10-2024 al 31-12-2024</t>
  </si>
  <si>
    <t xml:space="preserve">INFORMACIÓN CONTABLE PUBLICA - CONVERGENCIA </t>
  </si>
  <si>
    <t xml:space="preserve">CGN2015_001_SALDOS_Y_MOVIMIENTOS_CONVERGENCIA </t>
  </si>
  <si>
    <t>ENVÍO NÚMERO 4546359</t>
  </si>
  <si>
    <t>FECHA RECEPCIÓN 2025-02-13 18:32:05</t>
  </si>
  <si>
    <t>CODIGO</t>
  </si>
  <si>
    <t>NOMBRE</t>
  </si>
  <si>
    <t>SALDO INICIAL(Pesos)</t>
  </si>
  <si>
    <t>MOVIMIENTO DEBITO(Pesos)</t>
  </si>
  <si>
    <t>MOVIMIENTO CREDITO(Pesos)</t>
  </si>
  <si>
    <t>SALDO FINAL(Pesos)</t>
  </si>
  <si>
    <t>SALDO FINAL CORRIENTE(Pesos)</t>
  </si>
  <si>
    <t>SALDO FINAL NO CORRIENTE(Pesos)</t>
  </si>
  <si>
    <t xml:space="preserve">1 </t>
  </si>
  <si>
    <t xml:space="preserve">ACTIVOS </t>
  </si>
  <si>
    <t xml:space="preserve">60494231892,07 </t>
  </si>
  <si>
    <t xml:space="preserve">33490695161,95 </t>
  </si>
  <si>
    <t xml:space="preserve">31884011858,85 </t>
  </si>
  <si>
    <t xml:space="preserve">62100915195,17 </t>
  </si>
  <si>
    <t xml:space="preserve">6811587801,02 </t>
  </si>
  <si>
    <t xml:space="preserve">55289327394,15 </t>
  </si>
  <si>
    <t xml:space="preserve">1.1 </t>
  </si>
  <si>
    <t xml:space="preserve">EFECTIVO Y EQUIVALENTES AL EFECTIVO </t>
  </si>
  <si>
    <t xml:space="preserve">539493701,42 </t>
  </si>
  <si>
    <t xml:space="preserve">10628287419,05 </t>
  </si>
  <si>
    <t xml:space="preserve">10266106935,80 </t>
  </si>
  <si>
    <t xml:space="preserve">901674184,67 </t>
  </si>
  <si>
    <t xml:space="preserve">0,00 </t>
  </si>
  <si>
    <t xml:space="preserve">1.1.05 </t>
  </si>
  <si>
    <t xml:space="preserve">CAJA </t>
  </si>
  <si>
    <t xml:space="preserve">36400000,00 </t>
  </si>
  <si>
    <t xml:space="preserve">5749298,00 </t>
  </si>
  <si>
    <t xml:space="preserve">42149298,00 </t>
  </si>
  <si>
    <t xml:space="preserve">1.1.05.02 </t>
  </si>
  <si>
    <t xml:space="preserve">CAJA MENOR </t>
  </si>
  <si>
    <t xml:space="preserve">1.1.10 </t>
  </si>
  <si>
    <t xml:space="preserve">DEPÓSITOS EN INSTITUCIONES FINANCIERAS </t>
  </si>
  <si>
    <t xml:space="preserve">503093701,42 </t>
  </si>
  <si>
    <t xml:space="preserve">10622538121,05 </t>
  </si>
  <si>
    <t xml:space="preserve">10223957637,80 </t>
  </si>
  <si>
    <t xml:space="preserve">1.1.10.05 </t>
  </si>
  <si>
    <t xml:space="preserve">CUENTA CORRIENTE </t>
  </si>
  <si>
    <t xml:space="preserve">496772983,73 </t>
  </si>
  <si>
    <t xml:space="preserve">5727341253,00 </t>
  </si>
  <si>
    <t xml:space="preserve">5790528000,80 </t>
  </si>
  <si>
    <t xml:space="preserve">433586235,93 </t>
  </si>
  <si>
    <t xml:space="preserve">1.1.10.06 </t>
  </si>
  <si>
    <t xml:space="preserve">CUENTA DE AHORRO </t>
  </si>
  <si>
    <t xml:space="preserve">6320717,69 </t>
  </si>
  <si>
    <t xml:space="preserve">4895196868,05 </t>
  </si>
  <si>
    <t xml:space="preserve">4433429637,00 </t>
  </si>
  <si>
    <t xml:space="preserve">468087948,74 </t>
  </si>
  <si>
    <t xml:space="preserve">1.3 </t>
  </si>
  <si>
    <t xml:space="preserve">CUENTAS POR COBRAR </t>
  </si>
  <si>
    <t xml:space="preserve">981533915,00 </t>
  </si>
  <si>
    <t xml:space="preserve">10790160940,42 </t>
  </si>
  <si>
    <t xml:space="preserve">10687635935,42 </t>
  </si>
  <si>
    <t xml:space="preserve">1084058920,00 </t>
  </si>
  <si>
    <t xml:space="preserve">1.3.17 </t>
  </si>
  <si>
    <t xml:space="preserve">PRESTACIÓN DE SERVICIOS </t>
  </si>
  <si>
    <t xml:space="preserve">842058087,00 </t>
  </si>
  <si>
    <t xml:space="preserve">10429552682,42 </t>
  </si>
  <si>
    <t xml:space="preserve">10517223073,42 </t>
  </si>
  <si>
    <t xml:space="preserve">754387696,00 </t>
  </si>
  <si>
    <t xml:space="preserve">1.3.17.01 </t>
  </si>
  <si>
    <t xml:space="preserve">SERVICIOS EDUCATIVOS </t>
  </si>
  <si>
    <t xml:space="preserve">1.3.84 </t>
  </si>
  <si>
    <t xml:space="preserve">OTRAS CUENTAS POR COBRAR </t>
  </si>
  <si>
    <t xml:space="preserve">2090239,00 </t>
  </si>
  <si>
    <t xml:space="preserve">162715971,00 </t>
  </si>
  <si>
    <t xml:space="preserve">164806210,00 </t>
  </si>
  <si>
    <t xml:space="preserve">1.3.84.13 </t>
  </si>
  <si>
    <t xml:space="preserve">DEVOLUCIÓN IVA PARA ENTIDADES DE EDUCACIÓN SUPERIOR </t>
  </si>
  <si>
    <t xml:space="preserve">144316000,00 </t>
  </si>
  <si>
    <t xml:space="preserve">1.3.84.39 </t>
  </si>
  <si>
    <t xml:space="preserve">ARRENDAMIENTO OPERATIVO </t>
  </si>
  <si>
    <t xml:space="preserve">10377956,00 </t>
  </si>
  <si>
    <t xml:space="preserve">12468195,00 </t>
  </si>
  <si>
    <t xml:space="preserve">1.3.84.55 </t>
  </si>
  <si>
    <t xml:space="preserve">REINTEGROS </t>
  </si>
  <si>
    <t xml:space="preserve">8022015,00 </t>
  </si>
  <si>
    <t xml:space="preserve">1.3.85 </t>
  </si>
  <si>
    <t xml:space="preserve">CUENTAS POR COBRAR DE DIFÍCIL RECAUDO </t>
  </si>
  <si>
    <t xml:space="preserve">139385589,00 </t>
  </si>
  <si>
    <t xml:space="preserve">197892287,00 </t>
  </si>
  <si>
    <t xml:space="preserve">5606652,00 </t>
  </si>
  <si>
    <t xml:space="preserve">331671224,00 </t>
  </si>
  <si>
    <t xml:space="preserve">1.3.85.01 </t>
  </si>
  <si>
    <t xml:space="preserve">VENTA DE BIENES </t>
  </si>
  <si>
    <t xml:space="preserve">2000000,00 </t>
  </si>
  <si>
    <t xml:space="preserve">1.3.85.02 </t>
  </si>
  <si>
    <t xml:space="preserve">137385589,00 </t>
  </si>
  <si>
    <t xml:space="preserve">329671224,00 </t>
  </si>
  <si>
    <t xml:space="preserve">1.3.86 </t>
  </si>
  <si>
    <t xml:space="preserve">DETERIORO ACUMULADO DE CUENTAS POR COBRAR (CR) </t>
  </si>
  <si>
    <t xml:space="preserve">-2000000,00 </t>
  </si>
  <si>
    <t xml:space="preserve">1.3.86.01 </t>
  </si>
  <si>
    <t xml:space="preserve">1.5 </t>
  </si>
  <si>
    <t xml:space="preserve">INVENTARIOS </t>
  </si>
  <si>
    <t xml:space="preserve">39771562,00 </t>
  </si>
  <si>
    <t xml:space="preserve">1.5.10 </t>
  </si>
  <si>
    <t xml:space="preserve">MERCANCÍAS EN EXISTENCIA </t>
  </si>
  <si>
    <t xml:space="preserve">1.5.10.65 </t>
  </si>
  <si>
    <t xml:space="preserve">VÍVERES Y RANCHO </t>
  </si>
  <si>
    <t xml:space="preserve">1.5.14 </t>
  </si>
  <si>
    <t xml:space="preserve">MATERIALES Y SUMINISTROS </t>
  </si>
  <si>
    <t xml:space="preserve">37771562,00 </t>
  </si>
  <si>
    <t xml:space="preserve">1.5.14.21 </t>
  </si>
  <si>
    <t xml:space="preserve">DOTACIÓN A TRABAJADORES </t>
  </si>
  <si>
    <t xml:space="preserve">1453000,00 </t>
  </si>
  <si>
    <t xml:space="preserve">1.5.14.90 </t>
  </si>
  <si>
    <t xml:space="preserve">OTROS MATERIALES Y SUMINISTROS </t>
  </si>
  <si>
    <t xml:space="preserve">36318562,00 </t>
  </si>
  <si>
    <t xml:space="preserve">1.6 </t>
  </si>
  <si>
    <t xml:space="preserve">PROPIEDADES, PLANTA Y EQUIPO </t>
  </si>
  <si>
    <t xml:space="preserve">52380478164,74 </t>
  </si>
  <si>
    <t xml:space="preserve">7587049526,48 </t>
  </si>
  <si>
    <t xml:space="preserve">4950565250,63 </t>
  </si>
  <si>
    <t xml:space="preserve">55016962440,59 </t>
  </si>
  <si>
    <t xml:space="preserve">1.6.05 </t>
  </si>
  <si>
    <t xml:space="preserve">TERRENOS </t>
  </si>
  <si>
    <t xml:space="preserve">10742892377,00 </t>
  </si>
  <si>
    <t xml:space="preserve">1.6.05.01 </t>
  </si>
  <si>
    <t xml:space="preserve">URBANOS </t>
  </si>
  <si>
    <t xml:space="preserve">1.6.10 </t>
  </si>
  <si>
    <t xml:space="preserve">SEMOVIENTES Y PLANTAS </t>
  </si>
  <si>
    <t xml:space="preserve">16126235,00 </t>
  </si>
  <si>
    <t xml:space="preserve">1.6.10.03 </t>
  </si>
  <si>
    <t xml:space="preserve">DE INVESTIGACIÓN Y EDUCACIÓN </t>
  </si>
  <si>
    <t xml:space="preserve">1.6.15 </t>
  </si>
  <si>
    <t xml:space="preserve">CONSTRUCCIONES EN CURSO </t>
  </si>
  <si>
    <t xml:space="preserve">6518837656,00 </t>
  </si>
  <si>
    <t xml:space="preserve">2168351490,00 </t>
  </si>
  <si>
    <t xml:space="preserve">299511160,00 </t>
  </si>
  <si>
    <t xml:space="preserve">8387677986,00 </t>
  </si>
  <si>
    <t xml:space="preserve">1.6.15.01 </t>
  </si>
  <si>
    <t xml:space="preserve">EDIFICACIONES </t>
  </si>
  <si>
    <t xml:space="preserve">3212535150,00 </t>
  </si>
  <si>
    <t xml:space="preserve">323386764,00 </t>
  </si>
  <si>
    <t xml:space="preserve">183420609,00 </t>
  </si>
  <si>
    <t xml:space="preserve">3352501305,00 </t>
  </si>
  <si>
    <t xml:space="preserve">1.6.15.05 </t>
  </si>
  <si>
    <t xml:space="preserve">REDES, LÍNEAS Y CABLES </t>
  </si>
  <si>
    <t xml:space="preserve">3306302506,00 </t>
  </si>
  <si>
    <t xml:space="preserve">420457061,00 </t>
  </si>
  <si>
    <t xml:space="preserve">9929676,00 </t>
  </si>
  <si>
    <t xml:space="preserve">3716829891,00 </t>
  </si>
  <si>
    <t xml:space="preserve">1.6.15.90 </t>
  </si>
  <si>
    <t xml:space="preserve">OTRAS CONSTRUCCIONES EN CURSO </t>
  </si>
  <si>
    <t xml:space="preserve">1424507665,00 </t>
  </si>
  <si>
    <t xml:space="preserve">106160875,00 </t>
  </si>
  <si>
    <t xml:space="preserve">1318346790,00 </t>
  </si>
  <si>
    <t xml:space="preserve">1.6.35 </t>
  </si>
  <si>
    <t xml:space="preserve">BIENES MUEBLES EN BODEGA </t>
  </si>
  <si>
    <t xml:space="preserve">662927,00 </t>
  </si>
  <si>
    <t xml:space="preserve">2956300744,04 </t>
  </si>
  <si>
    <t xml:space="preserve">1.6.35.01 </t>
  </si>
  <si>
    <t xml:space="preserve">MAQUINARIA Y EQUIPO </t>
  </si>
  <si>
    <t xml:space="preserve">851170338,00 </t>
  </si>
  <si>
    <t xml:space="preserve">1.6.35.03 </t>
  </si>
  <si>
    <t xml:space="preserve">MUEBLES, ENSERES Y EQUIPO DE OFICINA </t>
  </si>
  <si>
    <t xml:space="preserve">1643127706,04 </t>
  </si>
  <si>
    <t xml:space="preserve">1.6.35.04 </t>
  </si>
  <si>
    <t xml:space="preserve">EQUIPOS DE COMUNICACIÓN Y COMPUTACIÓN </t>
  </si>
  <si>
    <t xml:space="preserve">462002700,00 </t>
  </si>
  <si>
    <t xml:space="preserve">1.6.35.90 </t>
  </si>
  <si>
    <t xml:space="preserve">OTROS BIENES MUEBLES EN BODEGA </t>
  </si>
  <si>
    <t xml:space="preserve">1.6.40 </t>
  </si>
  <si>
    <t xml:space="preserve">30361700232,00 </t>
  </si>
  <si>
    <t xml:space="preserve">1.6.40.01 </t>
  </si>
  <si>
    <t xml:space="preserve">EDIFICIOS Y CASAS </t>
  </si>
  <si>
    <t xml:space="preserve">19646849599,00 </t>
  </si>
  <si>
    <t xml:space="preserve">1.6.40.02 </t>
  </si>
  <si>
    <t xml:space="preserve">OFICINAS </t>
  </si>
  <si>
    <t xml:space="preserve">258965205,00 </t>
  </si>
  <si>
    <t xml:space="preserve">1.6.40.07 </t>
  </si>
  <si>
    <t xml:space="preserve">SALAS DE EXHIBICIÓN, CONFERENCIAS Y VENTAS </t>
  </si>
  <si>
    <t xml:space="preserve">3985123,00 </t>
  </si>
  <si>
    <t xml:space="preserve">1.6.40.08 </t>
  </si>
  <si>
    <t xml:space="preserve">CAFETERÍAS Y CASINOS </t>
  </si>
  <si>
    <t xml:space="preserve">2848989652,00 </t>
  </si>
  <si>
    <t xml:space="preserve">1.6.40.09 </t>
  </si>
  <si>
    <t xml:space="preserve">COLEGIOS Y ESCUELAS </t>
  </si>
  <si>
    <t xml:space="preserve">125394496,00 </t>
  </si>
  <si>
    <t xml:space="preserve">1.6.40.17 </t>
  </si>
  <si>
    <t xml:space="preserve">PARQUEADEROS Y GARAJES </t>
  </si>
  <si>
    <t xml:space="preserve">2831640010,00 </t>
  </si>
  <si>
    <t xml:space="preserve">1.6.40.19 </t>
  </si>
  <si>
    <t xml:space="preserve">INSTALACIONES DEPORTIVAS Y RECREACIONALES </t>
  </si>
  <si>
    <t xml:space="preserve">3829973500,00 </t>
  </si>
  <si>
    <t xml:space="preserve">1.6.40.90 </t>
  </si>
  <si>
    <t xml:space="preserve">OTRAS EDIFICACIONES </t>
  </si>
  <si>
    <t xml:space="preserve">815902647,00 </t>
  </si>
  <si>
    <t xml:space="preserve">1.6.45 </t>
  </si>
  <si>
    <t xml:space="preserve">PLANTAS, DUCTOS Y TÚNELES </t>
  </si>
  <si>
    <t xml:space="preserve">345049292,00 </t>
  </si>
  <si>
    <t xml:space="preserve">1632271336,04 </t>
  </si>
  <si>
    <t xml:space="preserve">816135668,00 </t>
  </si>
  <si>
    <t xml:space="preserve">1161184960,04 </t>
  </si>
  <si>
    <t xml:space="preserve">1.6.45.01 </t>
  </si>
  <si>
    <t xml:space="preserve">PLANTAS DE GENERACIÓN </t>
  </si>
  <si>
    <t xml:space="preserve">291435051,00 </t>
  </si>
  <si>
    <t xml:space="preserve">1107570719,04 </t>
  </si>
  <si>
    <t xml:space="preserve">1.6.45.12 </t>
  </si>
  <si>
    <t xml:space="preserve">SUBESTACIONES Y/O ESTACIONES DE REGULACIÓN </t>
  </si>
  <si>
    <t xml:space="preserve">53614241,00 </t>
  </si>
  <si>
    <t xml:space="preserve">1.6.50 </t>
  </si>
  <si>
    <t xml:space="preserve">5260283861,00 </t>
  </si>
  <si>
    <t xml:space="preserve">1.6.50.10 </t>
  </si>
  <si>
    <t xml:space="preserve">LÍNEAS Y CABLES DE TELECOMUNICACIONES </t>
  </si>
  <si>
    <t xml:space="preserve">1.6.55 </t>
  </si>
  <si>
    <t xml:space="preserve">3920556709,00 </t>
  </si>
  <si>
    <t xml:space="preserve">4662000,00 </t>
  </si>
  <si>
    <t xml:space="preserve">33243313,00 </t>
  </si>
  <si>
    <t xml:space="preserve">3891975396,00 </t>
  </si>
  <si>
    <t xml:space="preserve">1.6.55.01 </t>
  </si>
  <si>
    <t xml:space="preserve">EQUIPO DE CONSTRUCCIÓN </t>
  </si>
  <si>
    <t xml:space="preserve">6870199,00 </t>
  </si>
  <si>
    <t xml:space="preserve">1.6.55.05 </t>
  </si>
  <si>
    <t xml:space="preserve">EQUIPO DE MÚSICA </t>
  </si>
  <si>
    <t xml:space="preserve">30057687,00 </t>
  </si>
  <si>
    <t xml:space="preserve">1.6.55.06 </t>
  </si>
  <si>
    <t xml:space="preserve">EQUIPO DE RECREACIÓN Y DEPORTE </t>
  </si>
  <si>
    <t xml:space="preserve">328696150,00 </t>
  </si>
  <si>
    <t xml:space="preserve">1.6.55.08 </t>
  </si>
  <si>
    <t xml:space="preserve">EQUIPO AGROPECUARIO, DE SILVICULTURA, AVICULTURA Y PESCA </t>
  </si>
  <si>
    <t xml:space="preserve">15003521,00 </t>
  </si>
  <si>
    <t xml:space="preserve">1.6.55.09 </t>
  </si>
  <si>
    <t xml:space="preserve">EQUIPO DE ENSEÑANZA </t>
  </si>
  <si>
    <t xml:space="preserve">2172420799,00 </t>
  </si>
  <si>
    <t xml:space="preserve">9488537,00 </t>
  </si>
  <si>
    <t xml:space="preserve">2162932262,00 </t>
  </si>
  <si>
    <t xml:space="preserve">1.6.55.11 </t>
  </si>
  <si>
    <t xml:space="preserve">HERRAMIENTAS Y ACCESORIOS </t>
  </si>
  <si>
    <t xml:space="preserve">257331709,00 </t>
  </si>
  <si>
    <t xml:space="preserve">3245000,00 </t>
  </si>
  <si>
    <t xml:space="preserve">254086709,00 </t>
  </si>
  <si>
    <t xml:space="preserve">1.6.55.22 </t>
  </si>
  <si>
    <t xml:space="preserve">EQUIPO DE AYUDA AUDIOVISUAL </t>
  </si>
  <si>
    <t xml:space="preserve">920386337,00 </t>
  </si>
  <si>
    <t xml:space="preserve">18509776,00 </t>
  </si>
  <si>
    <t xml:space="preserve">901876561,00 </t>
  </si>
  <si>
    <t xml:space="preserve">1.6.55.25 </t>
  </si>
  <si>
    <t xml:space="preserve">MAQUINARIA Y EQUIPO DE PROPIEDAD DE TERCEROS </t>
  </si>
  <si>
    <t xml:space="preserve">67362495,00 </t>
  </si>
  <si>
    <t xml:space="preserve">1.6.55.26 </t>
  </si>
  <si>
    <t xml:space="preserve">EQUIPO DE SEGURIDAD Y RESCATE </t>
  </si>
  <si>
    <t xml:space="preserve">2684316,00 </t>
  </si>
  <si>
    <t xml:space="preserve">1.6.55.90 </t>
  </si>
  <si>
    <t xml:space="preserve">OTRA MAQUINARIA Y EQUIPO </t>
  </si>
  <si>
    <t xml:space="preserve">119743496,00 </t>
  </si>
  <si>
    <t xml:space="preserve">122405496,00 </t>
  </si>
  <si>
    <t xml:space="preserve">1.6.60 </t>
  </si>
  <si>
    <t xml:space="preserve">EQUIPO MÉDICO Y CIENTÍFICO </t>
  </si>
  <si>
    <t xml:space="preserve">360664858,00 </t>
  </si>
  <si>
    <t xml:space="preserve">8135400,00 </t>
  </si>
  <si>
    <t xml:space="preserve">14438768,00 </t>
  </si>
  <si>
    <t xml:space="preserve">354361490,00 </t>
  </si>
  <si>
    <t xml:space="preserve">1.6.60.02 </t>
  </si>
  <si>
    <t xml:space="preserve">EQUIPO DE LABORATORIO </t>
  </si>
  <si>
    <t xml:space="preserve">352064858,00 </t>
  </si>
  <si>
    <t xml:space="preserve">345761490,00 </t>
  </si>
  <si>
    <t xml:space="preserve">1.6.60.11 </t>
  </si>
  <si>
    <t xml:space="preserve">EQUIPO MÉDICO Y CIENTÍFICO DE PROPIEDAD DE TERCEROS </t>
  </si>
  <si>
    <t xml:space="preserve">8600000,00 </t>
  </si>
  <si>
    <t xml:space="preserve">1.6.65 </t>
  </si>
  <si>
    <t xml:space="preserve">2364732021,00 </t>
  </si>
  <si>
    <t xml:space="preserve">95296000,00 </t>
  </si>
  <si>
    <t xml:space="preserve">97944870,00 </t>
  </si>
  <si>
    <t xml:space="preserve">2362083151,00 </t>
  </si>
  <si>
    <t xml:space="preserve">1.6.65.01 </t>
  </si>
  <si>
    <t xml:space="preserve">MUEBLES Y ENSERES </t>
  </si>
  <si>
    <t xml:space="preserve">2222520400,00 </t>
  </si>
  <si>
    <t xml:space="preserve">85970022,00 </t>
  </si>
  <si>
    <t xml:space="preserve">2231846378,00 </t>
  </si>
  <si>
    <t xml:space="preserve">1.6.65.02 </t>
  </si>
  <si>
    <t xml:space="preserve">EQUIPO Y MÁQUINA DE OFICINA </t>
  </si>
  <si>
    <t xml:space="preserve">47301148,00 </t>
  </si>
  <si>
    <t xml:space="preserve">11974848,00 </t>
  </si>
  <si>
    <t xml:space="preserve">35326300,00 </t>
  </si>
  <si>
    <t xml:space="preserve">1.6.65.05 </t>
  </si>
  <si>
    <t xml:space="preserve">MUEBLES, ENSERES Y EQUIPO DE OFICINA DE PROPIEDAD DE TERCEROS </t>
  </si>
  <si>
    <t xml:space="preserve">94910473,00 </t>
  </si>
  <si>
    <t xml:space="preserve">1.6.70 </t>
  </si>
  <si>
    <t xml:space="preserve">4659140092,00 </t>
  </si>
  <si>
    <t xml:space="preserve">386605876,00 </t>
  </si>
  <si>
    <t xml:space="preserve">191462721,00 </t>
  </si>
  <si>
    <t xml:space="preserve">4854283247,00 </t>
  </si>
  <si>
    <t xml:space="preserve">1.6.70.01 </t>
  </si>
  <si>
    <t xml:space="preserve">EQUIPO DE COMUNICACIÓN </t>
  </si>
  <si>
    <t xml:space="preserve">674743430,00 </t>
  </si>
  <si>
    <t xml:space="preserve">3232207,00 </t>
  </si>
  <si>
    <t xml:space="preserve">671511223,00 </t>
  </si>
  <si>
    <t xml:space="preserve">1.6.70.02 </t>
  </si>
  <si>
    <t xml:space="preserve">EQUIPO DE COMPUTACIÓN </t>
  </si>
  <si>
    <t xml:space="preserve">3476650212,00 </t>
  </si>
  <si>
    <t xml:space="preserve">179436333,00 </t>
  </si>
  <si>
    <t xml:space="preserve">3683819755,00 </t>
  </si>
  <si>
    <t xml:space="preserve">1.6.70.07 </t>
  </si>
  <si>
    <t xml:space="preserve">EQUIPOS DE COMUNICACIÓN Y COMPUTACIÓN DE PROPIEDAD DE TERCEROS </t>
  </si>
  <si>
    <t xml:space="preserve">507746450,00 </t>
  </si>
  <si>
    <t xml:space="preserve">8794181,00 </t>
  </si>
  <si>
    <t xml:space="preserve">498952269,00 </t>
  </si>
  <si>
    <t xml:space="preserve">1.6.75 </t>
  </si>
  <si>
    <t xml:space="preserve">EQUIPOS DE TRANSPORTE, TRACCIÓN Y ELEVACIÓN </t>
  </si>
  <si>
    <t xml:space="preserve">777317967,00 </t>
  </si>
  <si>
    <t xml:space="preserve">1.6.75.02 </t>
  </si>
  <si>
    <t xml:space="preserve">TERRESTRE </t>
  </si>
  <si>
    <t xml:space="preserve">604621849,00 </t>
  </si>
  <si>
    <t xml:space="preserve">1.6.75.06 </t>
  </si>
  <si>
    <t xml:space="preserve">DE ELEVACIÓN </t>
  </si>
  <si>
    <t xml:space="preserve">151296118,00 </t>
  </si>
  <si>
    <t xml:space="preserve">1.6.75.08 </t>
  </si>
  <si>
    <t xml:space="preserve">EQUIPOS DE TRANSPORTE, TRACCIÓN Y ELEVACIÓN DE PROPIEDAD DE TERCEROS </t>
  </si>
  <si>
    <t xml:space="preserve">21400000,00 </t>
  </si>
  <si>
    <t xml:space="preserve">1.6.80 </t>
  </si>
  <si>
    <t xml:space="preserve">EQUIPOS DE COMEDOR, COCINA, DESPENSA Y HOTELERÍA </t>
  </si>
  <si>
    <t xml:space="preserve">172231559,00 </t>
  </si>
  <si>
    <t xml:space="preserve">1.6.80.02 </t>
  </si>
  <si>
    <t xml:space="preserve">EQUIPO DE RESTAURANTE Y CAFETERÍA </t>
  </si>
  <si>
    <t xml:space="preserve">1.6.81 </t>
  </si>
  <si>
    <t xml:space="preserve">BIENES DE ARTE Y CULTURA </t>
  </si>
  <si>
    <t xml:space="preserve">310237802,00 </t>
  </si>
  <si>
    <t xml:space="preserve">5680251,00 </t>
  </si>
  <si>
    <t xml:space="preserve">304557551,00 </t>
  </si>
  <si>
    <t xml:space="preserve">1.6.81.03 </t>
  </si>
  <si>
    <t xml:space="preserve">BIENES DE CULTO </t>
  </si>
  <si>
    <t xml:space="preserve">7380251,00 </t>
  </si>
  <si>
    <t xml:space="preserve">1700000,00 </t>
  </si>
  <si>
    <t xml:space="preserve">1.6.81.07 </t>
  </si>
  <si>
    <t xml:space="preserve">LIBROS Y PUBLICACIONES DE INVESTIGACIÓN Y CONSULTA </t>
  </si>
  <si>
    <t xml:space="preserve">292437389,00 </t>
  </si>
  <si>
    <t xml:space="preserve">1.6.81.90 </t>
  </si>
  <si>
    <t xml:space="preserve">OTROS BIENES DE ARTE Y CULTURA </t>
  </si>
  <si>
    <t xml:space="preserve">10420162,00 </t>
  </si>
  <si>
    <t xml:space="preserve">1.6.85 </t>
  </si>
  <si>
    <t xml:space="preserve">DEPRECIACIÓN ACUMULADA DE PROPIEDADES, PLANTA Y EQUIPO (CR) </t>
  </si>
  <si>
    <t xml:space="preserve">-13429955423,26 </t>
  </si>
  <si>
    <t xml:space="preserve">335426680,40 </t>
  </si>
  <si>
    <t xml:space="preserve">535847755,59 </t>
  </si>
  <si>
    <t xml:space="preserve">-13630376498,45 </t>
  </si>
  <si>
    <t xml:space="preserve">1.6.85.01 </t>
  </si>
  <si>
    <t xml:space="preserve">-3621723918,84 </t>
  </si>
  <si>
    <t xml:space="preserve">153075219,36 </t>
  </si>
  <si>
    <t xml:space="preserve">-3774799138,20 </t>
  </si>
  <si>
    <t xml:space="preserve">1.6.85.02 </t>
  </si>
  <si>
    <t xml:space="preserve">-143565013,03 </t>
  </si>
  <si>
    <t xml:space="preserve">21663964,89 </t>
  </si>
  <si>
    <t xml:space="preserve">-165228977,92 </t>
  </si>
  <si>
    <t xml:space="preserve">1.6.85.03 </t>
  </si>
  <si>
    <t xml:space="preserve">-821965545,37 </t>
  </si>
  <si>
    <t xml:space="preserve">66758915,76 </t>
  </si>
  <si>
    <t xml:space="preserve">-888724461,13 </t>
  </si>
  <si>
    <t xml:space="preserve">1.6.85.04 </t>
  </si>
  <si>
    <t xml:space="preserve">-2576442304,86 </t>
  </si>
  <si>
    <t xml:space="preserve">33203315,50 </t>
  </si>
  <si>
    <t xml:space="preserve">82445025,20 </t>
  </si>
  <si>
    <t xml:space="preserve">-2625684014,56 </t>
  </si>
  <si>
    <t xml:space="preserve">1.6.85.05 </t>
  </si>
  <si>
    <t xml:space="preserve">-324563350,14 </t>
  </si>
  <si>
    <t xml:space="preserve">14438766,68 </t>
  </si>
  <si>
    <t xml:space="preserve">2232318,13 </t>
  </si>
  <si>
    <t xml:space="preserve">-312356901,59 </t>
  </si>
  <si>
    <t xml:space="preserve">1.6.85.06 </t>
  </si>
  <si>
    <t xml:space="preserve">-1624313065,17 </t>
  </si>
  <si>
    <t xml:space="preserve">73359286,95 </t>
  </si>
  <si>
    <t xml:space="preserve">-1599727482,12 </t>
  </si>
  <si>
    <t xml:space="preserve">1.6.85.07 </t>
  </si>
  <si>
    <t xml:space="preserve">-4060824880,14 </t>
  </si>
  <si>
    <t xml:space="preserve">189839728,22 </t>
  </si>
  <si>
    <t xml:space="preserve">114612951,00 </t>
  </si>
  <si>
    <t xml:space="preserve">-3985598102,92 </t>
  </si>
  <si>
    <t xml:space="preserve">1.6.85.08 </t>
  </si>
  <si>
    <t xml:space="preserve">-195235814,33 </t>
  </si>
  <si>
    <t xml:space="preserve">17637148,20 </t>
  </si>
  <si>
    <t xml:space="preserve">-212872962,53 </t>
  </si>
  <si>
    <t xml:space="preserve">1.6.85.09 </t>
  </si>
  <si>
    <t xml:space="preserve">-50901369,38 </t>
  </si>
  <si>
    <t xml:space="preserve">4062926,10 </t>
  </si>
  <si>
    <t xml:space="preserve">-54964295,48 </t>
  </si>
  <si>
    <t xml:space="preserve">1.6.85.12 </t>
  </si>
  <si>
    <t xml:space="preserve">-10420162,00 </t>
  </si>
  <si>
    <t xml:space="preserve">1.9 </t>
  </si>
  <si>
    <t xml:space="preserve">OTROS ACTIVOS </t>
  </si>
  <si>
    <t xml:space="preserve">6592726110,91 </t>
  </si>
  <si>
    <t xml:space="preserve">4445425714,00 </t>
  </si>
  <si>
    <t xml:space="preserve">5939932175,00 </t>
  </si>
  <si>
    <t xml:space="preserve">5098219649,91 </t>
  </si>
  <si>
    <t xml:space="preserve">4825854696,35 </t>
  </si>
  <si>
    <t xml:space="preserve">272364953,56 </t>
  </si>
  <si>
    <t xml:space="preserve">1.9.08 </t>
  </si>
  <si>
    <t xml:space="preserve">RECURSOS ENTREGADOS EN ADMINISTRACIÓN </t>
  </si>
  <si>
    <t xml:space="preserve">6296088808,56 </t>
  </si>
  <si>
    <t xml:space="preserve">4445000000,00 </t>
  </si>
  <si>
    <t xml:space="preserve">5915234112,21 </t>
  </si>
  <si>
    <t xml:space="preserve">1.9.08.01 </t>
  </si>
  <si>
    <t xml:space="preserve">EN ADMINISTRACIÓN </t>
  </si>
  <si>
    <t xml:space="preserve">1.9.70 </t>
  </si>
  <si>
    <t xml:space="preserve">ACTIVOS INTANGIBLES </t>
  </si>
  <si>
    <t xml:space="preserve">1533094709,85 </t>
  </si>
  <si>
    <t xml:space="preserve">425714,00 </t>
  </si>
  <si>
    <t xml:space="preserve">1532668995,85 </t>
  </si>
  <si>
    <t xml:space="preserve">1.9.70.07 </t>
  </si>
  <si>
    <t xml:space="preserve">LICENCIAS </t>
  </si>
  <si>
    <t xml:space="preserve">614104724,85 </t>
  </si>
  <si>
    <t xml:space="preserve">1.9.70.08 </t>
  </si>
  <si>
    <t xml:space="preserve">SOFTWARES </t>
  </si>
  <si>
    <t xml:space="preserve">918989985,00 </t>
  </si>
  <si>
    <t xml:space="preserve">918564271,00 </t>
  </si>
  <si>
    <t xml:space="preserve">1.9.75 </t>
  </si>
  <si>
    <t xml:space="preserve">AMORTIZACIÓN ACUMULADA DE ACTIVOS INTANGIBLES (CR) </t>
  </si>
  <si>
    <t xml:space="preserve">-1236457407,50 </t>
  </si>
  <si>
    <t xml:space="preserve">24272348,79 </t>
  </si>
  <si>
    <t xml:space="preserve">-1260304042,29 </t>
  </si>
  <si>
    <t xml:space="preserve">1.9.75.07 </t>
  </si>
  <si>
    <t xml:space="preserve">-317467422,51 </t>
  </si>
  <si>
    <t xml:space="preserve">-341739771,30 </t>
  </si>
  <si>
    <t xml:space="preserve">1.9.75.08 </t>
  </si>
  <si>
    <t xml:space="preserve">-918989984,99 </t>
  </si>
  <si>
    <t xml:space="preserve">-918564270,99 </t>
  </si>
  <si>
    <t xml:space="preserve">2 </t>
  </si>
  <si>
    <t xml:space="preserve">PASIVOS </t>
  </si>
  <si>
    <t xml:space="preserve">5871293992,42 </t>
  </si>
  <si>
    <t xml:space="preserve">24612999889,03 </t>
  </si>
  <si>
    <t xml:space="preserve">21219994233,65 </t>
  </si>
  <si>
    <t xml:space="preserve">2478288337,04 </t>
  </si>
  <si>
    <t xml:space="preserve">2.4 </t>
  </si>
  <si>
    <t xml:space="preserve">CUENTAS POR PAGAR </t>
  </si>
  <si>
    <t xml:space="preserve">4828746360,42 </t>
  </si>
  <si>
    <t xml:space="preserve">20005517905,03 </t>
  </si>
  <si>
    <t xml:space="preserve">16983658989,65 </t>
  </si>
  <si>
    <t xml:space="preserve">1806887445,04 </t>
  </si>
  <si>
    <t xml:space="preserve">2.4.01 </t>
  </si>
  <si>
    <t xml:space="preserve">ADQUISICIÓN DE BIENES Y SERVICIOS NACIONALES </t>
  </si>
  <si>
    <t xml:space="preserve">36238783,00 </t>
  </si>
  <si>
    <t xml:space="preserve">5771192121,15 </t>
  </si>
  <si>
    <t xml:space="preserve">7206436001,15 </t>
  </si>
  <si>
    <t xml:space="preserve">1471482663,00 </t>
  </si>
  <si>
    <t xml:space="preserve">2.4.01.01 </t>
  </si>
  <si>
    <t xml:space="preserve">BIENES Y SERVICIOS </t>
  </si>
  <si>
    <t xml:space="preserve">33201996,00 </t>
  </si>
  <si>
    <t xml:space="preserve">822377053,11 </t>
  </si>
  <si>
    <t xml:space="preserve">1117987355,11 </t>
  </si>
  <si>
    <t xml:space="preserve">328812298,00 </t>
  </si>
  <si>
    <t xml:space="preserve">2.4.01.02 </t>
  </si>
  <si>
    <t xml:space="preserve">PROYECTOS DE INVERSIÓN </t>
  </si>
  <si>
    <t xml:space="preserve">3036787,00 </t>
  </si>
  <si>
    <t xml:space="preserve">4948815068,04 </t>
  </si>
  <si>
    <t xml:space="preserve">6088448646,04 </t>
  </si>
  <si>
    <t xml:space="preserve">1142670365,00 </t>
  </si>
  <si>
    <t xml:space="preserve">2.4.07 </t>
  </si>
  <si>
    <t xml:space="preserve">RECURSOS A FAVOR DE TERCEROS </t>
  </si>
  <si>
    <t xml:space="preserve">4747350134,42 </t>
  </si>
  <si>
    <t xml:space="preserve">10642210491,86 </t>
  </si>
  <si>
    <t xml:space="preserve">5946165029,44 </t>
  </si>
  <si>
    <t xml:space="preserve">51304672,00 </t>
  </si>
  <si>
    <t xml:space="preserve">2.4.07.06 </t>
  </si>
  <si>
    <t xml:space="preserve">COBRO CARTERA DE TERCEROS </t>
  </si>
  <si>
    <t xml:space="preserve">62328423,00 </t>
  </si>
  <si>
    <t xml:space="preserve">108386711,00 </t>
  </si>
  <si>
    <t xml:space="preserve">46058288,00 </t>
  </si>
  <si>
    <t xml:space="preserve">2.4.07.20 </t>
  </si>
  <si>
    <t xml:space="preserve">RECAUDOS POR CLASIFICAR </t>
  </si>
  <si>
    <t xml:space="preserve">10571687919,86 </t>
  </si>
  <si>
    <t xml:space="preserve">5824337785,44 </t>
  </si>
  <si>
    <t xml:space="preserve">2.4.07.22 </t>
  </si>
  <si>
    <t xml:space="preserve">ESTAMPILLAS </t>
  </si>
  <si>
    <t xml:space="preserve">8194149,00 </t>
  </si>
  <si>
    <t xml:space="preserve">13440533,00 </t>
  </si>
  <si>
    <t xml:space="preserve">5246384,00 </t>
  </si>
  <si>
    <t xml:space="preserve">2.4.24 </t>
  </si>
  <si>
    <t xml:space="preserve">DESCUENTOS DE NÓMINA </t>
  </si>
  <si>
    <t xml:space="preserve">34844441,00 </t>
  </si>
  <si>
    <t xml:space="preserve">399428992,00 </t>
  </si>
  <si>
    <t xml:space="preserve">442839490,00 </t>
  </si>
  <si>
    <t xml:space="preserve">78254939,00 </t>
  </si>
  <si>
    <t xml:space="preserve">2.4.24.01 </t>
  </si>
  <si>
    <t xml:space="preserve">APORTES A FONDOS PENSIONALES </t>
  </si>
  <si>
    <t xml:space="preserve">16625023,00 </t>
  </si>
  <si>
    <t xml:space="preserve">79847603,00 </t>
  </si>
  <si>
    <t xml:space="preserve">102484079,00 </t>
  </si>
  <si>
    <t xml:space="preserve">39261499,00 </t>
  </si>
  <si>
    <t xml:space="preserve">2.4.24.02 </t>
  </si>
  <si>
    <t xml:space="preserve">APORTES A SEGURIDAD SOCIAL EN SALUD </t>
  </si>
  <si>
    <t xml:space="preserve">17438171,00 </t>
  </si>
  <si>
    <t xml:space="preserve">80344580,00 </t>
  </si>
  <si>
    <t xml:space="preserve">100520504,00 </t>
  </si>
  <si>
    <t xml:space="preserve">37614095,00 </t>
  </si>
  <si>
    <t xml:space="preserve">2.4.24.04 </t>
  </si>
  <si>
    <t xml:space="preserve">SINDICATOS </t>
  </si>
  <si>
    <t xml:space="preserve">6540654,00 </t>
  </si>
  <si>
    <t xml:space="preserve">6561815,00 </t>
  </si>
  <si>
    <t xml:space="preserve">21161,00 </t>
  </si>
  <si>
    <t xml:space="preserve">2.4.24.06 </t>
  </si>
  <si>
    <t xml:space="preserve">FONDOS DE EMPLEADOS </t>
  </si>
  <si>
    <t xml:space="preserve">20360444,00 </t>
  </si>
  <si>
    <t xml:space="preserve">2.4.24.07 </t>
  </si>
  <si>
    <t xml:space="preserve">LIBRANZAS </t>
  </si>
  <si>
    <t xml:space="preserve">182501445,00 </t>
  </si>
  <si>
    <t xml:space="preserve">183859629,00 </t>
  </si>
  <si>
    <t xml:space="preserve">1358184,00 </t>
  </si>
  <si>
    <t xml:space="preserve">2.4.24.11 </t>
  </si>
  <si>
    <t xml:space="preserve">EMBARGOS JUDICIALES </t>
  </si>
  <si>
    <t xml:space="preserve">781247,00 </t>
  </si>
  <si>
    <t xml:space="preserve">29834266,00 </t>
  </si>
  <si>
    <t xml:space="preserve">29053019,00 </t>
  </si>
  <si>
    <t xml:space="preserve">2.4.36 </t>
  </si>
  <si>
    <t xml:space="preserve">RETENCIÓN EN LA FUENTE E IMPUESTO DE TIMBRE </t>
  </si>
  <si>
    <t xml:space="preserve">10313002,00 </t>
  </si>
  <si>
    <t xml:space="preserve">302317836,64 </t>
  </si>
  <si>
    <t xml:space="preserve">452062212,68 </t>
  </si>
  <si>
    <t xml:space="preserve">160057378,04 </t>
  </si>
  <si>
    <t xml:space="preserve">2.4.36.03 </t>
  </si>
  <si>
    <t xml:space="preserve">HONORARIOS </t>
  </si>
  <si>
    <t xml:space="preserve">8446,00 </t>
  </si>
  <si>
    <t xml:space="preserve">9519000,00 </t>
  </si>
  <si>
    <t xml:space="preserve">23669629,04 </t>
  </si>
  <si>
    <t xml:space="preserve">14159075,04 </t>
  </si>
  <si>
    <t xml:space="preserve">2.4.36.05 </t>
  </si>
  <si>
    <t xml:space="preserve">SERVICIOS </t>
  </si>
  <si>
    <t xml:space="preserve">1529237,00 </t>
  </si>
  <si>
    <t xml:space="preserve">14882509,00 </t>
  </si>
  <si>
    <t xml:space="preserve">33459451,00 </t>
  </si>
  <si>
    <t xml:space="preserve">20106179,00 </t>
  </si>
  <si>
    <t xml:space="preserve">2.4.36.06 </t>
  </si>
  <si>
    <t xml:space="preserve">ARRENDAMIENTOS </t>
  </si>
  <si>
    <t xml:space="preserve">243525,00 </t>
  </si>
  <si>
    <t xml:space="preserve">818000,00 </t>
  </si>
  <si>
    <t xml:space="preserve">1086412,00 </t>
  </si>
  <si>
    <t xml:space="preserve">511937,00 </t>
  </si>
  <si>
    <t xml:space="preserve">2.4.36.08 </t>
  </si>
  <si>
    <t xml:space="preserve">COMPRAS </t>
  </si>
  <si>
    <t xml:space="preserve">6548,00 </t>
  </si>
  <si>
    <t xml:space="preserve">10904000,00 </t>
  </si>
  <si>
    <t xml:space="preserve">35904613,00 </t>
  </si>
  <si>
    <t xml:space="preserve">25007161,00 </t>
  </si>
  <si>
    <t xml:space="preserve">2.4.36.15 </t>
  </si>
  <si>
    <t xml:space="preserve">RENTAS DE TRABAJO </t>
  </si>
  <si>
    <t xml:space="preserve">5899333,00 </t>
  </si>
  <si>
    <t xml:space="preserve">17191000,00 </t>
  </si>
  <si>
    <t xml:space="preserve">45900739,00 </t>
  </si>
  <si>
    <t xml:space="preserve">34609072,00 </t>
  </si>
  <si>
    <t xml:space="preserve">2.4.36.25 </t>
  </si>
  <si>
    <t xml:space="preserve">IMPUESTO A LAS VENTAS RETENIDO </t>
  </si>
  <si>
    <t xml:space="preserve">542950,00 </t>
  </si>
  <si>
    <t xml:space="preserve">200765801,00 </t>
  </si>
  <si>
    <t xml:space="preserve">222831131,00 </t>
  </si>
  <si>
    <t xml:space="preserve">22608280,00 </t>
  </si>
  <si>
    <t xml:space="preserve">2.4.36.26 </t>
  </si>
  <si>
    <t xml:space="preserve">CONTRATOS DE CONSTRUCCIÓN </t>
  </si>
  <si>
    <t xml:space="preserve">4990,00 </t>
  </si>
  <si>
    <t xml:space="preserve">22829000,00 </t>
  </si>
  <si>
    <t xml:space="preserve">41251343,00 </t>
  </si>
  <si>
    <t xml:space="preserve">18427333,00 </t>
  </si>
  <si>
    <t xml:space="preserve">2.4.36.27 </t>
  </si>
  <si>
    <t xml:space="preserve">RETENCIÓN DE IMPUESTO DE INDUSTRIA Y COMERCIO POR COMPRAS </t>
  </si>
  <si>
    <t xml:space="preserve">2077973,00 </t>
  </si>
  <si>
    <t xml:space="preserve">25408526,64 </t>
  </si>
  <si>
    <t xml:space="preserve">47958894,64 </t>
  </si>
  <si>
    <t xml:space="preserve">24628341,00 </t>
  </si>
  <si>
    <t xml:space="preserve">2.4.40 </t>
  </si>
  <si>
    <t xml:space="preserve">IMPUESTOS, CONTRIBUCIONES Y TASAS </t>
  </si>
  <si>
    <t xml:space="preserve">62716066,00 </t>
  </si>
  <si>
    <t xml:space="preserve">2.4.40.14 </t>
  </si>
  <si>
    <t xml:space="preserve">CUOTA DE FISCALIZACIÓN Y AUDITAJE </t>
  </si>
  <si>
    <t xml:space="preserve">2.4.90 </t>
  </si>
  <si>
    <t xml:space="preserve">OTRAS CUENTAS POR PAGAR </t>
  </si>
  <si>
    <t xml:space="preserve">2827652397,38 </t>
  </si>
  <si>
    <t xml:space="preserve">2873440190,38 </t>
  </si>
  <si>
    <t xml:space="preserve">45787793,00 </t>
  </si>
  <si>
    <t xml:space="preserve">2.4.90.27 </t>
  </si>
  <si>
    <t xml:space="preserve">VIÁTICOS Y GASTOS DE VIAJE </t>
  </si>
  <si>
    <t xml:space="preserve">19963869,00 </t>
  </si>
  <si>
    <t xml:space="preserve">20332864,00 </t>
  </si>
  <si>
    <t xml:space="preserve">368995,00 </t>
  </si>
  <si>
    <t xml:space="preserve">2.4.90.40 </t>
  </si>
  <si>
    <t xml:space="preserve">SALDOS A FAVOR DE BENEFICIARIOS </t>
  </si>
  <si>
    <t xml:space="preserve">411752730,00 </t>
  </si>
  <si>
    <t xml:space="preserve">412100475,00 </t>
  </si>
  <si>
    <t xml:space="preserve">347745,00 </t>
  </si>
  <si>
    <t xml:space="preserve">2.4.90.50 </t>
  </si>
  <si>
    <t xml:space="preserve">APORTES AL ICBF Y SENA </t>
  </si>
  <si>
    <t xml:space="preserve">29952900,00 </t>
  </si>
  <si>
    <t xml:space="preserve">55565600,00 </t>
  </si>
  <si>
    <t xml:space="preserve">25612700,00 </t>
  </si>
  <si>
    <t xml:space="preserve">2.4.90.51 </t>
  </si>
  <si>
    <t xml:space="preserve">SERVICIOS PÚBLICOS </t>
  </si>
  <si>
    <t xml:space="preserve">211375891,00 </t>
  </si>
  <si>
    <t xml:space="preserve">2.4.90.54 </t>
  </si>
  <si>
    <t xml:space="preserve">126070495,00 </t>
  </si>
  <si>
    <t xml:space="preserve">143070495,00 </t>
  </si>
  <si>
    <t xml:space="preserve">17000000,00 </t>
  </si>
  <si>
    <t xml:space="preserve">2.4.90.55 </t>
  </si>
  <si>
    <t xml:space="preserve">1982831676,38 </t>
  </si>
  <si>
    <t xml:space="preserve">1985290029,38 </t>
  </si>
  <si>
    <t xml:space="preserve">2458353,00 </t>
  </si>
  <si>
    <t xml:space="preserve">2.4.90.58 </t>
  </si>
  <si>
    <t xml:space="preserve">45704836,00 </t>
  </si>
  <si>
    <t xml:space="preserve">2.5 </t>
  </si>
  <si>
    <t xml:space="preserve">BENEFICIOS A LOS EMPLEADOS </t>
  </si>
  <si>
    <t xml:space="preserve">988457046,00 </t>
  </si>
  <si>
    <t xml:space="preserve">4607481984,00 </t>
  </si>
  <si>
    <t xml:space="preserve">4236335244,00 </t>
  </si>
  <si>
    <t xml:space="preserve">617310306,00 </t>
  </si>
  <si>
    <t xml:space="preserve">2.5.11 </t>
  </si>
  <si>
    <t xml:space="preserve">BENEFICIOS A LOS EMPLEADOS A CORTO PLAZO </t>
  </si>
  <si>
    <t xml:space="preserve">2.5.11.01 </t>
  </si>
  <si>
    <t xml:space="preserve">NÓMINA POR PAGAR </t>
  </si>
  <si>
    <t xml:space="preserve">2236171364,49 </t>
  </si>
  <si>
    <t xml:space="preserve">2.5.11.02 </t>
  </si>
  <si>
    <t xml:space="preserve">CESANTÍAS </t>
  </si>
  <si>
    <t xml:space="preserve">361888297,00 </t>
  </si>
  <si>
    <t xml:space="preserve">365603983,00 </t>
  </si>
  <si>
    <t xml:space="preserve">3715686,00 </t>
  </si>
  <si>
    <t xml:space="preserve">2.5.11.04 </t>
  </si>
  <si>
    <t xml:space="preserve">VACACIONES </t>
  </si>
  <si>
    <t xml:space="preserve">263894183,00 </t>
  </si>
  <si>
    <t xml:space="preserve">507099394,00 </t>
  </si>
  <si>
    <t xml:space="preserve">360304011,00 </t>
  </si>
  <si>
    <t xml:space="preserve">117098800,00 </t>
  </si>
  <si>
    <t xml:space="preserve">2.5.11.05 </t>
  </si>
  <si>
    <t xml:space="preserve">PRIMA DE VACACIONES </t>
  </si>
  <si>
    <t xml:space="preserve">140172441,00 </t>
  </si>
  <si>
    <t xml:space="preserve">266138508,00 </t>
  </si>
  <si>
    <t xml:space="preserve">211045253,00 </t>
  </si>
  <si>
    <t xml:space="preserve">85079186,00 </t>
  </si>
  <si>
    <t xml:space="preserve">2.5.11.06 </t>
  </si>
  <si>
    <t xml:space="preserve">PRIMA DE SERVICIOS </t>
  </si>
  <si>
    <t xml:space="preserve">61025044,00 </t>
  </si>
  <si>
    <t xml:space="preserve">7462000,00 </t>
  </si>
  <si>
    <t xml:space="preserve">68569489,00 </t>
  </si>
  <si>
    <t xml:space="preserve">122132533,00 </t>
  </si>
  <si>
    <t xml:space="preserve">2.5.11.07 </t>
  </si>
  <si>
    <t xml:space="preserve">PRIMA DE NAVIDAD </t>
  </si>
  <si>
    <t xml:space="preserve">353154119,00 </t>
  </si>
  <si>
    <t xml:space="preserve">661341677,00 </t>
  </si>
  <si>
    <t xml:space="preserve">311065919,00 </t>
  </si>
  <si>
    <t xml:space="preserve">2878361,00 </t>
  </si>
  <si>
    <t xml:space="preserve">2.5.11.09 </t>
  </si>
  <si>
    <t xml:space="preserve">BONIFICACIONES </t>
  </si>
  <si>
    <t xml:space="preserve">97416483,00 </t>
  </si>
  <si>
    <t xml:space="preserve">59470767,00 </t>
  </si>
  <si>
    <t xml:space="preserve">66625345,00 </t>
  </si>
  <si>
    <t xml:space="preserve">104571061,00 </t>
  </si>
  <si>
    <t xml:space="preserve">2.5.11.10 </t>
  </si>
  <si>
    <t xml:space="preserve">OTRAS PRIMAS </t>
  </si>
  <si>
    <t xml:space="preserve">56271143,51 </t>
  </si>
  <si>
    <t xml:space="preserve">2.5.11.11 </t>
  </si>
  <si>
    <t xml:space="preserve">APORTES A RIESGOS LABORALES </t>
  </si>
  <si>
    <t xml:space="preserve">1594400,00 </t>
  </si>
  <si>
    <t xml:space="preserve">10236400,00 </t>
  </si>
  <si>
    <t xml:space="preserve">11378000,00 </t>
  </si>
  <si>
    <t xml:space="preserve">2736000,00 </t>
  </si>
  <si>
    <t xml:space="preserve">2.5.11.22 </t>
  </si>
  <si>
    <t xml:space="preserve">APORTES A FONDOS PENSIONALES - EMPLEADOR </t>
  </si>
  <si>
    <t xml:space="preserve">34121769,00 </t>
  </si>
  <si>
    <t xml:space="preserve">233188874,00 </t>
  </si>
  <si>
    <t xml:space="preserve">277076122,00 </t>
  </si>
  <si>
    <t xml:space="preserve">78009017,00 </t>
  </si>
  <si>
    <t xml:space="preserve">2.5.11.23 </t>
  </si>
  <si>
    <t xml:space="preserve">APORTES A SEGURIDAD SOCIAL EN SALUD - EMPLEADOR </t>
  </si>
  <si>
    <t xml:space="preserve">37078607,00 </t>
  </si>
  <si>
    <t xml:space="preserve">168280859,00 </t>
  </si>
  <si>
    <t xml:space="preserve">198142514,00 </t>
  </si>
  <si>
    <t xml:space="preserve">66940262,00 </t>
  </si>
  <si>
    <t xml:space="preserve">2.5.11.24 </t>
  </si>
  <si>
    <t xml:space="preserve">APORTES A CAJAS DE COMPENSACIÓN FAMILIAR </t>
  </si>
  <si>
    <t xml:space="preserve">39932700,00 </t>
  </si>
  <si>
    <t xml:space="preserve">74082100,00 </t>
  </si>
  <si>
    <t xml:space="preserve">34149400,00 </t>
  </si>
  <si>
    <t xml:space="preserve">2.7 </t>
  </si>
  <si>
    <t xml:space="preserve">PROVISIONES </t>
  </si>
  <si>
    <t xml:space="preserve">54090586,00 </t>
  </si>
  <si>
    <t xml:space="preserve">2.7.01 </t>
  </si>
  <si>
    <t xml:space="preserve">LITIGIOS Y DEMANDAS </t>
  </si>
  <si>
    <t xml:space="preserve">2.7.01.03 </t>
  </si>
  <si>
    <t xml:space="preserve">ADMINISTRATIVAS </t>
  </si>
  <si>
    <t xml:space="preserve">3 </t>
  </si>
  <si>
    <t xml:space="preserve">PATRIMONIO </t>
  </si>
  <si>
    <t xml:space="preserve">54671523499,74 </t>
  </si>
  <si>
    <t xml:space="preserve">4951103358,39 </t>
  </si>
  <si>
    <t xml:space="preserve">59622626858,13 </t>
  </si>
  <si>
    <t xml:space="preserve">3.1 </t>
  </si>
  <si>
    <t xml:space="preserve">PATRIMONIO DE LAS ENTIDADES DE GOBIERNO </t>
  </si>
  <si>
    <t xml:space="preserve">3.1.05 </t>
  </si>
  <si>
    <t xml:space="preserve">CAPITAL FISCAL </t>
  </si>
  <si>
    <t xml:space="preserve">23631627341,46 </t>
  </si>
  <si>
    <t xml:space="preserve">3.1.05.06 </t>
  </si>
  <si>
    <t xml:space="preserve">3.1.09 </t>
  </si>
  <si>
    <t xml:space="preserve">RESULTADOS DE EJERCICIOS ANTERIORES </t>
  </si>
  <si>
    <t xml:space="preserve">31039896158,28 </t>
  </si>
  <si>
    <t xml:space="preserve">3.1.09.01 </t>
  </si>
  <si>
    <t xml:space="preserve">UTILIDADES O EXCEDENTES ACUMULADOS </t>
  </si>
  <si>
    <t xml:space="preserve">3.1.10 </t>
  </si>
  <si>
    <t xml:space="preserve">RESULTADO DEL EJERCICIO </t>
  </si>
  <si>
    <t xml:space="preserve">3.1.10.01 </t>
  </si>
  <si>
    <t xml:space="preserve">UTILIDAD O EXCEDENTE DEL EJERCICIO </t>
  </si>
  <si>
    <t xml:space="preserve">4 </t>
  </si>
  <si>
    <t xml:space="preserve">INGRESOS </t>
  </si>
  <si>
    <t xml:space="preserve">18659707745,70 </t>
  </si>
  <si>
    <t xml:space="preserve">2336942231,39 </t>
  </si>
  <si>
    <t xml:space="preserve">19207149389,82 </t>
  </si>
  <si>
    <t xml:space="preserve">35529914904,13 </t>
  </si>
  <si>
    <t xml:space="preserve">4.3 </t>
  </si>
  <si>
    <t xml:space="preserve">VENTA DE SERVICIOS </t>
  </si>
  <si>
    <t xml:space="preserve">8264024460,87 </t>
  </si>
  <si>
    <t xml:space="preserve">2330963982,39 </t>
  </si>
  <si>
    <t xml:space="preserve">11610845879,42 </t>
  </si>
  <si>
    <t xml:space="preserve">17543906357,90 </t>
  </si>
  <si>
    <t xml:space="preserve">4.3.05 </t>
  </si>
  <si>
    <t xml:space="preserve">8265894375,87 </t>
  </si>
  <si>
    <t xml:space="preserve">1918863507,39 </t>
  </si>
  <si>
    <t xml:space="preserve">17957876747,90 </t>
  </si>
  <si>
    <t xml:space="preserve">4.3.05.12 </t>
  </si>
  <si>
    <t xml:space="preserve">EDUCACIÓN FORMAL - SUPERIOR FORMACIÓN TÉCNICA PROFESIONAL </t>
  </si>
  <si>
    <t xml:space="preserve">6642436098,87 </t>
  </si>
  <si>
    <t xml:space="preserve">1429162942,00 </t>
  </si>
  <si>
    <t xml:space="preserve">10541839720,42 </t>
  </si>
  <si>
    <t xml:space="preserve">15755112877,29 </t>
  </si>
  <si>
    <t xml:space="preserve">4.3.05.13 </t>
  </si>
  <si>
    <t xml:space="preserve">EDUCACIÓN FORMAL - SUPERIOR FORMACIÓN TECNOLÓGICA </t>
  </si>
  <si>
    <t xml:space="preserve">351328366,00 </t>
  </si>
  <si>
    <t xml:space="preserve">100000000,00 </t>
  </si>
  <si>
    <t xml:space="preserve">64671181,00 </t>
  </si>
  <si>
    <t xml:space="preserve">315999547,00 </t>
  </si>
  <si>
    <t xml:space="preserve">4.3.05.14 </t>
  </si>
  <si>
    <t xml:space="preserve">EDUCACIÓN FORMAL - SUPERIOR FORMACIÓN PROFESIONAL </t>
  </si>
  <si>
    <t xml:space="preserve">71394282,00 </t>
  </si>
  <si>
    <t xml:space="preserve">80992883,00 </t>
  </si>
  <si>
    <t xml:space="preserve">152387165,00 </t>
  </si>
  <si>
    <t xml:space="preserve">4.3.05.27 </t>
  </si>
  <si>
    <t xml:space="preserve">EDUCACIÓN PARA EL TRABAJO Y EL DESARROLLO HUMANO - FORMACIÓN EXTENSIVA </t>
  </si>
  <si>
    <t xml:space="preserve">530960022,00 </t>
  </si>
  <si>
    <t xml:space="preserve">249800678,00 </t>
  </si>
  <si>
    <t xml:space="preserve">676600077,00 </t>
  </si>
  <si>
    <t xml:space="preserve">957759421,00 </t>
  </si>
  <si>
    <t xml:space="preserve">4.3.05.50 </t>
  </si>
  <si>
    <t xml:space="preserve">SERVICIOS CONEXOS A LA EDUCACIÓN </t>
  </si>
  <si>
    <t xml:space="preserve">139899887,39 </t>
  </si>
  <si>
    <t xml:space="preserve">246742018,00 </t>
  </si>
  <si>
    <t xml:space="preserve">776617737,61 </t>
  </si>
  <si>
    <t xml:space="preserve">4.3.95 </t>
  </si>
  <si>
    <t xml:space="preserve">DEVOLUCIONES, REBAJAS Y DESCUENTOS EN VENTA DE SERVICIOS (DB) </t>
  </si>
  <si>
    <t xml:space="preserve">-1869915,00 </t>
  </si>
  <si>
    <t xml:space="preserve">-413970390,00 </t>
  </si>
  <si>
    <t xml:space="preserve">4.3.95.01 </t>
  </si>
  <si>
    <t xml:space="preserve">4.7 </t>
  </si>
  <si>
    <t xml:space="preserve">OPERACIONES INTERINSTITUCIONALES </t>
  </si>
  <si>
    <t xml:space="preserve">9953015405,00 </t>
  </si>
  <si>
    <t xml:space="preserve">4017690,00 </t>
  </si>
  <si>
    <t xml:space="preserve">7577898168,96 </t>
  </si>
  <si>
    <t xml:space="preserve">17526895883,96 </t>
  </si>
  <si>
    <t xml:space="preserve">4.7.05 </t>
  </si>
  <si>
    <t xml:space="preserve">FONDOS RECIBIDOS </t>
  </si>
  <si>
    <t xml:space="preserve">9735144708,00 </t>
  </si>
  <si>
    <t xml:space="preserve">7447889247,00 </t>
  </si>
  <si>
    <t xml:space="preserve">17179016265,00 </t>
  </si>
  <si>
    <t xml:space="preserve">4.7.05.08 </t>
  </si>
  <si>
    <t xml:space="preserve">FUNCIONAMIENTO </t>
  </si>
  <si>
    <t xml:space="preserve">7446911554,00 </t>
  </si>
  <si>
    <t xml:space="preserve">5530058043,00 </t>
  </si>
  <si>
    <t xml:space="preserve">12972951907,00 </t>
  </si>
  <si>
    <t xml:space="preserve">4.7.05.10 </t>
  </si>
  <si>
    <t xml:space="preserve">INVERSIÓN </t>
  </si>
  <si>
    <t xml:space="preserve">2288233154,00 </t>
  </si>
  <si>
    <t xml:space="preserve">1917831204,00 </t>
  </si>
  <si>
    <t xml:space="preserve">4206064358,00 </t>
  </si>
  <si>
    <t xml:space="preserve">4.7.22 </t>
  </si>
  <si>
    <t xml:space="preserve">OPERACIONES SIN FLUJO DE EFECTIVO </t>
  </si>
  <si>
    <t xml:space="preserve">217870697,00 </t>
  </si>
  <si>
    <t xml:space="preserve">130008921,96 </t>
  </si>
  <si>
    <t xml:space="preserve">347879618,96 </t>
  </si>
  <si>
    <t xml:space="preserve">4.7.22.01 </t>
  </si>
  <si>
    <t xml:space="preserve">CRUCE DE CUENTAS </t>
  </si>
  <si>
    <t xml:space="preserve">67292855,96 </t>
  </si>
  <si>
    <t xml:space="preserve">285163552,96 </t>
  </si>
  <si>
    <t xml:space="preserve">4.7.22.03 </t>
  </si>
  <si>
    <t xml:space="preserve">4.8 </t>
  </si>
  <si>
    <t xml:space="preserve">OTROS INGRESOS  </t>
  </si>
  <si>
    <t xml:space="preserve">442667879,83 </t>
  </si>
  <si>
    <t xml:space="preserve">1960559,00 </t>
  </si>
  <si>
    <t xml:space="preserve">18405341,44 </t>
  </si>
  <si>
    <t xml:space="preserve">459112662,27 </t>
  </si>
  <si>
    <t xml:space="preserve">4.8.02 </t>
  </si>
  <si>
    <t xml:space="preserve">FINANCIEROS </t>
  </si>
  <si>
    <t xml:space="preserve">9225,23 </t>
  </si>
  <si>
    <t xml:space="preserve">5370,44 </t>
  </si>
  <si>
    <t xml:space="preserve">14595,67 </t>
  </si>
  <si>
    <t xml:space="preserve">4.8.02.01 </t>
  </si>
  <si>
    <t xml:space="preserve">INTERESES SOBRE DEPÓSITOS EN INSTITUCIONES FINANCIERAS </t>
  </si>
  <si>
    <t xml:space="preserve">4.8.08 </t>
  </si>
  <si>
    <t xml:space="preserve">INGRESOS DIVERSOS </t>
  </si>
  <si>
    <t xml:space="preserve">442658654,60 </t>
  </si>
  <si>
    <t xml:space="preserve">18399971,00 </t>
  </si>
  <si>
    <t xml:space="preserve">459098066,60 </t>
  </si>
  <si>
    <t xml:space="preserve">4.8.08.17 </t>
  </si>
  <si>
    <t xml:space="preserve">20177561,00 </t>
  </si>
  <si>
    <t xml:space="preserve">28594958,00 </t>
  </si>
  <si>
    <t xml:space="preserve">4.8.08.63 </t>
  </si>
  <si>
    <t xml:space="preserve">422480237,00 </t>
  </si>
  <si>
    <t xml:space="preserve">430502252,00 </t>
  </si>
  <si>
    <t xml:space="preserve">4.8.08.90 </t>
  </si>
  <si>
    <t xml:space="preserve">OTROS INGRESOS DIVERSOS </t>
  </si>
  <si>
    <t xml:space="preserve">856,60 </t>
  </si>
  <si>
    <t xml:space="preserve">5 </t>
  </si>
  <si>
    <t xml:space="preserve">GASTOS </t>
  </si>
  <si>
    <t xml:space="preserve">10238206833,89 </t>
  </si>
  <si>
    <t xml:space="preserve">46887622356,12 </t>
  </si>
  <si>
    <t xml:space="preserve">34043483863,74 </t>
  </si>
  <si>
    <t xml:space="preserve">23082345326,27 </t>
  </si>
  <si>
    <t xml:space="preserve">5.1 </t>
  </si>
  <si>
    <t xml:space="preserve">DE ADMINISTRACIÓN Y OPERACIÓN </t>
  </si>
  <si>
    <t xml:space="preserve">10125507266,23 </t>
  </si>
  <si>
    <t xml:space="preserve">9798921189,17 </t>
  </si>
  <si>
    <t xml:space="preserve">1946379480,00 </t>
  </si>
  <si>
    <t xml:space="preserve">17978048975,40 </t>
  </si>
  <si>
    <t xml:space="preserve">5.1.01 </t>
  </si>
  <si>
    <t xml:space="preserve">SUELDOS Y SALARIOS </t>
  </si>
  <si>
    <t xml:space="preserve">2419406478,00 </t>
  </si>
  <si>
    <t xml:space="preserve">1348469683,00 </t>
  </si>
  <si>
    <t xml:space="preserve">517849405,00 </t>
  </si>
  <si>
    <t xml:space="preserve">3250026756,00 </t>
  </si>
  <si>
    <t xml:space="preserve">5.1.01.01 </t>
  </si>
  <si>
    <t xml:space="preserve">SUELDOS  </t>
  </si>
  <si>
    <t xml:space="preserve">2011965611,00 </t>
  </si>
  <si>
    <t xml:space="preserve">1191086621,00 </t>
  </si>
  <si>
    <t xml:space="preserve">2685202827,00 </t>
  </si>
  <si>
    <t xml:space="preserve">5.1.01.03 </t>
  </si>
  <si>
    <t xml:space="preserve">HORAS EXTRAS Y FESTIVOS </t>
  </si>
  <si>
    <t xml:space="preserve">29366913,00 </t>
  </si>
  <si>
    <t xml:space="preserve">20298699,00 </t>
  </si>
  <si>
    <t xml:space="preserve">49665612,00 </t>
  </si>
  <si>
    <t xml:space="preserve">5.1.01.10 </t>
  </si>
  <si>
    <t xml:space="preserve">PRIMA TÉCNICA </t>
  </si>
  <si>
    <t xml:space="preserve">223751539,00 </t>
  </si>
  <si>
    <t xml:space="preserve">69211564,00 </t>
  </si>
  <si>
    <t xml:space="preserve">292963103,00 </t>
  </si>
  <si>
    <t xml:space="preserve">5.1.01.19 </t>
  </si>
  <si>
    <t xml:space="preserve">BONIFICACIONES  </t>
  </si>
  <si>
    <t xml:space="preserve">75567673,00 </t>
  </si>
  <si>
    <t xml:space="preserve">41748448,00 </t>
  </si>
  <si>
    <t xml:space="preserve">117316121,00 </t>
  </si>
  <si>
    <t xml:space="preserve">5.1.01.23 </t>
  </si>
  <si>
    <t xml:space="preserve">AUXILIO DE TRANSPORTE </t>
  </si>
  <si>
    <t xml:space="preserve">50139000,00 </t>
  </si>
  <si>
    <t xml:space="preserve">16632000,00 </t>
  </si>
  <si>
    <t xml:space="preserve">66771000,00 </t>
  </si>
  <si>
    <t xml:space="preserve">5.1.01.60 </t>
  </si>
  <si>
    <t xml:space="preserve">SUBSIDIO DE ALIMENTACIÓN </t>
  </si>
  <si>
    <t xml:space="preserve">28615742,00 </t>
  </si>
  <si>
    <t xml:space="preserve">9492351,00 </t>
  </si>
  <si>
    <t xml:space="preserve">38108093,00 </t>
  </si>
  <si>
    <t xml:space="preserve">5.1.03 </t>
  </si>
  <si>
    <t xml:space="preserve">CONTRIBUCIONES EFECTIVAS </t>
  </si>
  <si>
    <t xml:space="preserve">838721348,00 </t>
  </si>
  <si>
    <t xml:space="preserve">569452312,00 </t>
  </si>
  <si>
    <t xml:space="preserve">351574799,00 </t>
  </si>
  <si>
    <t xml:space="preserve">1056598861,00 </t>
  </si>
  <si>
    <t xml:space="preserve">5.1.03.02 </t>
  </si>
  <si>
    <t xml:space="preserve">127843600,00 </t>
  </si>
  <si>
    <t xml:space="preserve">73814800,00 </t>
  </si>
  <si>
    <t xml:space="preserve">35796400,00 </t>
  </si>
  <si>
    <t xml:space="preserve">165862000,00 </t>
  </si>
  <si>
    <t xml:space="preserve">5.1.03.03 </t>
  </si>
  <si>
    <t xml:space="preserve">COTIZACIONES A SEGURIDAD SOCIAL EN SALUD </t>
  </si>
  <si>
    <t xml:space="preserve">286236803,00 </t>
  </si>
  <si>
    <t xml:space="preserve">198666801,00 </t>
  </si>
  <si>
    <t xml:space="preserve">128260353,00 </t>
  </si>
  <si>
    <t xml:space="preserve">356643251,00 </t>
  </si>
  <si>
    <t xml:space="preserve">5.1.03.05 </t>
  </si>
  <si>
    <t xml:space="preserve">COTIZACIONES A RIESGOS LABORALES </t>
  </si>
  <si>
    <t xml:space="preserve">20111600,00 </t>
  </si>
  <si>
    <t xml:space="preserve">19861100,00 </t>
  </si>
  <si>
    <t xml:space="preserve">7286100,00 </t>
  </si>
  <si>
    <t xml:space="preserve">32686600,00 </t>
  </si>
  <si>
    <t xml:space="preserve">5.1.03.06 </t>
  </si>
  <si>
    <t xml:space="preserve">COTIZACIONES A ENTIDADES ADMINISTRADORAS DEL RÉGIMEN DE PRIMA MEDIA </t>
  </si>
  <si>
    <t xml:space="preserve">288437000,00 </t>
  </si>
  <si>
    <t xml:space="preserve">185065533,00 </t>
  </si>
  <si>
    <t xml:space="preserve">110208748,00 </t>
  </si>
  <si>
    <t xml:space="preserve">363293785,00 </t>
  </si>
  <si>
    <t xml:space="preserve">5.1.03.07 </t>
  </si>
  <si>
    <t xml:space="preserve">COTIZACIONES A ENTIDADES ADMINISTRADORAS DEL RÉGIMEN DE AHORRO INDIVIDUAL </t>
  </si>
  <si>
    <t xml:space="preserve">116092345,00 </t>
  </si>
  <si>
    <t xml:space="preserve">92044078,00 </t>
  </si>
  <si>
    <t xml:space="preserve">70023198,00 </t>
  </si>
  <si>
    <t xml:space="preserve">138113225,00 </t>
  </si>
  <si>
    <t xml:space="preserve">5.1.04 </t>
  </si>
  <si>
    <t xml:space="preserve">APORTES SOBRE LA NÓMINA </t>
  </si>
  <si>
    <t xml:space="preserve">96826122,00 </t>
  </si>
  <si>
    <t xml:space="preserve">55365200,00 </t>
  </si>
  <si>
    <t xml:space="preserve">26848400,00 </t>
  </si>
  <si>
    <t xml:space="preserve">125342922,00 </t>
  </si>
  <si>
    <t xml:space="preserve">5.1.04.01 </t>
  </si>
  <si>
    <t xml:space="preserve">APORTES AL ICBF </t>
  </si>
  <si>
    <t xml:space="preserve">5.1.07 </t>
  </si>
  <si>
    <t xml:space="preserve">PRESTACIONES SOCIALES </t>
  </si>
  <si>
    <t xml:space="preserve">878812327,00 </t>
  </si>
  <si>
    <t xml:space="preserve">580107079,00 </t>
  </si>
  <si>
    <t xml:space="preserve">67250554,00 </t>
  </si>
  <si>
    <t xml:space="preserve">1391668852,00 </t>
  </si>
  <si>
    <t xml:space="preserve">5.1.07.01 </t>
  </si>
  <si>
    <t xml:space="preserve">231796053,00 </t>
  </si>
  <si>
    <t xml:space="preserve">267727069,00 </t>
  </si>
  <si>
    <t xml:space="preserve">499523122,00 </t>
  </si>
  <si>
    <t xml:space="preserve">5.1.07.02 </t>
  </si>
  <si>
    <t xml:space="preserve">CESANTÍAS  </t>
  </si>
  <si>
    <t xml:space="preserve">188513351,00 </t>
  </si>
  <si>
    <t xml:space="preserve">176472356,00 </t>
  </si>
  <si>
    <t xml:space="preserve">64814631,00 </t>
  </si>
  <si>
    <t xml:space="preserve">300171076,00 </t>
  </si>
  <si>
    <t xml:space="preserve">5.1.07.04 </t>
  </si>
  <si>
    <t xml:space="preserve">PRIMA DE VACACIONES  </t>
  </si>
  <si>
    <t xml:space="preserve">111705209,00 </t>
  </si>
  <si>
    <t xml:space="preserve">53088829,00 </t>
  </si>
  <si>
    <t xml:space="preserve">164794038,00 </t>
  </si>
  <si>
    <t xml:space="preserve">5.1.07.05 </t>
  </si>
  <si>
    <t xml:space="preserve">206787175,00 </t>
  </si>
  <si>
    <t xml:space="preserve">45890843,00 </t>
  </si>
  <si>
    <t xml:space="preserve">252678018,00 </t>
  </si>
  <si>
    <t xml:space="preserve">5.1.07.06 </t>
  </si>
  <si>
    <t xml:space="preserve">105437430,00 </t>
  </si>
  <si>
    <t xml:space="preserve">22873952,00 </t>
  </si>
  <si>
    <t xml:space="preserve">128311382,00 </t>
  </si>
  <si>
    <t xml:space="preserve">5.1.07.07 </t>
  </si>
  <si>
    <t xml:space="preserve">BONIFICACIÓN ESPECIAL DE RECREACIÓN </t>
  </si>
  <si>
    <t xml:space="preserve">11296707,00 </t>
  </si>
  <si>
    <t xml:space="preserve">4250663,00 </t>
  </si>
  <si>
    <t xml:space="preserve">15547370,00 </t>
  </si>
  <si>
    <t xml:space="preserve">5.1.07.90 </t>
  </si>
  <si>
    <t xml:space="preserve">23276402,00 </t>
  </si>
  <si>
    <t xml:space="preserve">9803367,00 </t>
  </si>
  <si>
    <t xml:space="preserve">2435923,00 </t>
  </si>
  <si>
    <t xml:space="preserve">30643846,00 </t>
  </si>
  <si>
    <t xml:space="preserve">5.1.08 </t>
  </si>
  <si>
    <t xml:space="preserve">GASTOS DE PERSONAL DIVERSOS </t>
  </si>
  <si>
    <t xml:space="preserve">29161028,00 </t>
  </si>
  <si>
    <t xml:space="preserve">65237800,00 </t>
  </si>
  <si>
    <t xml:space="preserve">7735400,00 </t>
  </si>
  <si>
    <t xml:space="preserve">86663428,00 </t>
  </si>
  <si>
    <t xml:space="preserve">5.1.08.01 </t>
  </si>
  <si>
    <t xml:space="preserve">REMUNERACIÓN POR SERVICIOS TÉCNICOS  </t>
  </si>
  <si>
    <t xml:space="preserve">5015217,00 </t>
  </si>
  <si>
    <t xml:space="preserve">5.1.08.04 </t>
  </si>
  <si>
    <t xml:space="preserve">DOTACIÓN Y SUMINISTRO A TRABAJADORES </t>
  </si>
  <si>
    <t xml:space="preserve">24145811,00 </t>
  </si>
  <si>
    <t xml:space="preserve">39082800,00 </t>
  </si>
  <si>
    <t xml:space="preserve">6735400,00 </t>
  </si>
  <si>
    <t xml:space="preserve">56493211,00 </t>
  </si>
  <si>
    <t xml:space="preserve">5.1.08.90 </t>
  </si>
  <si>
    <t xml:space="preserve">OTROS GASTOS DE PERSONAL DIVERSOS </t>
  </si>
  <si>
    <t xml:space="preserve">26155000,00 </t>
  </si>
  <si>
    <t xml:space="preserve">1000000,00 </t>
  </si>
  <si>
    <t xml:space="preserve">25155000,00 </t>
  </si>
  <si>
    <t xml:space="preserve">5.1.11 </t>
  </si>
  <si>
    <t xml:space="preserve">GENERALES </t>
  </si>
  <si>
    <t xml:space="preserve">5706678944,62 </t>
  </si>
  <si>
    <t xml:space="preserve">6446867875,17 </t>
  </si>
  <si>
    <t xml:space="preserve">823495095,00 </t>
  </si>
  <si>
    <t xml:space="preserve">11330051724,79 </t>
  </si>
  <si>
    <t xml:space="preserve">5.1.11.03 </t>
  </si>
  <si>
    <t xml:space="preserve">ELEMENTOS DE LENCERÍA Y ROPERÍA </t>
  </si>
  <si>
    <t xml:space="preserve">7120960,00 </t>
  </si>
  <si>
    <t xml:space="preserve">5.1.11.13 </t>
  </si>
  <si>
    <t xml:space="preserve">VIGILANCIA Y SEGURIDAD </t>
  </si>
  <si>
    <t xml:space="preserve">460832346,00 </t>
  </si>
  <si>
    <t xml:space="preserve">256724446,00 </t>
  </si>
  <si>
    <t xml:space="preserve">4786816,00 </t>
  </si>
  <si>
    <t xml:space="preserve">712769976,00 </t>
  </si>
  <si>
    <t xml:space="preserve">5.1.11.14 </t>
  </si>
  <si>
    <t xml:space="preserve">94310707,00 </t>
  </si>
  <si>
    <t xml:space="preserve">218743266,80 </t>
  </si>
  <si>
    <t xml:space="preserve">43157349,00 </t>
  </si>
  <si>
    <t xml:space="preserve">269896624,80 </t>
  </si>
  <si>
    <t xml:space="preserve">5.1.11.15 </t>
  </si>
  <si>
    <t xml:space="preserve">MANTENIMIENTO </t>
  </si>
  <si>
    <t xml:space="preserve">577691248,00 </t>
  </si>
  <si>
    <t xml:space="preserve">721937750,31 </t>
  </si>
  <si>
    <t xml:space="preserve">157859627,00 </t>
  </si>
  <si>
    <t xml:space="preserve">1141769371,31 </t>
  </si>
  <si>
    <t xml:space="preserve">5.1.11.17 </t>
  </si>
  <si>
    <t xml:space="preserve">752364212,00 </t>
  </si>
  <si>
    <t xml:space="preserve">284429195,00 </t>
  </si>
  <si>
    <t xml:space="preserve">23701262,00 </t>
  </si>
  <si>
    <t xml:space="preserve">1013092145,00 </t>
  </si>
  <si>
    <t xml:space="preserve">5.1.11.18 </t>
  </si>
  <si>
    <t xml:space="preserve">65852943,00 </t>
  </si>
  <si>
    <t xml:space="preserve">47664000,00 </t>
  </si>
  <si>
    <t xml:space="preserve">4528705,00 </t>
  </si>
  <si>
    <t xml:space="preserve">108988238,00 </t>
  </si>
  <si>
    <t xml:space="preserve">5.1.11.19 </t>
  </si>
  <si>
    <t xml:space="preserve">38086649,00 </t>
  </si>
  <si>
    <t xml:space="preserve">32267977,00 </t>
  </si>
  <si>
    <t xml:space="preserve">5675505,00 </t>
  </si>
  <si>
    <t xml:space="preserve">64679121,00 </t>
  </si>
  <si>
    <t xml:space="preserve">5.1.11.20 </t>
  </si>
  <si>
    <t xml:space="preserve">PUBLICIDAD Y PROPAGANDA </t>
  </si>
  <si>
    <t xml:space="preserve">1235755,00 </t>
  </si>
  <si>
    <t xml:space="preserve">12728900,00 </t>
  </si>
  <si>
    <t xml:space="preserve">13964655,00 </t>
  </si>
  <si>
    <t xml:space="preserve">5.1.11.21 </t>
  </si>
  <si>
    <t xml:space="preserve">IMPRESOS, PUBLICACIONES, SUSCRIPCIONES Y AFILIACIONES </t>
  </si>
  <si>
    <t xml:space="preserve">2413250,00 </t>
  </si>
  <si>
    <t xml:space="preserve">15687132,00 </t>
  </si>
  <si>
    <t xml:space="preserve">29416,00 </t>
  </si>
  <si>
    <t xml:space="preserve">18070966,00 </t>
  </si>
  <si>
    <t xml:space="preserve">5.1.11.23 </t>
  </si>
  <si>
    <t xml:space="preserve">COMUNICACIONES Y TRANSPORTE </t>
  </si>
  <si>
    <t xml:space="preserve">15379390,00 </t>
  </si>
  <si>
    <t xml:space="preserve">15890000,00 </t>
  </si>
  <si>
    <t xml:space="preserve">4035000,00 </t>
  </si>
  <si>
    <t xml:space="preserve">27234390,00 </t>
  </si>
  <si>
    <t xml:space="preserve">5.1.11.25 </t>
  </si>
  <si>
    <t xml:space="preserve">SEGUROS GENERALES </t>
  </si>
  <si>
    <t xml:space="preserve">534448556,61 </t>
  </si>
  <si>
    <t xml:space="preserve">55696014,75 </t>
  </si>
  <si>
    <t xml:space="preserve">65340337,00 </t>
  </si>
  <si>
    <t xml:space="preserve">524804234,36 </t>
  </si>
  <si>
    <t xml:space="preserve">5.1.11.30 </t>
  </si>
  <si>
    <t xml:space="preserve">ALIMENTACIÓN ESCOLAR </t>
  </si>
  <si>
    <t xml:space="preserve">309209000,00 </t>
  </si>
  <si>
    <t xml:space="preserve">252161448,00 </t>
  </si>
  <si>
    <t xml:space="preserve">561370448,00 </t>
  </si>
  <si>
    <t xml:space="preserve">5.1.11.33 </t>
  </si>
  <si>
    <t xml:space="preserve">SEGURIDAD INDUSTRIAL </t>
  </si>
  <si>
    <t xml:space="preserve">1136960,00 </t>
  </si>
  <si>
    <t xml:space="preserve">5.1.11.37 </t>
  </si>
  <si>
    <t xml:space="preserve">EVENTOS CULTURALES </t>
  </si>
  <si>
    <t xml:space="preserve">86334798,00 </t>
  </si>
  <si>
    <t xml:space="preserve">574021954,00 </t>
  </si>
  <si>
    <t xml:space="preserve">141207460,00 </t>
  </si>
  <si>
    <t xml:space="preserve">519149292,00 </t>
  </si>
  <si>
    <t xml:space="preserve">5.1.11.46 </t>
  </si>
  <si>
    <t xml:space="preserve">COMBUSTIBLES Y LUBRICANTES </t>
  </si>
  <si>
    <t xml:space="preserve">26258424,00 </t>
  </si>
  <si>
    <t xml:space="preserve">54556806,31 </t>
  </si>
  <si>
    <t xml:space="preserve">80815230,31 </t>
  </si>
  <si>
    <t xml:space="preserve">5.1.11.49 </t>
  </si>
  <si>
    <t xml:space="preserve">SERVICIOS DE ASEO, CAFETERÍA, RESTAURANTE Y LAVANDERÍA </t>
  </si>
  <si>
    <t xml:space="preserve">171188027,00 </t>
  </si>
  <si>
    <t xml:space="preserve">387788812,00 </t>
  </si>
  <si>
    <t xml:space="preserve">32920241,00 </t>
  </si>
  <si>
    <t xml:space="preserve">526056598,00 </t>
  </si>
  <si>
    <t xml:space="preserve">5.1.11.54 </t>
  </si>
  <si>
    <t xml:space="preserve">ORGANIZACIÓN DE EVENTOS </t>
  </si>
  <si>
    <t xml:space="preserve">41761000,00 </t>
  </si>
  <si>
    <t xml:space="preserve">40694800,00 </t>
  </si>
  <si>
    <t xml:space="preserve">2075918,00 </t>
  </si>
  <si>
    <t xml:space="preserve">80379882,00 </t>
  </si>
  <si>
    <t xml:space="preserve">5.1.11.55 </t>
  </si>
  <si>
    <t xml:space="preserve">ELEMENTOS DE ASEO, LAVANDERÍA Y CAFETERÍA </t>
  </si>
  <si>
    <t xml:space="preserve">3903353,00 </t>
  </si>
  <si>
    <t xml:space="preserve">37918015,00 </t>
  </si>
  <si>
    <t xml:space="preserve">6667515,00 </t>
  </si>
  <si>
    <t xml:space="preserve">35153853,00 </t>
  </si>
  <si>
    <t xml:space="preserve">5.1.11.59 </t>
  </si>
  <si>
    <t xml:space="preserve">392232051,00 </t>
  </si>
  <si>
    <t xml:space="preserve">1486946021,00 </t>
  </si>
  <si>
    <t xml:space="preserve">93899710,00 </t>
  </si>
  <si>
    <t xml:space="preserve">1785278362,00 </t>
  </si>
  <si>
    <t xml:space="preserve">5.1.11.65 </t>
  </si>
  <si>
    <t xml:space="preserve">INTANGIBLES </t>
  </si>
  <si>
    <t xml:space="preserve">48203265,01 </t>
  </si>
  <si>
    <t xml:space="preserve">90818933,00 </t>
  </si>
  <si>
    <t xml:space="preserve">7912738,00 </t>
  </si>
  <si>
    <t xml:space="preserve">131109460,01 </t>
  </si>
  <si>
    <t xml:space="preserve">5.1.11.66 </t>
  </si>
  <si>
    <t xml:space="preserve">COSTAS PROCESALES </t>
  </si>
  <si>
    <t xml:space="preserve">1500000,00 </t>
  </si>
  <si>
    <t xml:space="preserve">5.1.11.79 </t>
  </si>
  <si>
    <t xml:space="preserve">1086495883,00 </t>
  </si>
  <si>
    <t xml:space="preserve">1416929599,00 </t>
  </si>
  <si>
    <t xml:space="preserve">167224022,00 </t>
  </si>
  <si>
    <t xml:space="preserve">2336201460,00 </t>
  </si>
  <si>
    <t xml:space="preserve">5.1.11.80 </t>
  </si>
  <si>
    <t xml:space="preserve">688978087,00 </t>
  </si>
  <si>
    <t xml:space="preserve">435004885,00 </t>
  </si>
  <si>
    <t xml:space="preserve">54215554,00 </t>
  </si>
  <si>
    <t xml:space="preserve">1069767418,00 </t>
  </si>
  <si>
    <t xml:space="preserve">5.1.11.83 </t>
  </si>
  <si>
    <t xml:space="preserve">SERVICIOS DE TELECOMUNICACIONES, TRANSMISIÓN Y SUMINISTRO DE INFORMACIÓN </t>
  </si>
  <si>
    <t xml:space="preserve">308000000,00 </t>
  </si>
  <si>
    <t xml:space="preserve">5.1.20 </t>
  </si>
  <si>
    <t xml:space="preserve">155901018,61 </t>
  </si>
  <si>
    <t xml:space="preserve">733421240,00 </t>
  </si>
  <si>
    <t xml:space="preserve">151625827,00 </t>
  </si>
  <si>
    <t xml:space="preserve">737696431,61 </t>
  </si>
  <si>
    <t xml:space="preserve">5.1.20.02 </t>
  </si>
  <si>
    <t xml:space="preserve">5.1.20.24 </t>
  </si>
  <si>
    <t xml:space="preserve">GRAVAMEN A LOS MOVIMIENTOS FINANCIEROS  </t>
  </si>
  <si>
    <t xml:space="preserve">2923499,61 </t>
  </si>
  <si>
    <t xml:space="preserve">2184485,00 </t>
  </si>
  <si>
    <t xml:space="preserve">5107984,61 </t>
  </si>
  <si>
    <t xml:space="preserve">5.1.20.90 </t>
  </si>
  <si>
    <t xml:space="preserve">OTROS IMPUESTOS, CONTRIBUCIONES Y TASAS </t>
  </si>
  <si>
    <t xml:space="preserve">152977519,00 </t>
  </si>
  <si>
    <t xml:space="preserve">668520689,00 </t>
  </si>
  <si>
    <t xml:space="preserve">669872381,00 </t>
  </si>
  <si>
    <t xml:space="preserve">5.3 </t>
  </si>
  <si>
    <t xml:space="preserve">DETERIORO, DEPRECIACIONES, AMORTIZACIONES Y PROVISIONES </t>
  </si>
  <si>
    <t xml:space="preserve">66767744,56 </t>
  </si>
  <si>
    <t xml:space="preserve">5602219,42 </t>
  </si>
  <si>
    <t xml:space="preserve">72369963,98 </t>
  </si>
  <si>
    <t xml:space="preserve">5.3.60 </t>
  </si>
  <si>
    <t xml:space="preserve">DEPRECIACIÓN DE PROPIEDADES, PLANTA Y EQUIPO </t>
  </si>
  <si>
    <t xml:space="preserve">12677158,56 </t>
  </si>
  <si>
    <t xml:space="preserve">18279377,98 </t>
  </si>
  <si>
    <t xml:space="preserve">5.3.60.04 </t>
  </si>
  <si>
    <t xml:space="preserve">4624452,65 </t>
  </si>
  <si>
    <t xml:space="preserve">1618817,47 </t>
  </si>
  <si>
    <t xml:space="preserve">6243270,12 </t>
  </si>
  <si>
    <t xml:space="preserve">5.3.60.06 </t>
  </si>
  <si>
    <t xml:space="preserve">487900,00 </t>
  </si>
  <si>
    <t xml:space="preserve">5.3.60.07 </t>
  </si>
  <si>
    <t xml:space="preserve">1461799,98 </t>
  </si>
  <si>
    <t xml:space="preserve">5.3.60.08 </t>
  </si>
  <si>
    <t xml:space="preserve">7564805,91 </t>
  </si>
  <si>
    <t xml:space="preserve">2521601,97 </t>
  </si>
  <si>
    <t xml:space="preserve">10086407,88 </t>
  </si>
  <si>
    <t xml:space="preserve">5.3.68 </t>
  </si>
  <si>
    <t xml:space="preserve">PROVISIÓN LITIGIOS Y DEMANDAS </t>
  </si>
  <si>
    <t xml:space="preserve">5.3.68.03 </t>
  </si>
  <si>
    <t xml:space="preserve">5.4 </t>
  </si>
  <si>
    <t xml:space="preserve">TRANSFERENCIAS Y SUBVENCIONES </t>
  </si>
  <si>
    <t xml:space="preserve">7177070,00 </t>
  </si>
  <si>
    <t xml:space="preserve">5.4.23 </t>
  </si>
  <si>
    <t xml:space="preserve">OTRAS TRANSFERENCIAS </t>
  </si>
  <si>
    <t xml:space="preserve">5.4.23.90 </t>
  </si>
  <si>
    <t xml:space="preserve">5.7 </t>
  </si>
  <si>
    <t xml:space="preserve">6076065,00 </t>
  </si>
  <si>
    <t xml:space="preserve">14098080,00 </t>
  </si>
  <si>
    <t xml:space="preserve">5.7.20 </t>
  </si>
  <si>
    <t xml:space="preserve">OPERACIONES DE ENLACE </t>
  </si>
  <si>
    <t xml:space="preserve">5.7.20.80 </t>
  </si>
  <si>
    <t xml:space="preserve">RECAUDOS  </t>
  </si>
  <si>
    <t xml:space="preserve">5.8 </t>
  </si>
  <si>
    <t xml:space="preserve">OTROS GASTOS </t>
  </si>
  <si>
    <t xml:space="preserve">32678688,10 </t>
  </si>
  <si>
    <t xml:space="preserve">1545162028,40 </t>
  </si>
  <si>
    <t xml:space="preserve">1518292838,00 </t>
  </si>
  <si>
    <t xml:space="preserve">59547878,50 </t>
  </si>
  <si>
    <t xml:space="preserve">5.8.02 </t>
  </si>
  <si>
    <t xml:space="preserve">COMISIONES </t>
  </si>
  <si>
    <t xml:space="preserve">27660283,10 </t>
  </si>
  <si>
    <t xml:space="preserve">15919857,00 </t>
  </si>
  <si>
    <t xml:space="preserve">43580140,10 </t>
  </si>
  <si>
    <t xml:space="preserve">5.8.02.40 </t>
  </si>
  <si>
    <t xml:space="preserve">COMISIONES SERVICIOS FINANCIEROS </t>
  </si>
  <si>
    <t xml:space="preserve">5.8.04 </t>
  </si>
  <si>
    <t xml:space="preserve">1565500,00 </t>
  </si>
  <si>
    <t xml:space="preserve">7172152,00 </t>
  </si>
  <si>
    <t xml:space="preserve">5.8.04.23 </t>
  </si>
  <si>
    <t xml:space="preserve">PÉRDIDA POR BAJA EN CUENTAS DE CUENTAS POR COBRAR </t>
  </si>
  <si>
    <t xml:space="preserve">5.8.04.39 </t>
  </si>
  <si>
    <t xml:space="preserve">OTROS INTERESES DE MORA </t>
  </si>
  <si>
    <t xml:space="preserve">5.8.90 </t>
  </si>
  <si>
    <t xml:space="preserve">GASTOS DIVERSOS </t>
  </si>
  <si>
    <t xml:space="preserve">2001181,00 </t>
  </si>
  <si>
    <t xml:space="preserve">7343435,40 </t>
  </si>
  <si>
    <t xml:space="preserve">2000754,00 </t>
  </si>
  <si>
    <t xml:space="preserve">7343862,40 </t>
  </si>
  <si>
    <t xml:space="preserve">5.8.90.19 </t>
  </si>
  <si>
    <t xml:space="preserve">PÉRDIDA POR BAJA EN CUENTAS DE ACTIVOS NO FINANCIEROS </t>
  </si>
  <si>
    <t xml:space="preserve">7343242,60 </t>
  </si>
  <si>
    <t xml:space="preserve">5.8.90.90 </t>
  </si>
  <si>
    <t xml:space="preserve">OTROS GASTOS DIVERSOS </t>
  </si>
  <si>
    <t xml:space="preserve">192,80 </t>
  </si>
  <si>
    <t xml:space="preserve">619,80 </t>
  </si>
  <si>
    <t xml:space="preserve">5.8.95 </t>
  </si>
  <si>
    <t xml:space="preserve">DEVOLUCIONES, REBAJAS Y DESCUENTOS EN VENTA DE SERVICIOS </t>
  </si>
  <si>
    <t xml:space="preserve">1451724,00 </t>
  </si>
  <si>
    <t xml:space="preserve">5.8.95.01 </t>
  </si>
  <si>
    <t xml:space="preserve">5.8.97 </t>
  </si>
  <si>
    <t xml:space="preserve">COSTOS Y GASTOS POR DISTRIBUIR </t>
  </si>
  <si>
    <t xml:space="preserve">1516292084,00 </t>
  </si>
  <si>
    <t xml:space="preserve">5.8.97.23 </t>
  </si>
  <si>
    <t xml:space="preserve">5.9 </t>
  </si>
  <si>
    <t xml:space="preserve">CIERRE DE INGRESOS, GASTOS Y COSTOS </t>
  </si>
  <si>
    <t xml:space="preserve">30578811545,74 </t>
  </si>
  <si>
    <t xml:space="preserve">5.9.05 </t>
  </si>
  <si>
    <t xml:space="preserve">5.9.05.01 </t>
  </si>
  <si>
    <t xml:space="preserve">6 </t>
  </si>
  <si>
    <t xml:space="preserve">COSTOS DE VENTAS </t>
  </si>
  <si>
    <t xml:space="preserve">8470086511,90 </t>
  </si>
  <si>
    <t xml:space="preserve">3977483066,03 </t>
  </si>
  <si>
    <t xml:space="preserve">0,07 </t>
  </si>
  <si>
    <t xml:space="preserve">12447569577,86 </t>
  </si>
  <si>
    <t xml:space="preserve">6.3 </t>
  </si>
  <si>
    <t xml:space="preserve">COSTO DE VENTAS DE SERVICIOS </t>
  </si>
  <si>
    <t xml:space="preserve">6.3.05 </t>
  </si>
  <si>
    <t xml:space="preserve">6.3.05.06 </t>
  </si>
  <si>
    <t xml:space="preserve">7328436639,90 </t>
  </si>
  <si>
    <t xml:space="preserve">2902645312,03 </t>
  </si>
  <si>
    <t xml:space="preserve">10231081951,86 </t>
  </si>
  <si>
    <t xml:space="preserve">6.3.05.07 </t>
  </si>
  <si>
    <t xml:space="preserve">240178082,00 </t>
  </si>
  <si>
    <t xml:space="preserve">237232754,00 </t>
  </si>
  <si>
    <t xml:space="preserve">477410836,00 </t>
  </si>
  <si>
    <t xml:space="preserve">6.3.05.08 </t>
  </si>
  <si>
    <t xml:space="preserve">610188220,00 </t>
  </si>
  <si>
    <t xml:space="preserve">705439663,00 </t>
  </si>
  <si>
    <t xml:space="preserve">1315627883,00 </t>
  </si>
  <si>
    <t xml:space="preserve">6.3.05.16 </t>
  </si>
  <si>
    <t xml:space="preserve">EDUCACIÓN FORMAL - INVESTIGACIÓN </t>
  </si>
  <si>
    <t xml:space="preserve">291283570,00 </t>
  </si>
  <si>
    <t xml:space="preserve">132165337,00 </t>
  </si>
  <si>
    <t xml:space="preserve">423448907,00 </t>
  </si>
  <si>
    <t xml:space="preserve">7 </t>
  </si>
  <si>
    <t xml:space="preserve">COSTOS DE TRANSFORMACIÓN </t>
  </si>
  <si>
    <t xml:space="preserve">7.2 </t>
  </si>
  <si>
    <t xml:space="preserve">7.2.06 </t>
  </si>
  <si>
    <t xml:space="preserve">EDUCACIÓN FORMAL - SUPERIOR - FORMACIÓN TÉCNICA PROFESIONAL </t>
  </si>
  <si>
    <t xml:space="preserve">7.2.06.02 </t>
  </si>
  <si>
    <t xml:space="preserve">198276171,00 </t>
  </si>
  <si>
    <t xml:space="preserve">61930591,00 </t>
  </si>
  <si>
    <t xml:space="preserve">260206762,00 </t>
  </si>
  <si>
    <t xml:space="preserve">7.2.06.03 </t>
  </si>
  <si>
    <t xml:space="preserve">3740463601,00 </t>
  </si>
  <si>
    <t xml:space="preserve">1088239350,00 </t>
  </si>
  <si>
    <t xml:space="preserve">4828702951,00 </t>
  </si>
  <si>
    <t xml:space="preserve">7.2.06.05 </t>
  </si>
  <si>
    <t xml:space="preserve">572981677,00 </t>
  </si>
  <si>
    <t xml:space="preserve">349454826,00 </t>
  </si>
  <si>
    <t xml:space="preserve">922436503,00 </t>
  </si>
  <si>
    <t xml:space="preserve">7.2.06.06 </t>
  </si>
  <si>
    <t xml:space="preserve">60396778,00 </t>
  </si>
  <si>
    <t xml:space="preserve">26849200,00 </t>
  </si>
  <si>
    <t xml:space="preserve">87245978,00 </t>
  </si>
  <si>
    <t xml:space="preserve">7.2.06.07 </t>
  </si>
  <si>
    <t xml:space="preserve">DEPRECIACIÓN Y AMORTIZACIÓN </t>
  </si>
  <si>
    <t xml:space="preserve">1565577842,90 </t>
  </si>
  <si>
    <t xml:space="preserve">554517884,96 </t>
  </si>
  <si>
    <t xml:space="preserve">2120095727,86 </t>
  </si>
  <si>
    <t xml:space="preserve">7.2.06.09 </t>
  </si>
  <si>
    <t xml:space="preserve">1190740570,00 </t>
  </si>
  <si>
    <t xml:space="preserve">821653460,00 </t>
  </si>
  <si>
    <t xml:space="preserve">2012394030,00 </t>
  </si>
  <si>
    <t xml:space="preserve">7.2.06.95 </t>
  </si>
  <si>
    <t xml:space="preserve">TRASLADO DE COSTOS (CR) </t>
  </si>
  <si>
    <t xml:space="preserve">-7328436639,90 </t>
  </si>
  <si>
    <t xml:space="preserve">-10231081951,86 </t>
  </si>
  <si>
    <t xml:space="preserve">7.2.07 </t>
  </si>
  <si>
    <t xml:space="preserve">EDUCACIÓN FORMAL - SUPERIOR - FORMACIÓN TECNOLÓGICA </t>
  </si>
  <si>
    <t xml:space="preserve">7.2.07.03 </t>
  </si>
  <si>
    <t xml:space="preserve">7.2.07.95 </t>
  </si>
  <si>
    <t xml:space="preserve">-240178082,00 </t>
  </si>
  <si>
    <t xml:space="preserve">-477410836,00 </t>
  </si>
  <si>
    <t xml:space="preserve">7.2.08 </t>
  </si>
  <si>
    <t xml:space="preserve">EDUCACIÓN FORMAL - SUPERIOR - FORMACIÓN PROFESIONAL </t>
  </si>
  <si>
    <t xml:space="preserve">7.2.08.03 </t>
  </si>
  <si>
    <t xml:space="preserve">7.2.08.95 </t>
  </si>
  <si>
    <t xml:space="preserve">-610188220,00 </t>
  </si>
  <si>
    <t xml:space="preserve">-1315627883,00 </t>
  </si>
  <si>
    <t xml:space="preserve">7.2.10 </t>
  </si>
  <si>
    <t xml:space="preserve">7.2.10.02 </t>
  </si>
  <si>
    <t xml:space="preserve">7.2.10.95 </t>
  </si>
  <si>
    <t xml:space="preserve">-291283570,00 </t>
  </si>
  <si>
    <t xml:space="preserve">-423448907,00 </t>
  </si>
  <si>
    <t xml:space="preserve">8 </t>
  </si>
  <si>
    <t xml:space="preserve">CUENTAS DE ORDEN DEUDORAS </t>
  </si>
  <si>
    <t xml:space="preserve">826353350,91 </t>
  </si>
  <si>
    <t xml:space="preserve">8.1 </t>
  </si>
  <si>
    <t xml:space="preserve">ACTIVOS CONTINGENTES </t>
  </si>
  <si>
    <t xml:space="preserve">152977519,66 </t>
  </si>
  <si>
    <t xml:space="preserve">668511689,04 </t>
  </si>
  <si>
    <t xml:space="preserve">151616826,00 </t>
  </si>
  <si>
    <t xml:space="preserve">669872382,70 </t>
  </si>
  <si>
    <t xml:space="preserve">8.1.90 </t>
  </si>
  <si>
    <t xml:space="preserve">OTROS ACTIVOS CONTINGENTES </t>
  </si>
  <si>
    <t xml:space="preserve">8.1.90.90 </t>
  </si>
  <si>
    <t xml:space="preserve">8.3 </t>
  </si>
  <si>
    <t xml:space="preserve">DEUDORAS DE CONTROL </t>
  </si>
  <si>
    <t xml:space="preserve">6224835,87 </t>
  </si>
  <si>
    <t xml:space="preserve">8.3.61 </t>
  </si>
  <si>
    <t xml:space="preserve">RESPONSABILIDADES EN PROCESO </t>
  </si>
  <si>
    <t xml:space="preserve">8.3.61.01 </t>
  </si>
  <si>
    <t xml:space="preserve">INTERNAS </t>
  </si>
  <si>
    <t xml:space="preserve">8.9 </t>
  </si>
  <si>
    <t xml:space="preserve">DEUDORAS POR CONTRA (CR) </t>
  </si>
  <si>
    <t xml:space="preserve">-159202355,53 </t>
  </si>
  <si>
    <t xml:space="preserve">157841661,87 </t>
  </si>
  <si>
    <t xml:space="preserve">-669872382,70 </t>
  </si>
  <si>
    <t xml:space="preserve">8.9.05 </t>
  </si>
  <si>
    <t xml:space="preserve">ACTIVOS CONTINGENTES POR CONTRA (CR) </t>
  </si>
  <si>
    <t xml:space="preserve">-152977519,66 </t>
  </si>
  <si>
    <t xml:space="preserve">8.9.05.90 </t>
  </si>
  <si>
    <t xml:space="preserve">OTROS ACTIVOS CONTINGENTES POR CONTRA </t>
  </si>
  <si>
    <t xml:space="preserve">8.9.15 </t>
  </si>
  <si>
    <t xml:space="preserve">DEUDORAS DE CONTROL POR CONTRA (CR) </t>
  </si>
  <si>
    <t xml:space="preserve">-6224835,87 </t>
  </si>
  <si>
    <t xml:space="preserve">8.9.15.21 </t>
  </si>
  <si>
    <t xml:space="preserve">9 </t>
  </si>
  <si>
    <t xml:space="preserve">CUENTAS DE ORDEN ACREEDORAS </t>
  </si>
  <si>
    <t xml:space="preserve">9.1 </t>
  </si>
  <si>
    <t xml:space="preserve">PASIVOS CONTINGENTES </t>
  </si>
  <si>
    <t xml:space="preserve">9.1.20 </t>
  </si>
  <si>
    <t xml:space="preserve">LITIGIOS Y MECANISMOS ALTERNATIVOS DE SOLUCIÓN DE CONFLICTOS </t>
  </si>
  <si>
    <t xml:space="preserve">9.1.20.90 </t>
  </si>
  <si>
    <t xml:space="preserve">OTROS LITIGIOS Y MECANISMOS ALTERNATIVOS DE SOLUCIÓN DE CONFLICTOS </t>
  </si>
  <si>
    <t xml:space="preserve">9.9 </t>
  </si>
  <si>
    <t xml:space="preserve">ACREEDORAS POR CONTRA (DB) </t>
  </si>
  <si>
    <t xml:space="preserve">-54090586,00 </t>
  </si>
  <si>
    <t xml:space="preserve">9.9.05 </t>
  </si>
  <si>
    <t xml:space="preserve">PASIVOS CONTINGENTES POR CONTRA (DB) </t>
  </si>
  <si>
    <t xml:space="preserve">9.9.05.05 </t>
  </si>
  <si>
    <t>Programa académico</t>
  </si>
  <si>
    <t>TC</t>
  </si>
  <si>
    <t>HC</t>
  </si>
  <si>
    <t>ESPINAL</t>
  </si>
  <si>
    <t xml:space="preserve">Total </t>
  </si>
  <si>
    <t xml:space="preserve">PROYECCIÓN COSTO PROFESORES POR PROGRAMA OFERTA ACADÉMICA </t>
  </si>
  <si>
    <t xml:space="preserve">PROYECCIÓN COSTO PROFESORES NUEVO PROGRAMA </t>
  </si>
  <si>
    <t>PLANTA ADMINISTRATIVA</t>
  </si>
  <si>
    <t>Proyección  2025</t>
  </si>
  <si>
    <t>Proyección  2026</t>
  </si>
  <si>
    <t>Proyección 2027</t>
  </si>
  <si>
    <t>Proyección s 2028</t>
  </si>
  <si>
    <t>Proyección  2029</t>
  </si>
  <si>
    <t>Proyección  2030</t>
  </si>
  <si>
    <t>Proyección  2031</t>
  </si>
  <si>
    <t>Virtual e hibrida</t>
  </si>
  <si>
    <t>Docente  Medio Titular  Tiempo</t>
  </si>
  <si>
    <t>Docente Medio Tiempo</t>
  </si>
  <si>
    <t>PROYECCIÓN INGRESOS POR MATRICULA</t>
  </si>
  <si>
    <t>Proyección  2027</t>
  </si>
  <si>
    <t>Proyección  2028</t>
  </si>
  <si>
    <t>CÓDIGO</t>
  </si>
  <si>
    <t>DESCRIPCIÓN</t>
  </si>
  <si>
    <t>3-1</t>
  </si>
  <si>
    <t>RECURSOS PROPIOS ESTABLECIMIENTOS DE COMERCIO</t>
  </si>
  <si>
    <t>3-1-01</t>
  </si>
  <si>
    <t>3-1-01-1</t>
  </si>
  <si>
    <t>INGRESOS CORRIENTES</t>
  </si>
  <si>
    <t>3-1-01-1-02</t>
  </si>
  <si>
    <t>INGRESOS NO TRIBUTARIOS</t>
  </si>
  <si>
    <t>3-1-01-1-02-5</t>
  </si>
  <si>
    <t>VENTAS DE BIENES Y SERVICIOS</t>
  </si>
  <si>
    <t>APORTES NACIÓN</t>
  </si>
  <si>
    <t>INVERSIÓN</t>
  </si>
  <si>
    <t>TOTALES</t>
  </si>
  <si>
    <t>TOTAL INGRESOS PROPIOS</t>
  </si>
  <si>
    <t>CONEXOS</t>
  </si>
  <si>
    <t xml:space="preserve">TOTAL OTROS INGRESOS PROPIOS </t>
  </si>
  <si>
    <t>DIPLOMADOS</t>
  </si>
  <si>
    <t xml:space="preserve">PROYECCIÓN OTROS INGRESOS PROPIOS </t>
  </si>
  <si>
    <t>Proyección  2032</t>
  </si>
  <si>
    <t>Profesional Terminal (Derecho)</t>
  </si>
  <si>
    <t xml:space="preserve">Incrementar el número de profesores de planta con formación avanzada (Maestria - Doctorado) </t>
  </si>
  <si>
    <t>Fuente de financiación</t>
  </si>
  <si>
    <t>Internacionzalicacion, Docencia, Investigación, Talento Humano</t>
  </si>
  <si>
    <t>EJE 4 PROYECCIÓN INTERNACIONAL Y DESARROLLO REGIONAL</t>
  </si>
  <si>
    <t>EXTENSIÓN Y PROYECCIÓN SOCIAL</t>
  </si>
  <si>
    <t>SALARIO ( GASTOS DE PERSONAL PERMANENTE)</t>
  </si>
  <si>
    <t xml:space="preserve">SALARIO ( GASTOS DE PERSONAL TEMPORAL O SUPERNUMERARIO) </t>
  </si>
  <si>
    <t>Nota: En el esquema de financiación del plan desarrollo institucional para el año 2025 se detalla los recursos de funcionamiento, puesto la  meta que corresponde a la formalización laboral se financia con dichos recursos $ 2.948.269.052,   las acciones que se desarrollan de la vigencia 2026-2032 corresponden únicamente a inversión.</t>
  </si>
  <si>
    <t>NOTA: El presupuesto general de la institución es coherente con el de gastos y egresos; sin embargo, presenta una diferencia en la estructuración de la especialidad del gasto. Esto se debe a que, conforme a la normativa vigente (decretos presupuestales), no es posible identificar con precisión las inversiones en el componente específico donde se ejecutan.</t>
  </si>
  <si>
    <t>2. Ingresos</t>
  </si>
  <si>
    <t>Tabla de contenido</t>
  </si>
  <si>
    <t xml:space="preserve">4.Proyeccion Plan Desarrollo </t>
  </si>
  <si>
    <t>5. Proyección Ingresos  2025-2031</t>
  </si>
  <si>
    <t>Proyeccion profesores: Oferta Académica 2026-2031</t>
  </si>
  <si>
    <t>Equipos para laboratorio de ELECTRONICA BASICA Equipos para laboratorio Electronica Digital</t>
  </si>
  <si>
    <t>adquisicion</t>
  </si>
  <si>
    <t>Especializaciones</t>
  </si>
  <si>
    <t>adquisición de equipos de tecnología  y sotfware</t>
  </si>
  <si>
    <t>PROYECCIÓN FINANCIERA 2025-2031</t>
  </si>
  <si>
    <t>7.Proyección Costos Thumano</t>
  </si>
  <si>
    <t>8.Plan de Mantenimiento</t>
  </si>
  <si>
    <t>9.Plan de Desarrollo Profesoral</t>
  </si>
  <si>
    <t>PLAN DE PROYECCIÓN SOCIAL</t>
  </si>
  <si>
    <t>PLAN DE  MEDIOS EDUCATIVOS</t>
  </si>
  <si>
    <t>10.Plan de Medios Educativos</t>
  </si>
  <si>
    <t>PLAN DE INVESTIGACIÓN</t>
  </si>
  <si>
    <t xml:space="preserve">13.Plan de bienestar </t>
  </si>
  <si>
    <t>11. Plan de Proyección Social</t>
  </si>
  <si>
    <t xml:space="preserve">12. Plan de investigación </t>
  </si>
  <si>
    <t xml:space="preserve">14. Plan curricular </t>
  </si>
  <si>
    <t>15.Balance general ITFIP 2024</t>
  </si>
  <si>
    <t>16. Estado Resultados 2024</t>
  </si>
  <si>
    <t xml:space="preserve">            Tabla de contenido</t>
  </si>
  <si>
    <t>3. Gastos - Egresos</t>
  </si>
  <si>
    <t>6.Proyección T Humano 2025-2031</t>
  </si>
  <si>
    <t>% PARTICIPACION DEL PRESUPUESTO DE LA ENTIDAD</t>
  </si>
  <si>
    <r>
      <rPr>
        <b/>
        <sz val="8"/>
        <color theme="1"/>
        <rFont val="Arial"/>
        <family val="2"/>
      </rPr>
      <t>Nota</t>
    </r>
    <r>
      <rPr>
        <sz val="8"/>
        <color theme="1"/>
        <rFont val="Arial"/>
        <family val="2"/>
      </rPr>
      <t xml:space="preserve">   Cada una de las actividades registradas en el plan se clasificarón por la tipología del gasto, se detallan en la siguiente tabla </t>
    </r>
  </si>
  <si>
    <t>Nota.  Los recursos del Plan de Investigación corresponden a recursos de inversión</t>
  </si>
  <si>
    <t>Eje: Proyección internacional desarrollo regional</t>
  </si>
  <si>
    <t>Pilar: Visibilidad e impacto regional</t>
  </si>
  <si>
    <t xml:space="preserve">Objetivo estratégico:  Incrementar la interacción de la institución con el sector externo y a nivel internacional internacional </t>
  </si>
  <si>
    <t>Profesional en Administracion, ingenieria, Ciencias Sociales, o afines,  con posgrado en areas relacionadas o experiencia relacionada afin de 3 años.</t>
  </si>
  <si>
    <t>Profesional en Administración, Contaduría y afines,con posgrado, con experiencia en investigación.</t>
  </si>
  <si>
    <t>YULIANA ALEXANDRA GALINDO VERGARA</t>
  </si>
  <si>
    <t>Proyección Talento Humano (Docentes) 2025-2031</t>
  </si>
  <si>
    <t>TÉCNICA PROFESIONAL EN PROCESOS ADMINISTRATIVOS</t>
  </si>
  <si>
    <t>TECNOLOGÍA EN GESTIÓN EMPRESARIAL</t>
  </si>
  <si>
    <t>TÉCNICA PROFESIONAL EN OPERACIONES CONTABLES</t>
  </si>
  <si>
    <t>TECNOLOGÍA EN GESTIÓN CONTABLE Y FINANCIERA</t>
  </si>
  <si>
    <t>TÉCNICA PROFESIONAL EN MONITOREO AGRICOLA</t>
  </si>
  <si>
    <t>TECNOLOGÍA EN PRODUCCIÓN DE AGROCULTIVOS</t>
  </si>
  <si>
    <t>INGENIERÍA AGRONOMICA</t>
  </si>
  <si>
    <t>TÉCNICA PROFESIONAL EN CONSTRUCCIÓN DE EDIFICACIONES</t>
  </si>
  <si>
    <t>TECNOLOGÍA EN GESTIÓN DE LA CONSTRUCCIÓN</t>
  </si>
  <si>
    <t xml:space="preserve">TÉCNICA PROFESIONAL EN PROGRAMACIÓN  WEB  </t>
  </si>
  <si>
    <t>TECNOLOGÍA EN GESTION INFORMATICA</t>
  </si>
  <si>
    <t>TÉCNICA PROFESIONAL EN MANTENIMIENTO ELECTRÓNICO</t>
  </si>
  <si>
    <t>TECNOLOGÍA EN AUTOMATIZACIÓN ELECTRÓNICA INDUSTRIAL</t>
  </si>
  <si>
    <t>INGENIERÍA ELECTRONICA</t>
  </si>
  <si>
    <t>TÉCNICA PROFESIONAL EN ENTRENAMIENTO DEPORTIVO</t>
  </si>
  <si>
    <t>TECNOLOGÍA GESTIÓN DEPORTIVA</t>
  </si>
  <si>
    <t>TÉCNICA PROFESIONAL EN OPERACION DE SERVICIOS COMUNITARIOS</t>
  </si>
  <si>
    <t>TECNOLOGÍA EN GESTION COMUNITARIA</t>
  </si>
  <si>
    <t>TECNICA PROFESIONAL EN MONITOREO AMBIENTAL</t>
  </si>
  <si>
    <t>TECNOLOGIA EN GESTIÓN AMBIENTAL</t>
  </si>
  <si>
    <t>PROYECCIÓN INGRESOS POR MATRICULA -  POR PROGRAMAS</t>
  </si>
  <si>
    <t>TECNICO</t>
  </si>
  <si>
    <t>TECNOLOGO</t>
  </si>
  <si>
    <t>Docentes de Acuerdo con el Tipo de categoria</t>
  </si>
  <si>
    <t xml:space="preserve">Total del costo de los profesores </t>
  </si>
  <si>
    <t>PROYECCIÓN TALENTO HUMANO  2025-2031</t>
  </si>
  <si>
    <t xml:space="preserve">1. Coordinador del equipo de trabajo  de Binestar Universitario: Profesional en educación, ciencias sociales o ciencias de la salud. 
2. 2 Psicologo (a) con experiencia en manejo de grupos sociales.
3. Dos Trabajador(a) social  con experiencia en manejo grupal y formulación en politicas publicas.   </t>
  </si>
  <si>
    <t xml:space="preserve">Coordinador del equipo interno: Profeisonal en ciencias de la educacion, sociales o areas afines.
2.. Dos profesionales en ciencias de la  educacion o del deporte. 
3.Tecnologo en auxiliar administrativo. </t>
  </si>
  <si>
    <t xml:space="preserve">Coordinador del equipo interno: Profeisonal en ciencias de la educacion, sociales o de la salud  o areas afines.
1. Profesional en odontologia. 
1. Auxiliar en odontologia </t>
  </si>
  <si>
    <t>1.Un  medico general 
2. Tres auxiliares de enfermeria.</t>
  </si>
  <si>
    <t xml:space="preserve">1. Profesional en odontologia 
2. Auxiliar de odontologia </t>
  </si>
  <si>
    <t xml:space="preserve">1. Coordinador del equipo interno : Profesional en ciencias de la educación, salud o ciencias sociales:
2. CuatroPsicologos, 
3. Tres Trabajadores sociales
4. Dos Lic. En educación inclusiva
5. 1 Lic en lengua caatellana o afines 
6. 1 Lic en Ingles. 
7. dos licenciados en matematicas, estadisticas o fisica. 
</t>
  </si>
  <si>
    <t>1. Profesional en ciencias sociales, de salud o del deporte. 
2. Un profesional  en cualquier area del conocimiento.
3. Un secretario profesional en cualquier area del conocimiento</t>
  </si>
  <si>
    <t xml:space="preserve">1. Coordinador del equipo de trabajo  de Bienestar Universitario: Profesional en educación, ciencias sociales o ciencias de la salud. 
2. Psicologo con experiencia en manejo de grupos sociales.
3. Trabajador social  con experiencia en manejo grupal y formulación en politicas publicas.   </t>
  </si>
  <si>
    <t>1. Coordinador del equipo de trabajo  de Binestar Universitario: Profesional en educación, ciencias sociales o ciencias de la salud. 
2. 2 Psicologo (a) con experiencia en manejo de grupos sociales.
3. Dos Trabajador(a) social  con experiencia en manejo grupal y formulación en politicas publicas</t>
  </si>
  <si>
    <t>1. Coordinador del equipo interno : Profesional en ciencias de la educación, salud o ciencias sociales:</t>
  </si>
  <si>
    <t>1. Coordinador del equipo interno : Profesional en ciencias de la educación, salud o ciencias sociales.</t>
  </si>
  <si>
    <t xml:space="preserve"> CuatroPsicologos, 
Tres Trabajadores sociales</t>
  </si>
  <si>
    <t>Rector</t>
  </si>
  <si>
    <t>Dirigida a todos los procesos y miembros de la comuniad educativa</t>
  </si>
  <si>
    <t>Procesos académicos, dirigido a los estudiantes</t>
  </si>
  <si>
    <t>Secretario profesional en cualquier area del conocimiento</t>
  </si>
  <si>
    <t>PLAN DE MANTENIMIENTO 2025- 2031</t>
  </si>
  <si>
    <t>PLAN DE DESARROLLO PROFESORAL  2025- 2031</t>
  </si>
  <si>
    <t>TOTAL *</t>
  </si>
  <si>
    <t>*Nota: la sumatoria de las columnas por año se articulan con la hoja de calculo de presupuesto general en el rubro de docencia en la sección de Tecnología</t>
  </si>
  <si>
    <t>Pilar del plan estrategico:Transformación con ciencia tecnologia e innovación</t>
  </si>
  <si>
    <t>Eje del plan estrategico:Investigación e innovación</t>
  </si>
  <si>
    <t xml:space="preserve">Objetivo estratégico: </t>
  </si>
  <si>
    <t>Eje del plan estrategico:IBienestar Institucional para el bien común</t>
  </si>
  <si>
    <t>Pilar del plan estrategico:1. Inclusión y resolución de conflictos. 2.  Construccion del ser   3. Educación superior derecho vital</t>
  </si>
  <si>
    <t>2025-A</t>
  </si>
  <si>
    <t>2025-B</t>
  </si>
  <si>
    <t>2026-A</t>
  </si>
  <si>
    <t>2026-B</t>
  </si>
  <si>
    <t>2027-A</t>
  </si>
  <si>
    <t>2027-B</t>
  </si>
  <si>
    <t>2028-A</t>
  </si>
  <si>
    <t>2028-B</t>
  </si>
  <si>
    <t>2029-A</t>
  </si>
  <si>
    <t>2029-B</t>
  </si>
  <si>
    <t>2030-A</t>
  </si>
  <si>
    <t>2030-B</t>
  </si>
  <si>
    <t>2031-A</t>
  </si>
  <si>
    <t>2031-B</t>
  </si>
  <si>
    <t>PROFESORES TIEMPO COMPLETO</t>
  </si>
  <si>
    <t>Relación de estudiante por profesor tiempo completo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</si>
</sst>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$&quot;\ #,##0;[Red]\-&quot;$&quot;\ #,##0"/>
    <numFmt numFmtId="8" formatCode="&quot;$&quot;\ #,##0.00;[Red]\-&quot;$&quot;\ #,##0.0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\ #,##0.00"/>
    <numFmt numFmtId="167" formatCode="_-&quot;$&quot;\ * #,##0_-;\-&quot;$&quot;\ * #,##0_-;_-&quot;$&quot;\ * &quot;-&quot;??_-;_-@_-"/>
    <numFmt numFmtId="168" formatCode="_-* #,##0_-;\-* #,##0_-;_-* &quot;-&quot;??_-;_-@_-"/>
    <numFmt numFmtId="169" formatCode="_(&quot;$&quot;* #,##0_);_(&quot;$&quot;* \(#,##0\);_(&quot;$&quot;* &quot;-&quot;??_);_(@_)"/>
    <numFmt numFmtId="170" formatCode="0.0%"/>
    <numFmt numFmtId="171" formatCode="_(&quot;$&quot;* #,##0.00_);_(&quot;$&quot;* \(#,##0.00\);_(&quot;$&quot;* &quot;-&quot;??_);_(@_)"/>
    <numFmt numFmtId="172" formatCode="&quot;$&quot;\ #,##0"/>
    <numFmt numFmtId="173" formatCode="_ &quot;$&quot;\ * #,##0.00_ ;_ &quot;$&quot;\ * \-#,##0.00_ ;_ &quot;$&quot;\ * &quot;-&quot;??_ ;_ @_ "/>
    <numFmt numFmtId="174" formatCode="_ &quot;$&quot;\ * #,##0_ ;_ &quot;$&quot;\ * \-#,##0_ ;_ &quot;$&quot;\ * &quot;-&quot;??_ ;_ @_ "/>
    <numFmt numFmtId="175" formatCode="0.000%"/>
    <numFmt numFmtId="176" formatCode="#,##0;[Red]#,##0"/>
    <numFmt numFmtId="177" formatCode="_-&quot;$&quot;* #,##0.0_-;\-&quot;$&quot;* #,##0.0_-;_-&quot;$&quot;* &quot;-&quot;??_-;_-@_-"/>
  </numFmts>
  <fonts count="10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7"/>
      <color rgb="FF000000"/>
      <name val="Arial"/>
      <family val="2"/>
    </font>
    <font>
      <sz val="7"/>
      <name val="Arial"/>
      <family val="2"/>
    </font>
    <font>
      <b/>
      <sz val="7"/>
      <color rgb="FF000000"/>
      <name val="Arial"/>
      <family val="2"/>
    </font>
    <font>
      <b/>
      <sz val="6.5"/>
      <color rgb="FFFFFFFF"/>
      <name val="Arial"/>
      <family val="2"/>
    </font>
    <font>
      <b/>
      <sz val="8"/>
      <color rgb="FFFFFFFF"/>
      <name val="Arial"/>
      <family val="2"/>
    </font>
    <font>
      <b/>
      <sz val="12"/>
      <color rgb="FFFFFFFF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2"/>
      <color rgb="FF0D0D0D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1"/>
      <name val="Calibri"/>
      <family val="1"/>
    </font>
    <font>
      <sz val="10"/>
      <name val="Calibri"/>
      <family val="1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1"/>
      <color rgb="FF0D0D0D"/>
      <name val="Calibri Light"/>
      <family val="2"/>
      <scheme val="major"/>
    </font>
    <font>
      <sz val="1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</font>
    <font>
      <b/>
      <sz val="8"/>
      <color theme="0"/>
      <name val="Calibri"/>
      <family val="2"/>
    </font>
    <font>
      <b/>
      <sz val="8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b/>
      <sz val="14"/>
      <color theme="2"/>
      <name val="Calibri"/>
      <family val="2"/>
      <scheme val="minor"/>
    </font>
    <font>
      <b/>
      <sz val="14"/>
      <name val="Calibri"/>
      <family val="2"/>
    </font>
    <font>
      <sz val="14"/>
      <color indexed="8"/>
      <name val="Calibri"/>
      <family val="2"/>
    </font>
    <font>
      <sz val="10"/>
      <color indexed="8"/>
      <name val="Calibri"/>
      <family val="2"/>
    </font>
    <font>
      <b/>
      <sz val="18"/>
      <name val="Calibri"/>
      <family val="2"/>
    </font>
    <font>
      <b/>
      <sz val="16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1"/>
      <color theme="1"/>
      <name val="Calibri"/>
      <family val="2"/>
    </font>
    <font>
      <b/>
      <sz val="18"/>
      <color theme="0"/>
      <name val="Calibri"/>
      <family val="2"/>
    </font>
    <font>
      <b/>
      <u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4"/>
      <color theme="0"/>
      <name val="Calibri"/>
      <family val="2"/>
      <scheme val="minor"/>
    </font>
    <font>
      <b/>
      <sz val="12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12"/>
      <color theme="0"/>
      <name val="Arial"/>
      <family val="2"/>
    </font>
    <font>
      <b/>
      <sz val="12"/>
      <color rgb="FFFFFFFF"/>
      <name val="Arial"/>
      <family val="2"/>
    </font>
    <font>
      <b/>
      <sz val="14"/>
      <color theme="0"/>
      <name val="Times New Roman"/>
      <family val="1"/>
    </font>
    <font>
      <b/>
      <sz val="11"/>
      <color rgb="FFFFFFFF"/>
      <name val="Arial"/>
      <family val="2"/>
    </font>
    <font>
      <b/>
      <sz val="11"/>
      <color rgb="FFFF0000"/>
      <name val="Arial"/>
      <family val="2"/>
    </font>
    <font>
      <b/>
      <sz val="16"/>
      <color rgb="FFFFFFFF"/>
      <name val="Times New Roman"/>
      <family val="1"/>
    </font>
    <font>
      <b/>
      <sz val="18"/>
      <color theme="0"/>
      <name val="Arial"/>
      <family val="2"/>
    </font>
    <font>
      <sz val="18"/>
      <color theme="0"/>
      <name val="Calibri"/>
      <family val="1"/>
    </font>
    <font>
      <b/>
      <sz val="12"/>
      <color indexed="9"/>
      <name val="Arial"/>
      <family val="2"/>
    </font>
    <font>
      <sz val="10"/>
      <color indexed="8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u/>
      <sz val="11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8"/>
      <color theme="0"/>
      <name val="Arial"/>
      <family val="2"/>
    </font>
    <font>
      <sz val="9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 (Cuerpo)"/>
    </font>
    <font>
      <sz val="10"/>
      <color theme="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rgb="FFFFFFFF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A5C9EB"/>
        <bgColor indexed="64"/>
      </patternFill>
    </fill>
    <fill>
      <patternFill patternType="solid">
        <fgColor rgb="FF0B769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F4E78"/>
        <bgColor rgb="FF000000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/>
      <diagonal/>
    </border>
    <border>
      <left/>
      <right/>
      <top style="thin">
        <color theme="8" tint="0.59996337778862885"/>
      </top>
      <bottom/>
      <diagonal/>
    </border>
    <border>
      <left style="thin">
        <color indexed="64"/>
      </left>
      <right/>
      <top style="thin">
        <color theme="4"/>
      </top>
      <bottom/>
      <diagonal/>
    </border>
    <border>
      <left style="thin">
        <color theme="4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4"/>
      </top>
      <bottom style="thin">
        <color theme="8" tint="0.59996337778862885"/>
      </bottom>
      <diagonal/>
    </border>
    <border>
      <left/>
      <right/>
      <top/>
      <bottom style="thin">
        <color theme="8" tint="0.5999633777886288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0" borderId="0"/>
    <xf numFmtId="171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0"/>
    <xf numFmtId="17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55" fillId="0" borderId="0"/>
  </cellStyleXfs>
  <cellXfs count="7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5" fontId="0" fillId="0" borderId="0" xfId="1" applyNumberFormat="1" applyFont="1"/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6" fontId="0" fillId="0" borderId="0" xfId="0" applyNumberFormat="1"/>
    <xf numFmtId="0" fontId="11" fillId="2" borderId="11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/>
    </xf>
    <xf numFmtId="0" fontId="0" fillId="0" borderId="1" xfId="0" applyBorder="1" applyAlignment="1">
      <alignment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6" borderId="0" xfId="0" applyFont="1" applyFill="1" applyAlignment="1">
      <alignment vertical="center"/>
    </xf>
    <xf numFmtId="0" fontId="16" fillId="6" borderId="0" xfId="0" applyFont="1" applyFill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167" fontId="16" fillId="6" borderId="1" xfId="3" applyNumberFormat="1" applyFont="1" applyFill="1" applyBorder="1" applyAlignment="1">
      <alignment vertical="center" wrapText="1"/>
    </xf>
    <xf numFmtId="167" fontId="18" fillId="6" borderId="1" xfId="3" applyNumberFormat="1" applyFont="1" applyFill="1" applyBorder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left" vertical="center" wrapText="1"/>
    </xf>
    <xf numFmtId="167" fontId="16" fillId="6" borderId="1" xfId="3" applyNumberFormat="1" applyFont="1" applyFill="1" applyBorder="1" applyAlignment="1">
      <alignment vertical="center"/>
    </xf>
    <xf numFmtId="167" fontId="18" fillId="6" borderId="1" xfId="3" applyNumberFormat="1" applyFont="1" applyFill="1" applyBorder="1" applyAlignment="1">
      <alignment vertical="center"/>
    </xf>
    <xf numFmtId="9" fontId="19" fillId="6" borderId="1" xfId="0" applyNumberFormat="1" applyFont="1" applyFill="1" applyBorder="1" applyAlignment="1">
      <alignment horizontal="center" vertical="center"/>
    </xf>
    <xf numFmtId="9" fontId="18" fillId="6" borderId="1" xfId="0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vertical="center" wrapText="1"/>
    </xf>
    <xf numFmtId="9" fontId="19" fillId="6" borderId="1" xfId="2" applyFont="1" applyFill="1" applyBorder="1" applyAlignment="1">
      <alignment horizontal="center" vertical="center"/>
    </xf>
    <xf numFmtId="167" fontId="17" fillId="6" borderId="1" xfId="3" applyNumberFormat="1" applyFont="1" applyFill="1" applyBorder="1" applyAlignment="1">
      <alignment horizontal="center" vertical="center" wrapText="1"/>
    </xf>
    <xf numFmtId="167" fontId="21" fillId="6" borderId="1" xfId="3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5" fillId="0" borderId="0" xfId="4"/>
    <xf numFmtId="0" fontId="23" fillId="2" borderId="1" xfId="4" applyFont="1" applyFill="1" applyBorder="1" applyAlignment="1">
      <alignment horizontal="center" vertical="center" wrapText="1"/>
    </xf>
    <xf numFmtId="0" fontId="24" fillId="3" borderId="13" xfId="4" applyFont="1" applyFill="1" applyBorder="1" applyAlignment="1">
      <alignment horizontal="center" vertical="center" wrapText="1"/>
    </xf>
    <xf numFmtId="0" fontId="26" fillId="7" borderId="1" xfId="4" applyFont="1" applyFill="1" applyBorder="1" applyAlignment="1">
      <alignment horizontal="left" vertical="center" wrapText="1"/>
    </xf>
    <xf numFmtId="9" fontId="21" fillId="7" borderId="1" xfId="4" applyNumberFormat="1" applyFont="1" applyFill="1" applyBorder="1" applyAlignment="1">
      <alignment horizontal="center" vertical="center" wrapText="1"/>
    </xf>
    <xf numFmtId="0" fontId="26" fillId="7" borderId="1" xfId="4" applyFont="1" applyFill="1" applyBorder="1" applyAlignment="1">
      <alignment horizontal="center" vertical="center" wrapText="1"/>
    </xf>
    <xf numFmtId="0" fontId="26" fillId="7" borderId="1" xfId="4" applyFont="1" applyFill="1" applyBorder="1" applyAlignment="1">
      <alignment horizontal="center" vertical="center"/>
    </xf>
    <xf numFmtId="9" fontId="26" fillId="7" borderId="1" xfId="4" applyNumberFormat="1" applyFont="1" applyFill="1" applyBorder="1" applyAlignment="1">
      <alignment horizontal="center" vertical="center"/>
    </xf>
    <xf numFmtId="0" fontId="21" fillId="7" borderId="1" xfId="4" applyFont="1" applyFill="1" applyBorder="1" applyAlignment="1">
      <alignment horizontal="center" vertical="center" wrapText="1"/>
    </xf>
    <xf numFmtId="167" fontId="21" fillId="7" borderId="1" xfId="4" applyNumberFormat="1" applyFont="1" applyFill="1" applyBorder="1" applyAlignment="1">
      <alignment horizontal="center" vertical="center" wrapText="1"/>
    </xf>
    <xf numFmtId="168" fontId="21" fillId="7" borderId="1" xfId="4" applyNumberFormat="1" applyFont="1" applyFill="1" applyBorder="1" applyAlignment="1">
      <alignment horizontal="center" vertical="center" wrapText="1"/>
    </xf>
    <xf numFmtId="169" fontId="0" fillId="0" borderId="1" xfId="5" applyNumberFormat="1" applyFont="1" applyFill="1" applyBorder="1"/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/>
    <xf numFmtId="10" fontId="0" fillId="0" borderId="0" xfId="0" applyNumberFormat="1"/>
    <xf numFmtId="0" fontId="27" fillId="0" borderId="0" xfId="6"/>
    <xf numFmtId="169" fontId="2" fillId="8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9" fontId="3" fillId="0" borderId="1" xfId="0" applyNumberFormat="1" applyFont="1" applyBorder="1"/>
    <xf numFmtId="0" fontId="3" fillId="0" borderId="0" xfId="0" applyFont="1"/>
    <xf numFmtId="0" fontId="0" fillId="0" borderId="1" xfId="0" applyBorder="1" applyAlignment="1">
      <alignment horizontal="center" vertical="center"/>
    </xf>
    <xf numFmtId="169" fontId="0" fillId="0" borderId="1" xfId="0" applyNumberFormat="1" applyBorder="1"/>
    <xf numFmtId="0" fontId="2" fillId="0" borderId="0" xfId="0" applyFont="1"/>
    <xf numFmtId="0" fontId="0" fillId="0" borderId="0" xfId="0" applyAlignment="1">
      <alignment horizontal="center" vertical="center"/>
    </xf>
    <xf numFmtId="169" fontId="0" fillId="0" borderId="0" xfId="0" applyNumberFormat="1"/>
    <xf numFmtId="169" fontId="3" fillId="0" borderId="1" xfId="5" applyNumberFormat="1" applyFont="1" applyFill="1" applyBorder="1"/>
    <xf numFmtId="169" fontId="1" fillId="0" borderId="1" xfId="5" applyNumberFormat="1" applyFont="1" applyFill="1" applyBorder="1"/>
    <xf numFmtId="169" fontId="3" fillId="0" borderId="1" xfId="5" applyNumberFormat="1" applyFont="1" applyBorder="1"/>
    <xf numFmtId="169" fontId="0" fillId="0" borderId="1" xfId="5" applyNumberFormat="1" applyFont="1" applyBorder="1"/>
    <xf numFmtId="169" fontId="2" fillId="8" borderId="1" xfId="5" applyNumberFormat="1" applyFont="1" applyFill="1" applyBorder="1"/>
    <xf numFmtId="164" fontId="0" fillId="0" borderId="1" xfId="1" applyFont="1" applyBorder="1"/>
    <xf numFmtId="164" fontId="4" fillId="0" borderId="3" xfId="1" applyFont="1" applyBorder="1" applyAlignment="1">
      <alignment horizontal="center" vertical="center" wrapText="1"/>
    </xf>
    <xf numFmtId="3" fontId="0" fillId="0" borderId="1" xfId="0" applyNumberFormat="1" applyBorder="1"/>
    <xf numFmtId="165" fontId="0" fillId="0" borderId="1" xfId="1" applyNumberFormat="1" applyFont="1" applyBorder="1"/>
    <xf numFmtId="0" fontId="16" fillId="0" borderId="1" xfId="0" applyFont="1" applyBorder="1"/>
    <xf numFmtId="0" fontId="3" fillId="0" borderId="1" xfId="0" applyFont="1" applyBorder="1" applyAlignment="1">
      <alignment wrapText="1"/>
    </xf>
    <xf numFmtId="167" fontId="0" fillId="0" borderId="1" xfId="0" applyNumberFormat="1" applyBorder="1"/>
    <xf numFmtId="0" fontId="17" fillId="6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horizontal="left" vertical="center" wrapText="1"/>
    </xf>
    <xf numFmtId="0" fontId="18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vertical="center" wrapText="1"/>
    </xf>
    <xf numFmtId="165" fontId="0" fillId="0" borderId="12" xfId="1" applyNumberFormat="1" applyFont="1" applyBorder="1"/>
    <xf numFmtId="165" fontId="3" fillId="0" borderId="1" xfId="1" applyNumberFormat="1" applyFont="1" applyBorder="1"/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166" fontId="13" fillId="0" borderId="0" xfId="0" applyNumberFormat="1" applyFont="1" applyAlignment="1">
      <alignment horizontal="center"/>
    </xf>
    <xf numFmtId="0" fontId="13" fillId="0" borderId="0" xfId="0" applyFont="1"/>
    <xf numFmtId="0" fontId="28" fillId="0" borderId="0" xfId="0" applyFont="1"/>
    <xf numFmtId="6" fontId="0" fillId="0" borderId="1" xfId="0" applyNumberFormat="1" applyBorder="1"/>
    <xf numFmtId="167" fontId="25" fillId="0" borderId="0" xfId="4" applyNumberFormat="1"/>
    <xf numFmtId="0" fontId="29" fillId="0" borderId="14" xfId="0" applyFont="1" applyBorder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3" xfId="0" applyBorder="1"/>
    <xf numFmtId="0" fontId="0" fillId="0" borderId="17" xfId="0" applyBorder="1"/>
    <xf numFmtId="0" fontId="0" fillId="0" borderId="6" xfId="0" applyBorder="1"/>
    <xf numFmtId="0" fontId="33" fillId="0" borderId="25" xfId="0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167" fontId="17" fillId="0" borderId="26" xfId="3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6" fontId="17" fillId="0" borderId="28" xfId="0" applyNumberFormat="1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/>
    </xf>
    <xf numFmtId="0" fontId="17" fillId="0" borderId="31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5" fontId="17" fillId="6" borderId="1" xfId="1" applyNumberFormat="1" applyFont="1" applyFill="1" applyBorder="1" applyAlignment="1">
      <alignment horizontal="center" vertical="center" wrapText="1"/>
    </xf>
    <xf numFmtId="165" fontId="21" fillId="6" borderId="1" xfId="1" applyNumberFormat="1" applyFont="1" applyFill="1" applyBorder="1" applyAlignment="1">
      <alignment horizontal="center" vertical="center" wrapText="1"/>
    </xf>
    <xf numFmtId="0" fontId="17" fillId="0" borderId="0" xfId="0" applyFont="1"/>
    <xf numFmtId="0" fontId="39" fillId="6" borderId="17" xfId="0" applyFont="1" applyFill="1" applyBorder="1" applyAlignment="1">
      <alignment vertical="center"/>
    </xf>
    <xf numFmtId="0" fontId="39" fillId="6" borderId="0" xfId="0" applyFont="1" applyFill="1" applyAlignment="1">
      <alignment vertical="center"/>
    </xf>
    <xf numFmtId="0" fontId="39" fillId="6" borderId="6" xfId="0" applyFont="1" applyFill="1" applyBorder="1" applyAlignment="1">
      <alignment vertical="center"/>
    </xf>
    <xf numFmtId="0" fontId="40" fillId="6" borderId="18" xfId="0" applyFont="1" applyFill="1" applyBorder="1" applyAlignment="1">
      <alignment vertical="center"/>
    </xf>
    <xf numFmtId="0" fontId="40" fillId="6" borderId="19" xfId="0" applyFont="1" applyFill="1" applyBorder="1" applyAlignment="1">
      <alignment vertical="center"/>
    </xf>
    <xf numFmtId="0" fontId="40" fillId="6" borderId="3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42" fillId="9" borderId="13" xfId="0" applyFont="1" applyFill="1" applyBorder="1" applyAlignment="1">
      <alignment horizontal="center" vertical="center"/>
    </xf>
    <xf numFmtId="0" fontId="43" fillId="9" borderId="13" xfId="0" applyFont="1" applyFill="1" applyBorder="1" applyAlignment="1">
      <alignment horizontal="center" vertical="center" wrapText="1"/>
    </xf>
    <xf numFmtId="6" fontId="3" fillId="0" borderId="35" xfId="0" applyNumberFormat="1" applyFont="1" applyBorder="1" applyAlignment="1">
      <alignment horizontal="center" vertical="center" wrapText="1"/>
    </xf>
    <xf numFmtId="6" fontId="3" fillId="0" borderId="30" xfId="0" applyNumberFormat="1" applyFont="1" applyBorder="1" applyAlignment="1">
      <alignment horizontal="center" vertical="center" wrapText="1"/>
    </xf>
    <xf numFmtId="6" fontId="3" fillId="0" borderId="37" xfId="0" applyNumberFormat="1" applyFont="1" applyBorder="1" applyAlignment="1">
      <alignment horizontal="center" vertical="center" wrapText="1"/>
    </xf>
    <xf numFmtId="6" fontId="17" fillId="0" borderId="39" xfId="0" applyNumberFormat="1" applyFont="1" applyBorder="1" applyAlignment="1">
      <alignment horizontal="center" vertical="center" wrapText="1"/>
    </xf>
    <xf numFmtId="8" fontId="41" fillId="0" borderId="39" xfId="0" applyNumberFormat="1" applyFont="1" applyBorder="1" applyAlignment="1">
      <alignment horizontal="center" vertical="center"/>
    </xf>
    <xf numFmtId="0" fontId="17" fillId="0" borderId="41" xfId="0" applyFont="1" applyBorder="1" applyAlignment="1">
      <alignment horizontal="center"/>
    </xf>
    <xf numFmtId="6" fontId="17" fillId="0" borderId="27" xfId="0" applyNumberFormat="1" applyFont="1" applyBorder="1" applyAlignment="1">
      <alignment horizontal="center" vertical="center" wrapText="1"/>
    </xf>
    <xf numFmtId="6" fontId="17" fillId="0" borderId="1" xfId="0" applyNumberFormat="1" applyFont="1" applyBorder="1" applyAlignment="1">
      <alignment vertical="center"/>
    </xf>
    <xf numFmtId="6" fontId="17" fillId="0" borderId="30" xfId="0" applyNumberFormat="1" applyFont="1" applyBorder="1" applyAlignment="1">
      <alignment horizontal="center" vertical="center" wrapText="1"/>
    </xf>
    <xf numFmtId="6" fontId="17" fillId="0" borderId="41" xfId="0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/>
    </xf>
    <xf numFmtId="6" fontId="17" fillId="0" borderId="41" xfId="0" applyNumberFormat="1" applyFont="1" applyBorder="1" applyAlignment="1">
      <alignment horizontal="center" vertical="center"/>
    </xf>
    <xf numFmtId="44" fontId="17" fillId="0" borderId="27" xfId="3" applyFont="1" applyBorder="1" applyAlignment="1">
      <alignment horizontal="center" vertical="center"/>
    </xf>
    <xf numFmtId="44" fontId="17" fillId="0" borderId="30" xfId="3" applyFont="1" applyBorder="1" applyAlignment="1">
      <alignment horizontal="center" vertical="center"/>
    </xf>
    <xf numFmtId="44" fontId="17" fillId="0" borderId="41" xfId="3" applyFont="1" applyBorder="1" applyAlignment="1">
      <alignment horizontal="center" vertical="center"/>
    </xf>
    <xf numFmtId="6" fontId="3" fillId="0" borderId="41" xfId="0" applyNumberFormat="1" applyFont="1" applyBorder="1" applyAlignment="1">
      <alignment horizontal="center" vertical="center" wrapText="1"/>
    </xf>
    <xf numFmtId="0" fontId="44" fillId="0" borderId="0" xfId="0" applyFont="1"/>
    <xf numFmtId="0" fontId="45" fillId="6" borderId="0" xfId="0" applyFont="1" applyFill="1" applyAlignment="1">
      <alignment horizontal="center" vertical="center" wrapText="1"/>
    </xf>
    <xf numFmtId="167" fontId="17" fillId="0" borderId="2" xfId="3" applyNumberFormat="1" applyFont="1" applyBorder="1" applyAlignment="1">
      <alignment horizontal="center" vertical="center"/>
    </xf>
    <xf numFmtId="6" fontId="3" fillId="0" borderId="36" xfId="0" applyNumberFormat="1" applyFont="1" applyBorder="1" applyAlignment="1">
      <alignment horizontal="center" vertical="center" wrapText="1"/>
    </xf>
    <xf numFmtId="0" fontId="21" fillId="0" borderId="0" xfId="7"/>
    <xf numFmtId="0" fontId="46" fillId="0" borderId="0" xfId="7" applyFont="1" applyAlignment="1" applyProtection="1">
      <alignment horizontal="center" vertical="center" wrapText="1"/>
      <protection locked="0"/>
    </xf>
    <xf numFmtId="0" fontId="47" fillId="0" borderId="0" xfId="7" applyFont="1"/>
    <xf numFmtId="0" fontId="46" fillId="0" borderId="0" xfId="7" applyFont="1" applyAlignment="1" applyProtection="1">
      <alignment horizontal="center" vertical="center"/>
      <protection locked="0"/>
    </xf>
    <xf numFmtId="0" fontId="48" fillId="0" borderId="0" xfId="7" applyFont="1" applyAlignment="1">
      <alignment horizontal="center" vertical="center"/>
    </xf>
    <xf numFmtId="0" fontId="49" fillId="0" borderId="0" xfId="7" applyFont="1"/>
    <xf numFmtId="0" fontId="48" fillId="0" borderId="1" xfId="7" applyFont="1" applyBorder="1"/>
    <xf numFmtId="0" fontId="47" fillId="0" borderId="28" xfId="7" applyFont="1" applyBorder="1" applyAlignment="1">
      <alignment wrapText="1"/>
    </xf>
    <xf numFmtId="174" fontId="21" fillId="0" borderId="1" xfId="8" applyNumberFormat="1" applyFont="1" applyBorder="1" applyAlignment="1"/>
    <xf numFmtId="0" fontId="47" fillId="6" borderId="28" xfId="7" applyFont="1" applyFill="1" applyBorder="1" applyAlignment="1">
      <alignment wrapText="1"/>
    </xf>
    <xf numFmtId="0" fontId="47" fillId="6" borderId="28" xfId="7" applyFont="1" applyFill="1" applyBorder="1" applyAlignment="1">
      <alignment horizontal="left" wrapText="1"/>
    </xf>
    <xf numFmtId="0" fontId="47" fillId="0" borderId="28" xfId="7" applyFont="1" applyBorder="1" applyAlignment="1">
      <alignment horizontal="left" wrapText="1"/>
    </xf>
    <xf numFmtId="0" fontId="47" fillId="0" borderId="28" xfId="7" applyFont="1" applyBorder="1"/>
    <xf numFmtId="0" fontId="48" fillId="0" borderId="1" xfId="7" applyFont="1" applyBorder="1" applyAlignment="1">
      <alignment horizontal="center" vertical="center" textRotation="90"/>
    </xf>
    <xf numFmtId="0" fontId="47" fillId="6" borderId="26" xfId="7" applyFont="1" applyFill="1" applyBorder="1" applyAlignment="1">
      <alignment wrapText="1"/>
    </xf>
    <xf numFmtId="0" fontId="47" fillId="0" borderId="1" xfId="7" applyFont="1" applyBorder="1"/>
    <xf numFmtId="0" fontId="47" fillId="0" borderId="1" xfId="7" applyFont="1" applyBorder="1" applyAlignment="1">
      <alignment horizontal="left" wrapText="1"/>
    </xf>
    <xf numFmtId="0" fontId="48" fillId="0" borderId="0" xfId="7" applyFont="1"/>
    <xf numFmtId="174" fontId="21" fillId="0" borderId="0" xfId="8" applyNumberFormat="1" applyFont="1" applyBorder="1" applyAlignment="1"/>
    <xf numFmtId="174" fontId="0" fillId="0" borderId="0" xfId="8" applyNumberFormat="1" applyFont="1" applyBorder="1" applyAlignment="1"/>
    <xf numFmtId="164" fontId="21" fillId="0" borderId="0" xfId="1" applyFont="1"/>
    <xf numFmtId="0" fontId="16" fillId="0" borderId="1" xfId="0" applyFont="1" applyBorder="1" applyAlignment="1">
      <alignment horizontal="center" vertical="center" wrapText="1"/>
    </xf>
    <xf numFmtId="165" fontId="0" fillId="0" borderId="0" xfId="0" applyNumberFormat="1"/>
    <xf numFmtId="175" fontId="0" fillId="0" borderId="0" xfId="2" applyNumberFormat="1" applyFont="1"/>
    <xf numFmtId="6" fontId="50" fillId="0" borderId="1" xfId="0" applyNumberFormat="1" applyFont="1" applyBorder="1"/>
    <xf numFmtId="0" fontId="50" fillId="0" borderId="1" xfId="0" applyFont="1" applyBorder="1"/>
    <xf numFmtId="165" fontId="50" fillId="0" borderId="1" xfId="1" applyNumberFormat="1" applyFont="1" applyBorder="1"/>
    <xf numFmtId="0" fontId="51" fillId="0" borderId="0" xfId="0" applyFont="1"/>
    <xf numFmtId="176" fontId="51" fillId="0" borderId="0" xfId="0" applyNumberFormat="1" applyFont="1"/>
    <xf numFmtId="170" fontId="51" fillId="0" borderId="0" xfId="0" applyNumberFormat="1" applyFont="1"/>
    <xf numFmtId="0" fontId="52" fillId="8" borderId="42" xfId="0" applyFont="1" applyFill="1" applyBorder="1" applyAlignment="1">
      <alignment horizontal="center" vertical="center" wrapText="1"/>
    </xf>
    <xf numFmtId="0" fontId="53" fillId="0" borderId="42" xfId="0" applyFont="1" applyBorder="1"/>
    <xf numFmtId="176" fontId="51" fillId="6" borderId="42" xfId="0" applyNumberFormat="1" applyFont="1" applyFill="1" applyBorder="1" applyAlignment="1">
      <alignment horizontal="center"/>
    </xf>
    <xf numFmtId="176" fontId="53" fillId="0" borderId="43" xfId="0" applyNumberFormat="1" applyFont="1" applyBorder="1" applyAlignment="1">
      <alignment horizontal="center"/>
    </xf>
    <xf numFmtId="0" fontId="53" fillId="0" borderId="0" xfId="0" applyFont="1"/>
    <xf numFmtId="176" fontId="53" fillId="0" borderId="0" xfId="0" applyNumberFormat="1" applyFont="1" applyAlignment="1">
      <alignment horizontal="center"/>
    </xf>
    <xf numFmtId="0" fontId="53" fillId="0" borderId="42" xfId="0" applyFont="1" applyBorder="1" applyAlignment="1">
      <alignment horizontal="center" vertical="center"/>
    </xf>
    <xf numFmtId="0" fontId="53" fillId="0" borderId="42" xfId="0" applyFont="1" applyBorder="1" applyAlignment="1">
      <alignment horizontal="center" wrapText="1"/>
    </xf>
    <xf numFmtId="9" fontId="51" fillId="0" borderId="0" xfId="2" applyFont="1"/>
    <xf numFmtId="171" fontId="51" fillId="0" borderId="0" xfId="0" applyNumberFormat="1" applyFont="1"/>
    <xf numFmtId="169" fontId="51" fillId="0" borderId="0" xfId="0" applyNumberFormat="1" applyFont="1"/>
    <xf numFmtId="165" fontId="0" fillId="0" borderId="1" xfId="1" applyNumberFormat="1" applyFont="1" applyBorder="1" applyAlignment="1">
      <alignment horizontal="center"/>
    </xf>
    <xf numFmtId="42" fontId="0" fillId="0" borderId="0" xfId="10" applyFont="1"/>
    <xf numFmtId="42" fontId="14" fillId="5" borderId="11" xfId="10" applyFont="1" applyFill="1" applyBorder="1" applyAlignment="1">
      <alignment horizontal="left" vertical="center" wrapText="1"/>
    </xf>
    <xf numFmtId="42" fontId="50" fillId="0" borderId="1" xfId="10" applyFont="1" applyBorder="1"/>
    <xf numFmtId="6" fontId="17" fillId="0" borderId="0" xfId="0" applyNumberFormat="1" applyFont="1" applyAlignment="1">
      <alignment horizontal="center" vertical="center"/>
    </xf>
    <xf numFmtId="167" fontId="17" fillId="0" borderId="1" xfId="3" applyNumberFormat="1" applyFont="1" applyFill="1" applyBorder="1" applyAlignment="1">
      <alignment horizontal="center" vertical="center"/>
    </xf>
    <xf numFmtId="169" fontId="1" fillId="0" borderId="1" xfId="5" applyNumberFormat="1" applyFont="1" applyBorder="1"/>
    <xf numFmtId="0" fontId="3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8" borderId="22" xfId="0" applyFont="1" applyFill="1" applyBorder="1"/>
    <xf numFmtId="0" fontId="2" fillId="8" borderId="29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0" xfId="0" applyFont="1" applyBorder="1"/>
    <xf numFmtId="169" fontId="3" fillId="0" borderId="40" xfId="0" applyNumberFormat="1" applyFont="1" applyBorder="1"/>
    <xf numFmtId="0" fontId="17" fillId="0" borderId="0" xfId="0" applyFont="1" applyAlignment="1">
      <alignment horizontal="left" vertical="center" wrapText="1"/>
    </xf>
    <xf numFmtId="0" fontId="34" fillId="4" borderId="0" xfId="11" applyFont="1" applyFill="1" applyAlignment="1">
      <alignment horizontal="center"/>
    </xf>
    <xf numFmtId="0" fontId="2" fillId="4" borderId="1" xfId="11" applyFont="1" applyFill="1" applyBorder="1" applyAlignment="1">
      <alignment horizontal="center"/>
    </xf>
    <xf numFmtId="0" fontId="56" fillId="12" borderId="1" xfId="11" applyFont="1" applyFill="1" applyBorder="1" applyAlignment="1">
      <alignment horizontal="center" wrapText="1"/>
    </xf>
    <xf numFmtId="0" fontId="56" fillId="12" borderId="0" xfId="11" applyFont="1" applyFill="1" applyAlignment="1">
      <alignment horizontal="center"/>
    </xf>
    <xf numFmtId="0" fontId="55" fillId="0" borderId="0" xfId="11"/>
    <xf numFmtId="49" fontId="36" fillId="6" borderId="1" xfId="11" applyNumberFormat="1" applyFont="1" applyFill="1" applyBorder="1" applyAlignment="1">
      <alignment horizontal="left" vertical="center" wrapText="1"/>
    </xf>
    <xf numFmtId="167" fontId="1" fillId="6" borderId="1" xfId="3" applyNumberFormat="1" applyFont="1" applyFill="1" applyBorder="1"/>
    <xf numFmtId="49" fontId="57" fillId="13" borderId="1" xfId="11" applyNumberFormat="1" applyFont="1" applyFill="1" applyBorder="1" applyAlignment="1">
      <alignment horizontal="left" vertical="center" wrapText="1"/>
    </xf>
    <xf numFmtId="167" fontId="58" fillId="13" borderId="1" xfId="3" applyNumberFormat="1" applyFont="1" applyFill="1" applyBorder="1"/>
    <xf numFmtId="0" fontId="37" fillId="0" borderId="1" xfId="11" applyFont="1" applyBorder="1" applyAlignment="1">
      <alignment horizontal="left" vertical="center" wrapText="1"/>
    </xf>
    <xf numFmtId="167" fontId="1" fillId="0" borderId="1" xfId="3" applyNumberFormat="1" applyFont="1" applyBorder="1"/>
    <xf numFmtId="0" fontId="37" fillId="6" borderId="1" xfId="11" applyFont="1" applyFill="1" applyBorder="1" applyAlignment="1">
      <alignment horizontal="left" vertical="center" wrapText="1"/>
    </xf>
    <xf numFmtId="167" fontId="58" fillId="5" borderId="1" xfId="3" applyNumberFormat="1" applyFont="1" applyFill="1" applyBorder="1"/>
    <xf numFmtId="44" fontId="1" fillId="0" borderId="0" xfId="11" applyNumberFormat="1" applyFont="1"/>
    <xf numFmtId="167" fontId="1" fillId="0" borderId="0" xfId="3" applyNumberFormat="1" applyFont="1"/>
    <xf numFmtId="167" fontId="1" fillId="0" borderId="0" xfId="11" applyNumberFormat="1" applyFont="1"/>
    <xf numFmtId="167" fontId="38" fillId="11" borderId="1" xfId="3" applyNumberFormat="1" applyFont="1" applyFill="1" applyBorder="1"/>
    <xf numFmtId="0" fontId="1" fillId="0" borderId="0" xfId="11" applyFont="1"/>
    <xf numFmtId="0" fontId="60" fillId="6" borderId="0" xfId="0" applyFont="1" applyFill="1" applyAlignment="1">
      <alignment vertical="center"/>
    </xf>
    <xf numFmtId="0" fontId="61" fillId="6" borderId="0" xfId="0" applyFont="1" applyFill="1"/>
    <xf numFmtId="0" fontId="62" fillId="6" borderId="0" xfId="0" applyFont="1" applyFill="1"/>
    <xf numFmtId="0" fontId="65" fillId="8" borderId="21" xfId="0" applyFont="1" applyFill="1" applyBorder="1" applyAlignment="1">
      <alignment horizontal="center" vertical="center"/>
    </xf>
    <xf numFmtId="0" fontId="65" fillId="8" borderId="22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1" fontId="66" fillId="6" borderId="1" xfId="0" applyNumberFormat="1" applyFont="1" applyFill="1" applyBorder="1" applyAlignment="1">
      <alignment horizontal="center"/>
    </xf>
    <xf numFmtId="1" fontId="66" fillId="0" borderId="1" xfId="0" applyNumberFormat="1" applyFont="1" applyBorder="1" applyAlignment="1">
      <alignment horizontal="center"/>
    </xf>
    <xf numFmtId="176" fontId="66" fillId="6" borderId="1" xfId="0" applyNumberFormat="1" applyFont="1" applyFill="1" applyBorder="1" applyAlignment="1">
      <alignment horizontal="center"/>
    </xf>
    <xf numFmtId="0" fontId="66" fillId="0" borderId="1" xfId="0" applyFont="1" applyBorder="1" applyAlignment="1">
      <alignment horizontal="center"/>
    </xf>
    <xf numFmtId="0" fontId="0" fillId="0" borderId="13" xfId="0" applyBorder="1"/>
    <xf numFmtId="176" fontId="66" fillId="6" borderId="13" xfId="0" applyNumberFormat="1" applyFont="1" applyFill="1" applyBorder="1" applyAlignment="1">
      <alignment horizontal="center"/>
    </xf>
    <xf numFmtId="3" fontId="2" fillId="13" borderId="48" xfId="0" applyNumberFormat="1" applyFont="1" applyFill="1" applyBorder="1"/>
    <xf numFmtId="3" fontId="2" fillId="13" borderId="49" xfId="0" applyNumberFormat="1" applyFont="1" applyFill="1" applyBorder="1" applyAlignment="1">
      <alignment horizontal="center"/>
    </xf>
    <xf numFmtId="49" fontId="67" fillId="13" borderId="17" xfId="0" applyNumberFormat="1" applyFont="1" applyFill="1" applyBorder="1" applyAlignment="1">
      <alignment horizontal="center" vertical="center"/>
    </xf>
    <xf numFmtId="49" fontId="63" fillId="6" borderId="17" xfId="0" applyNumberFormat="1" applyFont="1" applyFill="1" applyBorder="1" applyAlignment="1">
      <alignment horizontal="center" vertical="center"/>
    </xf>
    <xf numFmtId="49" fontId="63" fillId="6" borderId="0" xfId="0" applyNumberFormat="1" applyFont="1" applyFill="1" applyAlignment="1">
      <alignment vertical="center"/>
    </xf>
    <xf numFmtId="0" fontId="68" fillId="13" borderId="0" xfId="6" applyFont="1" applyFill="1"/>
    <xf numFmtId="0" fontId="69" fillId="0" borderId="0" xfId="0" applyFont="1"/>
    <xf numFmtId="0" fontId="71" fillId="9" borderId="0" xfId="7" applyFont="1" applyFill="1" applyAlignment="1">
      <alignment horizontal="center" vertical="center"/>
    </xf>
    <xf numFmtId="0" fontId="42" fillId="9" borderId="1" xfId="7" applyFont="1" applyFill="1" applyBorder="1" applyAlignment="1">
      <alignment horizontal="center" vertical="center"/>
    </xf>
    <xf numFmtId="174" fontId="42" fillId="13" borderId="1" xfId="8" applyNumberFormat="1" applyFont="1" applyFill="1" applyBorder="1" applyAlignment="1"/>
    <xf numFmtId="0" fontId="71" fillId="13" borderId="26" xfId="7" applyFont="1" applyFill="1" applyBorder="1" applyAlignment="1">
      <alignment vertical="center" wrapText="1"/>
    </xf>
    <xf numFmtId="174" fontId="42" fillId="13" borderId="1" xfId="8" applyNumberFormat="1" applyFont="1" applyFill="1" applyBorder="1" applyAlignment="1">
      <alignment vertical="center"/>
    </xf>
    <xf numFmtId="0" fontId="42" fillId="13" borderId="26" xfId="7" applyFont="1" applyFill="1" applyBorder="1" applyAlignment="1">
      <alignment wrapText="1"/>
    </xf>
    <xf numFmtId="0" fontId="42" fillId="0" borderId="0" xfId="7" applyFont="1" applyAlignment="1">
      <alignment wrapText="1"/>
    </xf>
    <xf numFmtId="174" fontId="42" fillId="0" borderId="1" xfId="8" applyNumberFormat="1" applyFont="1" applyFill="1" applyBorder="1" applyAlignment="1"/>
    <xf numFmtId="0" fontId="72" fillId="13" borderId="0" xfId="7" applyFont="1" applyFill="1"/>
    <xf numFmtId="174" fontId="72" fillId="13" borderId="1" xfId="8" applyNumberFormat="1" applyFont="1" applyFill="1" applyBorder="1" applyAlignment="1"/>
    <xf numFmtId="167" fontId="17" fillId="0" borderId="26" xfId="3" applyNumberFormat="1" applyFont="1" applyFill="1" applyBorder="1" applyAlignment="1">
      <alignment horizontal="center" vertical="center" wrapText="1"/>
    </xf>
    <xf numFmtId="6" fontId="17" fillId="0" borderId="36" xfId="0" applyNumberFormat="1" applyFont="1" applyBorder="1" applyAlignment="1">
      <alignment horizontal="center" vertical="center" wrapText="1"/>
    </xf>
    <xf numFmtId="6" fontId="75" fillId="13" borderId="1" xfId="0" applyNumberFormat="1" applyFont="1" applyFill="1" applyBorder="1" applyAlignment="1">
      <alignment horizontal="center" vertical="center" wrapText="1"/>
    </xf>
    <xf numFmtId="0" fontId="64" fillId="13" borderId="1" xfId="0" applyFont="1" applyFill="1" applyBorder="1"/>
    <xf numFmtId="165" fontId="64" fillId="13" borderId="1" xfId="1" applyNumberFormat="1" applyFont="1" applyFill="1" applyBorder="1"/>
    <xf numFmtId="0" fontId="70" fillId="10" borderId="1" xfId="1" applyNumberFormat="1" applyFont="1" applyFill="1" applyBorder="1" applyAlignment="1">
      <alignment horizontal="center"/>
    </xf>
    <xf numFmtId="0" fontId="76" fillId="0" borderId="0" xfId="0" applyFont="1"/>
    <xf numFmtId="0" fontId="76" fillId="0" borderId="1" xfId="0" applyFont="1" applyBorder="1" applyAlignment="1">
      <alignment horizontal="center"/>
    </xf>
    <xf numFmtId="0" fontId="32" fillId="9" borderId="1" xfId="0" applyFont="1" applyFill="1" applyBorder="1" applyAlignment="1">
      <alignment horizontal="center" vertical="center" wrapText="1"/>
    </xf>
    <xf numFmtId="0" fontId="17" fillId="9" borderId="34" xfId="0" applyFont="1" applyFill="1" applyBorder="1" applyAlignment="1">
      <alignment horizontal="center" vertical="center" wrapText="1"/>
    </xf>
    <xf numFmtId="0" fontId="2" fillId="13" borderId="1" xfId="0" applyFont="1" applyFill="1" applyBorder="1"/>
    <xf numFmtId="0" fontId="34" fillId="9" borderId="24" xfId="0" applyFont="1" applyFill="1" applyBorder="1" applyAlignment="1">
      <alignment horizontal="center" vertical="center" wrapText="1"/>
    </xf>
    <xf numFmtId="0" fontId="34" fillId="9" borderId="13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164" fontId="0" fillId="0" borderId="0" xfId="1" applyFont="1"/>
    <xf numFmtId="3" fontId="0" fillId="0" borderId="0" xfId="0" applyNumberFormat="1"/>
    <xf numFmtId="4" fontId="0" fillId="0" borderId="0" xfId="0" applyNumberFormat="1"/>
    <xf numFmtId="176" fontId="22" fillId="6" borderId="42" xfId="0" applyNumberFormat="1" applyFont="1" applyFill="1" applyBorder="1" applyAlignment="1">
      <alignment horizontal="center"/>
    </xf>
    <xf numFmtId="0" fontId="65" fillId="8" borderId="1" xfId="0" applyFont="1" applyFill="1" applyBorder="1" applyAlignment="1">
      <alignment horizontal="center" vertical="center"/>
    </xf>
    <xf numFmtId="0" fontId="65" fillId="8" borderId="1" xfId="0" applyFont="1" applyFill="1" applyBorder="1" applyAlignment="1">
      <alignment horizontal="center" vertical="center" wrapText="1"/>
    </xf>
    <xf numFmtId="3" fontId="2" fillId="13" borderId="1" xfId="0" applyNumberFormat="1" applyFont="1" applyFill="1" applyBorder="1"/>
    <xf numFmtId="165" fontId="2" fillId="13" borderId="1" xfId="1" applyNumberFormat="1" applyFont="1" applyFill="1" applyBorder="1" applyAlignment="1">
      <alignment horizontal="center"/>
    </xf>
    <xf numFmtId="0" fontId="73" fillId="13" borderId="12" xfId="0" applyFont="1" applyFill="1" applyBorder="1" applyAlignment="1">
      <alignment vertical="center"/>
    </xf>
    <xf numFmtId="6" fontId="73" fillId="13" borderId="12" xfId="0" applyNumberFormat="1" applyFont="1" applyFill="1" applyBorder="1" applyAlignment="1">
      <alignment vertical="center"/>
    </xf>
    <xf numFmtId="8" fontId="73" fillId="13" borderId="12" xfId="0" applyNumberFormat="1" applyFont="1" applyFill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6" fontId="17" fillId="0" borderId="1" xfId="0" applyNumberFormat="1" applyFont="1" applyBorder="1" applyAlignment="1">
      <alignment horizontal="center" vertical="center" wrapText="1"/>
    </xf>
    <xf numFmtId="0" fontId="17" fillId="0" borderId="2" xfId="0" applyFont="1" applyBorder="1"/>
    <xf numFmtId="167" fontId="17" fillId="0" borderId="2" xfId="3" applyNumberFormat="1" applyFont="1" applyFill="1" applyBorder="1" applyAlignment="1">
      <alignment horizontal="center" vertical="center"/>
    </xf>
    <xf numFmtId="0" fontId="79" fillId="6" borderId="0" xfId="0" applyFont="1" applyFill="1" applyAlignment="1">
      <alignment vertical="center"/>
    </xf>
    <xf numFmtId="0" fontId="79" fillId="6" borderId="19" xfId="0" applyFont="1" applyFill="1" applyBorder="1" applyAlignment="1">
      <alignment vertical="center"/>
    </xf>
    <xf numFmtId="0" fontId="71" fillId="9" borderId="13" xfId="0" applyFont="1" applyFill="1" applyBorder="1" applyAlignment="1">
      <alignment horizontal="center" vertical="center" wrapText="1"/>
    </xf>
    <xf numFmtId="0" fontId="78" fillId="0" borderId="0" xfId="0" applyFont="1" applyAlignment="1">
      <alignment wrapText="1"/>
    </xf>
    <xf numFmtId="0" fontId="78" fillId="0" borderId="0" xfId="0" applyFont="1"/>
    <xf numFmtId="0" fontId="44" fillId="0" borderId="1" xfId="0" applyFont="1" applyBorder="1" applyAlignment="1">
      <alignment horizontal="center" vertical="center" wrapText="1"/>
    </xf>
    <xf numFmtId="0" fontId="78" fillId="0" borderId="1" xfId="0" applyFont="1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 wrapText="1"/>
    </xf>
    <xf numFmtId="0" fontId="78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44" fontId="17" fillId="0" borderId="1" xfId="3" applyFont="1" applyFill="1" applyBorder="1" applyAlignment="1">
      <alignment horizontal="center" vertical="center" wrapText="1"/>
    </xf>
    <xf numFmtId="0" fontId="45" fillId="0" borderId="1" xfId="0" applyFont="1" applyBorder="1" applyAlignment="1">
      <alignment vertical="center" wrapText="1"/>
    </xf>
    <xf numFmtId="0" fontId="80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6" fontId="17" fillId="0" borderId="1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177" fontId="17" fillId="0" borderId="1" xfId="1" applyNumberFormat="1" applyFont="1" applyFill="1" applyBorder="1" applyAlignment="1">
      <alignment vertical="center"/>
    </xf>
    <xf numFmtId="164" fontId="17" fillId="0" borderId="1" xfId="1" applyFont="1" applyFill="1" applyBorder="1" applyAlignment="1">
      <alignment vertical="center"/>
    </xf>
    <xf numFmtId="0" fontId="80" fillId="0" borderId="1" xfId="0" applyFont="1" applyBorder="1" applyAlignment="1">
      <alignment horizontal="left" vertical="center" wrapText="1"/>
    </xf>
    <xf numFmtId="167" fontId="17" fillId="0" borderId="1" xfId="3" applyNumberFormat="1" applyFont="1" applyFill="1" applyBorder="1" applyAlignment="1">
      <alignment horizontal="center" vertical="center" wrapText="1"/>
    </xf>
    <xf numFmtId="167" fontId="17" fillId="0" borderId="1" xfId="3" applyNumberFormat="1" applyFont="1" applyFill="1" applyBorder="1"/>
    <xf numFmtId="0" fontId="78" fillId="0" borderId="1" xfId="0" applyFont="1" applyBorder="1" applyAlignment="1">
      <alignment wrapText="1"/>
    </xf>
    <xf numFmtId="0" fontId="33" fillId="0" borderId="0" xfId="0" applyFont="1"/>
    <xf numFmtId="6" fontId="29" fillId="0" borderId="1" xfId="0" applyNumberFormat="1" applyFont="1" applyBorder="1" applyAlignment="1">
      <alignment horizontal="center" vertical="center"/>
    </xf>
    <xf numFmtId="0" fontId="78" fillId="0" borderId="1" xfId="0" applyFont="1" applyBorder="1" applyAlignment="1">
      <alignment horizontal="center" wrapText="1"/>
    </xf>
    <xf numFmtId="0" fontId="80" fillId="0" borderId="1" xfId="0" applyFont="1" applyBorder="1" applyAlignment="1">
      <alignment horizontal="center" vertical="center" wrapText="1"/>
    </xf>
    <xf numFmtId="0" fontId="73" fillId="9" borderId="1" xfId="0" applyFont="1" applyFill="1" applyBorder="1" applyAlignment="1">
      <alignment wrapText="1"/>
    </xf>
    <xf numFmtId="0" fontId="4" fillId="0" borderId="6" xfId="0" applyFont="1" applyBorder="1" applyAlignment="1">
      <alignment vertical="center" wrapText="1"/>
    </xf>
    <xf numFmtId="0" fontId="74" fillId="13" borderId="1" xfId="0" applyFont="1" applyFill="1" applyBorder="1" applyAlignment="1">
      <alignment vertical="center"/>
    </xf>
    <xf numFmtId="165" fontId="76" fillId="13" borderId="1" xfId="1" applyNumberFormat="1" applyFont="1" applyFill="1" applyBorder="1"/>
    <xf numFmtId="0" fontId="82" fillId="3" borderId="3" xfId="0" applyFont="1" applyFill="1" applyBorder="1" applyAlignment="1">
      <alignment horizontal="center" vertical="center" wrapText="1"/>
    </xf>
    <xf numFmtId="0" fontId="38" fillId="0" borderId="1" xfId="0" applyFont="1" applyBorder="1"/>
    <xf numFmtId="0" fontId="28" fillId="0" borderId="1" xfId="0" applyFont="1" applyBorder="1"/>
    <xf numFmtId="0" fontId="38" fillId="0" borderId="1" xfId="0" applyFont="1" applyBorder="1" applyAlignment="1">
      <alignment wrapText="1"/>
    </xf>
    <xf numFmtId="164" fontId="28" fillId="0" borderId="1" xfId="1" applyFont="1" applyBorder="1"/>
    <xf numFmtId="0" fontId="58" fillId="13" borderId="1" xfId="0" applyFont="1" applyFill="1" applyBorder="1"/>
    <xf numFmtId="0" fontId="42" fillId="9" borderId="34" xfId="0" applyFont="1" applyFill="1" applyBorder="1" applyAlignment="1">
      <alignment horizontal="center" vertical="center" wrapText="1"/>
    </xf>
    <xf numFmtId="167" fontId="18" fillId="6" borderId="0" xfId="3" applyNumberFormat="1" applyFont="1" applyFill="1" applyBorder="1" applyAlignment="1">
      <alignment vertical="center" wrapText="1"/>
    </xf>
    <xf numFmtId="164" fontId="44" fillId="0" borderId="3" xfId="1" applyFont="1" applyBorder="1" applyAlignment="1">
      <alignment horizontal="center" vertical="center" wrapText="1"/>
    </xf>
    <xf numFmtId="3" fontId="44" fillId="0" borderId="3" xfId="0" applyNumberFormat="1" applyFont="1" applyBorder="1" applyAlignment="1">
      <alignment horizontal="center" vertical="center" wrapText="1"/>
    </xf>
    <xf numFmtId="165" fontId="44" fillId="0" borderId="6" xfId="1" applyNumberFormat="1" applyFont="1" applyBorder="1" applyAlignment="1">
      <alignment horizontal="center" vertical="center" wrapText="1"/>
    </xf>
    <xf numFmtId="167" fontId="54" fillId="13" borderId="1" xfId="3" applyNumberFormat="1" applyFont="1" applyFill="1" applyBorder="1" applyAlignment="1">
      <alignment vertical="center" wrapText="1"/>
    </xf>
    <xf numFmtId="0" fontId="24" fillId="9" borderId="13" xfId="0" applyFont="1" applyFill="1" applyBorder="1" applyAlignment="1">
      <alignment horizontal="center" vertical="center" wrapText="1"/>
    </xf>
    <xf numFmtId="165" fontId="13" fillId="0" borderId="11" xfId="1" applyNumberFormat="1" applyFont="1" applyFill="1" applyBorder="1" applyAlignment="1">
      <alignment horizontal="left" vertical="center" wrapText="1"/>
    </xf>
    <xf numFmtId="42" fontId="13" fillId="0" borderId="11" xfId="10" applyFont="1" applyFill="1" applyBorder="1" applyAlignment="1">
      <alignment horizontal="left" vertical="center" wrapText="1"/>
    </xf>
    <xf numFmtId="165" fontId="13" fillId="0" borderId="11" xfId="1" applyNumberFormat="1" applyFont="1" applyFill="1" applyBorder="1" applyAlignment="1">
      <alignment horizontal="left" vertical="center"/>
    </xf>
    <xf numFmtId="44" fontId="13" fillId="0" borderId="11" xfId="3" applyFont="1" applyFill="1" applyBorder="1" applyAlignment="1">
      <alignment horizontal="left" vertical="center" wrapText="1"/>
    </xf>
    <xf numFmtId="166" fontId="13" fillId="0" borderId="11" xfId="0" applyNumberFormat="1" applyFont="1" applyBorder="1" applyAlignment="1">
      <alignment horizontal="left" vertical="center" wrapText="1"/>
    </xf>
    <xf numFmtId="42" fontId="13" fillId="0" borderId="11" xfId="10" applyFont="1" applyFill="1" applyBorder="1" applyAlignment="1">
      <alignment horizontal="left" vertical="center"/>
    </xf>
    <xf numFmtId="166" fontId="13" fillId="0" borderId="11" xfId="0" applyNumberFormat="1" applyFont="1" applyBorder="1" applyAlignment="1">
      <alignment horizontal="left" vertical="center"/>
    </xf>
    <xf numFmtId="6" fontId="13" fillId="0" borderId="11" xfId="0" applyNumberFormat="1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left" vertical="center" wrapText="1"/>
    </xf>
    <xf numFmtId="42" fontId="13" fillId="0" borderId="5" xfId="10" applyFont="1" applyFill="1" applyBorder="1" applyAlignment="1">
      <alignment horizontal="left" vertical="center" wrapText="1"/>
    </xf>
    <xf numFmtId="165" fontId="13" fillId="0" borderId="5" xfId="1" applyNumberFormat="1" applyFont="1" applyFill="1" applyBorder="1" applyAlignment="1">
      <alignment horizontal="left" vertical="center" wrapText="1"/>
    </xf>
    <xf numFmtId="42" fontId="76" fillId="13" borderId="1" xfId="10" applyFont="1" applyFill="1" applyBorder="1"/>
    <xf numFmtId="0" fontId="84" fillId="9" borderId="13" xfId="0" applyFont="1" applyFill="1" applyBorder="1" applyAlignment="1">
      <alignment horizontal="center" vertical="center" wrapText="1"/>
    </xf>
    <xf numFmtId="0" fontId="33" fillId="0" borderId="1" xfId="0" applyFont="1" applyBorder="1"/>
    <xf numFmtId="0" fontId="31" fillId="0" borderId="1" xfId="0" applyFont="1" applyBorder="1"/>
    <xf numFmtId="167" fontId="33" fillId="0" borderId="1" xfId="3" applyNumberFormat="1" applyFont="1" applyBorder="1"/>
    <xf numFmtId="42" fontId="33" fillId="0" borderId="1" xfId="10" applyFont="1" applyBorder="1"/>
    <xf numFmtId="166" fontId="33" fillId="0" borderId="1" xfId="0" applyNumberFormat="1" applyFont="1" applyBorder="1"/>
    <xf numFmtId="165" fontId="33" fillId="0" borderId="1" xfId="1" applyNumberFormat="1" applyFont="1" applyBorder="1"/>
    <xf numFmtId="42" fontId="33" fillId="0" borderId="0" xfId="10" applyFont="1"/>
    <xf numFmtId="166" fontId="33" fillId="0" borderId="0" xfId="0" applyNumberFormat="1" applyFont="1"/>
    <xf numFmtId="165" fontId="85" fillId="0" borderId="0" xfId="0" applyNumberFormat="1" applyFont="1"/>
    <xf numFmtId="42" fontId="85" fillId="0" borderId="0" xfId="10" applyFont="1"/>
    <xf numFmtId="10" fontId="33" fillId="0" borderId="1" xfId="2" applyNumberFormat="1" applyFont="1" applyBorder="1"/>
    <xf numFmtId="0" fontId="81" fillId="13" borderId="0" xfId="0" applyFont="1" applyFill="1"/>
    <xf numFmtId="165" fontId="81" fillId="13" borderId="0" xfId="0" applyNumberFormat="1" applyFont="1" applyFill="1"/>
    <xf numFmtId="42" fontId="81" fillId="13" borderId="0" xfId="10" applyFont="1" applyFill="1"/>
    <xf numFmtId="0" fontId="74" fillId="0" borderId="0" xfId="0" applyFont="1" applyAlignment="1">
      <alignment vertical="center"/>
    </xf>
    <xf numFmtId="172" fontId="83" fillId="0" borderId="0" xfId="0" applyNumberFormat="1" applyFont="1" applyAlignment="1">
      <alignment horizontal="center"/>
    </xf>
    <xf numFmtId="42" fontId="83" fillId="0" borderId="0" xfId="10" applyFont="1" applyFill="1" applyBorder="1" applyAlignment="1">
      <alignment horizontal="center"/>
    </xf>
    <xf numFmtId="0" fontId="87" fillId="13" borderId="1" xfId="0" applyFont="1" applyFill="1" applyBorder="1" applyAlignment="1">
      <alignment vertical="center"/>
    </xf>
    <xf numFmtId="167" fontId="88" fillId="13" borderId="0" xfId="4" applyNumberFormat="1" applyFont="1" applyFill="1"/>
    <xf numFmtId="0" fontId="21" fillId="0" borderId="55" xfId="7" applyBorder="1" applyAlignment="1">
      <alignment horizontal="left" vertical="center" wrapText="1"/>
    </xf>
    <xf numFmtId="2" fontId="21" fillId="0" borderId="55" xfId="7" applyNumberFormat="1" applyBorder="1" applyAlignment="1">
      <alignment horizontal="right" vertical="center" wrapText="1"/>
    </xf>
    <xf numFmtId="0" fontId="89" fillId="10" borderId="54" xfId="7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90" fillId="0" borderId="0" xfId="0" applyFont="1" applyAlignment="1">
      <alignment horizontal="center" vertical="center" wrapText="1"/>
    </xf>
    <xf numFmtId="1" fontId="90" fillId="0" borderId="0" xfId="0" applyNumberFormat="1" applyFont="1" applyAlignment="1">
      <alignment horizontal="center" vertical="center" wrapText="1"/>
    </xf>
    <xf numFmtId="0" fontId="34" fillId="10" borderId="56" xfId="0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34" fillId="13" borderId="56" xfId="0" applyFont="1" applyFill="1" applyBorder="1" applyAlignment="1">
      <alignment horizontal="center" vertical="center" wrapText="1"/>
    </xf>
    <xf numFmtId="1" fontId="34" fillId="13" borderId="56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0" fillId="0" borderId="62" xfId="0" applyBorder="1"/>
    <xf numFmtId="3" fontId="16" fillId="0" borderId="63" xfId="0" applyNumberFormat="1" applyFont="1" applyBorder="1" applyAlignment="1">
      <alignment horizontal="center" vertical="center" wrapText="1"/>
    </xf>
    <xf numFmtId="3" fontId="16" fillId="0" borderId="56" xfId="0" applyNumberFormat="1" applyFont="1" applyBorder="1" applyAlignment="1">
      <alignment horizontal="center" vertical="center" wrapText="1"/>
    </xf>
    <xf numFmtId="1" fontId="16" fillId="0" borderId="59" xfId="3" applyNumberFormat="1" applyFont="1" applyFill="1" applyBorder="1" applyAlignment="1">
      <alignment horizontal="center" vertical="center" wrapText="1"/>
    </xf>
    <xf numFmtId="1" fontId="16" fillId="0" borderId="56" xfId="0" applyNumberFormat="1" applyFont="1" applyBorder="1" applyAlignment="1">
      <alignment horizontal="center" vertical="center" wrapText="1"/>
    </xf>
    <xf numFmtId="1" fontId="16" fillId="0" borderId="59" xfId="2" applyNumberFormat="1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9" fontId="16" fillId="0" borderId="0" xfId="2" applyFont="1" applyFill="1" applyBorder="1" applyAlignment="1">
      <alignment horizontal="center" vertical="center" wrapText="1"/>
    </xf>
    <xf numFmtId="44" fontId="16" fillId="0" borderId="0" xfId="3" applyFont="1" applyFill="1" applyBorder="1" applyAlignment="1">
      <alignment horizontal="center" vertical="center" wrapText="1"/>
    </xf>
    <xf numFmtId="0" fontId="0" fillId="0" borderId="64" xfId="0" applyBorder="1"/>
    <xf numFmtId="0" fontId="0" fillId="0" borderId="36" xfId="0" applyBorder="1"/>
    <xf numFmtId="3" fontId="16" fillId="0" borderId="59" xfId="0" applyNumberFormat="1" applyFont="1" applyBorder="1" applyAlignment="1">
      <alignment horizontal="center" vertical="center" wrapText="1"/>
    </xf>
    <xf numFmtId="3" fontId="16" fillId="0" borderId="65" xfId="0" applyNumberFormat="1" applyFont="1" applyBorder="1" applyAlignment="1">
      <alignment horizontal="center" vertical="center" wrapText="1"/>
    </xf>
    <xf numFmtId="0" fontId="32" fillId="14" borderId="66" xfId="0" applyFont="1" applyFill="1" applyBorder="1" applyAlignment="1">
      <alignment horizontal="center" vertical="center" wrapText="1"/>
    </xf>
    <xf numFmtId="3" fontId="32" fillId="14" borderId="56" xfId="0" applyNumberFormat="1" applyFont="1" applyFill="1" applyBorder="1" applyAlignment="1">
      <alignment horizontal="center" vertical="center" wrapText="1"/>
    </xf>
    <xf numFmtId="1" fontId="32" fillId="14" borderId="56" xfId="3" applyNumberFormat="1" applyFont="1" applyFill="1" applyBorder="1" applyAlignment="1">
      <alignment horizontal="center" vertical="center" wrapText="1"/>
    </xf>
    <xf numFmtId="1" fontId="32" fillId="14" borderId="56" xfId="2" applyNumberFormat="1" applyFont="1" applyFill="1" applyBorder="1" applyAlignment="1">
      <alignment horizontal="center" vertical="center" wrapText="1"/>
    </xf>
    <xf numFmtId="1" fontId="32" fillId="14" borderId="56" xfId="0" applyNumberFormat="1" applyFont="1" applyFill="1" applyBorder="1" applyAlignment="1">
      <alignment horizontal="center" vertical="center" wrapText="1"/>
    </xf>
    <xf numFmtId="3" fontId="32" fillId="0" borderId="0" xfId="0" applyNumberFormat="1" applyFont="1" applyAlignment="1">
      <alignment horizontal="center" vertical="center" wrapText="1"/>
    </xf>
    <xf numFmtId="9" fontId="32" fillId="0" borderId="0" xfId="2" applyFont="1" applyFill="1" applyBorder="1" applyAlignment="1">
      <alignment horizontal="center" vertical="center" wrapText="1"/>
    </xf>
    <xf numFmtId="44" fontId="32" fillId="0" borderId="0" xfId="3" applyFont="1" applyFill="1" applyBorder="1" applyAlignment="1">
      <alignment horizontal="center" vertical="center" wrapText="1"/>
    </xf>
    <xf numFmtId="1" fontId="0" fillId="0" borderId="0" xfId="0" applyNumberFormat="1"/>
    <xf numFmtId="9" fontId="0" fillId="0" borderId="0" xfId="2" applyFont="1"/>
    <xf numFmtId="42" fontId="16" fillId="0" borderId="63" xfId="10" applyFont="1" applyFill="1" applyBorder="1" applyAlignment="1">
      <alignment horizontal="center" vertical="center" wrapText="1"/>
    </xf>
    <xf numFmtId="42" fontId="16" fillId="0" borderId="56" xfId="10" applyFont="1" applyFill="1" applyBorder="1" applyAlignment="1">
      <alignment horizontal="center" vertical="center" wrapText="1"/>
    </xf>
    <xf numFmtId="42" fontId="16" fillId="0" borderId="59" xfId="10" applyFont="1" applyFill="1" applyBorder="1" applyAlignment="1">
      <alignment horizontal="center" vertical="center" wrapText="1"/>
    </xf>
    <xf numFmtId="42" fontId="16" fillId="0" borderId="65" xfId="10" applyFont="1" applyFill="1" applyBorder="1" applyAlignment="1">
      <alignment horizontal="center" vertical="center" wrapText="1"/>
    </xf>
    <xf numFmtId="42" fontId="32" fillId="14" borderId="56" xfId="10" applyFont="1" applyFill="1" applyBorder="1" applyAlignment="1">
      <alignment horizontal="center" vertical="center" wrapText="1"/>
    </xf>
    <xf numFmtId="42" fontId="0" fillId="0" borderId="0" xfId="0" applyNumberFormat="1"/>
    <xf numFmtId="0" fontId="2" fillId="10" borderId="1" xfId="0" applyFont="1" applyFill="1" applyBorder="1"/>
    <xf numFmtId="1" fontId="2" fillId="13" borderId="1" xfId="0" applyNumberFormat="1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42" fontId="0" fillId="0" borderId="1" xfId="10" applyFont="1" applyBorder="1"/>
    <xf numFmtId="176" fontId="51" fillId="6" borderId="43" xfId="0" applyNumberFormat="1" applyFont="1" applyFill="1" applyBorder="1" applyAlignment="1">
      <alignment horizontal="center"/>
    </xf>
    <xf numFmtId="176" fontId="51" fillId="0" borderId="43" xfId="0" applyNumberFormat="1" applyFont="1" applyBorder="1" applyAlignment="1">
      <alignment horizontal="center"/>
    </xf>
    <xf numFmtId="0" fontId="91" fillId="8" borderId="44" xfId="0" applyFont="1" applyFill="1" applyBorder="1" applyAlignment="1">
      <alignment horizontal="center" vertical="center" wrapText="1"/>
    </xf>
    <xf numFmtId="0" fontId="92" fillId="0" borderId="1" xfId="0" applyFont="1" applyBorder="1" applyAlignment="1">
      <alignment horizontal="center" vertical="center"/>
    </xf>
    <xf numFmtId="0" fontId="93" fillId="0" borderId="1" xfId="0" applyFont="1" applyBorder="1" applyAlignment="1">
      <alignment horizontal="center" vertical="center"/>
    </xf>
    <xf numFmtId="0" fontId="93" fillId="7" borderId="1" xfId="0" applyFont="1" applyFill="1" applyBorder="1" applyAlignment="1">
      <alignment horizontal="center" vertical="center"/>
    </xf>
    <xf numFmtId="0" fontId="94" fillId="0" borderId="1" xfId="0" applyFont="1" applyBorder="1" applyAlignment="1">
      <alignment horizontal="center"/>
    </xf>
    <xf numFmtId="0" fontId="91" fillId="8" borderId="42" xfId="0" applyFont="1" applyFill="1" applyBorder="1" applyAlignment="1">
      <alignment horizontal="center" vertical="center" wrapText="1"/>
    </xf>
    <xf numFmtId="0" fontId="91" fillId="8" borderId="42" xfId="0" applyFont="1" applyFill="1" applyBorder="1" applyAlignment="1">
      <alignment horizontal="center" wrapText="1"/>
    </xf>
    <xf numFmtId="0" fontId="94" fillId="0" borderId="42" xfId="0" applyFont="1" applyBorder="1"/>
    <xf numFmtId="176" fontId="66" fillId="6" borderId="42" xfId="0" applyNumberFormat="1" applyFont="1" applyFill="1" applyBorder="1" applyAlignment="1">
      <alignment horizontal="center"/>
    </xf>
    <xf numFmtId="176" fontId="94" fillId="0" borderId="43" xfId="0" applyNumberFormat="1" applyFont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169" fontId="2" fillId="8" borderId="1" xfId="5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9" fontId="0" fillId="0" borderId="1" xfId="5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9" fontId="3" fillId="0" borderId="1" xfId="5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91" fillId="13" borderId="1" xfId="0" applyFont="1" applyFill="1" applyBorder="1"/>
    <xf numFmtId="42" fontId="0" fillId="0" borderId="1" xfId="0" applyNumberFormat="1" applyBorder="1"/>
    <xf numFmtId="167" fontId="75" fillId="13" borderId="1" xfId="0" applyNumberFormat="1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center" vertical="center"/>
    </xf>
    <xf numFmtId="42" fontId="28" fillId="0" borderId="1" xfId="10" applyFont="1" applyBorder="1"/>
    <xf numFmtId="0" fontId="2" fillId="0" borderId="13" xfId="0" applyFont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0" fontId="95" fillId="10" borderId="0" xfId="6" applyFont="1" applyFill="1" applyAlignment="1">
      <alignment horizontal="center"/>
    </xf>
    <xf numFmtId="0" fontId="96" fillId="10" borderId="0" xfId="6" applyFont="1" applyFill="1" applyAlignment="1">
      <alignment horizontal="center"/>
    </xf>
    <xf numFmtId="168" fontId="3" fillId="0" borderId="24" xfId="11" applyNumberFormat="1" applyFont="1" applyBorder="1"/>
    <xf numFmtId="168" fontId="3" fillId="0" borderId="38" xfId="11" applyNumberFormat="1" applyFont="1" applyBorder="1"/>
    <xf numFmtId="0" fontId="58" fillId="10" borderId="14" xfId="11" applyFont="1" applyFill="1" applyBorder="1" applyAlignment="1">
      <alignment horizontal="center"/>
    </xf>
    <xf numFmtId="0" fontId="58" fillId="10" borderId="11" xfId="11" applyFont="1" applyFill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71" fillId="0" borderId="0" xfId="7" applyFont="1"/>
    <xf numFmtId="174" fontId="75" fillId="0" borderId="0" xfId="8" applyNumberFormat="1" applyFont="1" applyBorder="1" applyAlignment="1"/>
    <xf numFmtId="0" fontId="75" fillId="0" borderId="0" xfId="7" applyFont="1"/>
    <xf numFmtId="174" fontId="75" fillId="0" borderId="0" xfId="7" applyNumberFormat="1" applyFont="1"/>
    <xf numFmtId="0" fontId="97" fillId="0" borderId="0" xfId="7" applyFont="1"/>
    <xf numFmtId="42" fontId="75" fillId="0" borderId="0" xfId="10" applyFont="1"/>
    <xf numFmtId="174" fontId="54" fillId="0" borderId="0" xfId="8" applyNumberFormat="1" applyFont="1" applyBorder="1" applyAlignment="1"/>
    <xf numFmtId="0" fontId="54" fillId="0" borderId="0" xfId="0" applyFont="1"/>
    <xf numFmtId="0" fontId="2" fillId="13" borderId="13" xfId="0" applyFont="1" applyFill="1" applyBorder="1"/>
    <xf numFmtId="165" fontId="54" fillId="13" borderId="13" xfId="1" applyNumberFormat="1" applyFont="1" applyFill="1" applyBorder="1"/>
    <xf numFmtId="6" fontId="54" fillId="0" borderId="0" xfId="0" applyNumberFormat="1" applyFont="1"/>
    <xf numFmtId="167" fontId="54" fillId="0" borderId="0" xfId="0" applyNumberFormat="1" applyFont="1"/>
    <xf numFmtId="0" fontId="96" fillId="10" borderId="20" xfId="6" applyFont="1" applyFill="1" applyBorder="1" applyAlignment="1">
      <alignment horizontal="left"/>
    </xf>
    <xf numFmtId="0" fontId="75" fillId="0" borderId="0" xfId="0" applyFont="1" applyAlignment="1">
      <alignment horizontal="center" vertical="center"/>
    </xf>
    <xf numFmtId="0" fontId="75" fillId="0" borderId="0" xfId="0" applyFont="1"/>
    <xf numFmtId="0" fontId="97" fillId="0" borderId="0" xfId="0" applyFont="1"/>
    <xf numFmtId="0" fontId="98" fillId="0" borderId="0" xfId="0" applyFont="1"/>
    <xf numFmtId="165" fontId="75" fillId="0" borderId="0" xfId="0" applyNumberFormat="1" applyFont="1" applyAlignment="1">
      <alignment horizontal="center" vertical="center"/>
    </xf>
    <xf numFmtId="164" fontId="75" fillId="0" borderId="0" xfId="1" applyFont="1" applyFill="1" applyBorder="1"/>
    <xf numFmtId="165" fontId="75" fillId="0" borderId="0" xfId="0" applyNumberFormat="1" applyFont="1"/>
    <xf numFmtId="6" fontId="75" fillId="0" borderId="0" xfId="0" applyNumberFormat="1" applyFont="1" applyAlignment="1">
      <alignment horizontal="center" vertical="center" wrapText="1"/>
    </xf>
    <xf numFmtId="6" fontId="75" fillId="0" borderId="0" xfId="0" applyNumberFormat="1" applyFont="1" applyAlignment="1">
      <alignment vertical="center"/>
    </xf>
    <xf numFmtId="6" fontId="75" fillId="0" borderId="0" xfId="0" applyNumberFormat="1" applyFont="1" applyAlignment="1">
      <alignment horizontal="center" vertical="center"/>
    </xf>
    <xf numFmtId="170" fontId="42" fillId="9" borderId="34" xfId="2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vertical="center" wrapText="1"/>
    </xf>
    <xf numFmtId="167" fontId="76" fillId="0" borderId="0" xfId="3" applyNumberFormat="1" applyFont="1"/>
    <xf numFmtId="165" fontId="54" fillId="0" borderId="0" xfId="1" applyNumberFormat="1" applyFont="1"/>
    <xf numFmtId="0" fontId="9" fillId="4" borderId="15" xfId="0" applyFont="1" applyFill="1" applyBorder="1" applyAlignment="1">
      <alignment vertical="center" wrapText="1"/>
    </xf>
    <xf numFmtId="0" fontId="9" fillId="4" borderId="16" xfId="0" applyFont="1" applyFill="1" applyBorder="1" applyAlignment="1">
      <alignment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99" fillId="0" borderId="0" xfId="0" applyFont="1"/>
    <xf numFmtId="0" fontId="50" fillId="0" borderId="0" xfId="0" applyFont="1"/>
    <xf numFmtId="0" fontId="100" fillId="0" borderId="0" xfId="0" applyFont="1"/>
    <xf numFmtId="0" fontId="101" fillId="0" borderId="0" xfId="0" applyFont="1"/>
    <xf numFmtId="0" fontId="32" fillId="0" borderId="0" xfId="0" applyFont="1"/>
    <xf numFmtId="0" fontId="16" fillId="0" borderId="0" xfId="0" applyFont="1"/>
    <xf numFmtId="0" fontId="102" fillId="0" borderId="0" xfId="0" applyFont="1"/>
    <xf numFmtId="0" fontId="0" fillId="6" borderId="1" xfId="0" applyFill="1" applyBorder="1"/>
    <xf numFmtId="0" fontId="0" fillId="6" borderId="2" xfId="0" applyFill="1" applyBorder="1"/>
    <xf numFmtId="0" fontId="2" fillId="0" borderId="0" xfId="0" applyFont="1" applyAlignment="1">
      <alignment horizontal="center"/>
    </xf>
    <xf numFmtId="1" fontId="103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76" fontId="0" fillId="0" borderId="0" xfId="0" applyNumberFormat="1"/>
    <xf numFmtId="0" fontId="13" fillId="0" borderId="5" xfId="0" applyFont="1" applyBorder="1" applyAlignment="1">
      <alignment horizontal="left" vertical="center" wrapText="1"/>
    </xf>
    <xf numFmtId="165" fontId="13" fillId="0" borderId="5" xfId="1" applyNumberFormat="1" applyFont="1" applyFill="1" applyBorder="1" applyAlignment="1">
      <alignment horizontal="left" vertical="center"/>
    </xf>
    <xf numFmtId="172" fontId="83" fillId="13" borderId="12" xfId="0" applyNumberFormat="1" applyFont="1" applyFill="1" applyBorder="1" applyAlignment="1">
      <alignment horizontal="center"/>
    </xf>
    <xf numFmtId="42" fontId="83" fillId="13" borderId="12" xfId="10" applyFont="1" applyFill="1" applyBorder="1" applyAlignment="1">
      <alignment horizontal="center"/>
    </xf>
    <xf numFmtId="164" fontId="13" fillId="0" borderId="0" xfId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165" fontId="0" fillId="0" borderId="1" xfId="1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wrapText="1"/>
    </xf>
    <xf numFmtId="42" fontId="0" fillId="0" borderId="0" xfId="10" applyFont="1" applyAlignment="1">
      <alignment wrapText="1"/>
    </xf>
    <xf numFmtId="42" fontId="54" fillId="0" borderId="0" xfId="10" applyFont="1" applyFill="1" applyBorder="1"/>
    <xf numFmtId="42" fontId="54" fillId="0" borderId="0" xfId="0" applyNumberFormat="1" applyFont="1"/>
    <xf numFmtId="42" fontId="104" fillId="0" borderId="0" xfId="10" applyFont="1" applyFill="1" applyBorder="1" applyAlignment="1">
      <alignment horizontal="center" vertical="center" wrapText="1"/>
    </xf>
    <xf numFmtId="165" fontId="17" fillId="0" borderId="0" xfId="1" applyNumberFormat="1" applyFont="1" applyFill="1" applyBorder="1" applyAlignment="1">
      <alignment horizontal="center" vertical="center"/>
    </xf>
    <xf numFmtId="165" fontId="17" fillId="0" borderId="1" xfId="1" applyNumberFormat="1" applyFont="1" applyFill="1" applyBorder="1" applyAlignment="1">
      <alignment horizontal="center" vertical="center"/>
    </xf>
    <xf numFmtId="42" fontId="17" fillId="0" borderId="1" xfId="10" applyFont="1" applyBorder="1" applyAlignment="1">
      <alignment vertical="center"/>
    </xf>
    <xf numFmtId="0" fontId="72" fillId="9" borderId="1" xfId="0" applyFont="1" applyFill="1" applyBorder="1" applyAlignment="1">
      <alignment horizontal="center" vertical="center" wrapText="1"/>
    </xf>
    <xf numFmtId="0" fontId="107" fillId="15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71" fillId="8" borderId="1" xfId="0" applyFont="1" applyFill="1" applyBorder="1" applyAlignment="1">
      <alignment horizontal="center" vertical="center" wrapText="1"/>
    </xf>
    <xf numFmtId="0" fontId="78" fillId="0" borderId="1" xfId="0" applyFont="1" applyBorder="1"/>
    <xf numFmtId="1" fontId="78" fillId="0" borderId="1" xfId="0" applyNumberFormat="1" applyFont="1" applyBorder="1"/>
    <xf numFmtId="1" fontId="78" fillId="13" borderId="13" xfId="0" applyNumberFormat="1" applyFont="1" applyFill="1" applyBorder="1"/>
    <xf numFmtId="0" fontId="78" fillId="6" borderId="1" xfId="0" applyFont="1" applyFill="1" applyBorder="1" applyAlignment="1">
      <alignment wrapText="1"/>
    </xf>
    <xf numFmtId="3" fontId="71" fillId="13" borderId="13" xfId="0" applyNumberFormat="1" applyFont="1" applyFill="1" applyBorder="1"/>
    <xf numFmtId="0" fontId="78" fillId="13" borderId="0" xfId="0" applyFont="1" applyFill="1"/>
    <xf numFmtId="0" fontId="70" fillId="9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70" fillId="13" borderId="1" xfId="0" applyFont="1" applyFill="1" applyBorder="1" applyAlignment="1">
      <alignment horizontal="center"/>
    </xf>
    <xf numFmtId="0" fontId="2" fillId="10" borderId="13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4" xfId="11" applyFont="1" applyBorder="1" applyAlignment="1">
      <alignment horizontal="left" wrapText="1"/>
    </xf>
    <xf numFmtId="0" fontId="0" fillId="0" borderId="16" xfId="11" applyFont="1" applyBorder="1" applyAlignment="1">
      <alignment horizontal="left" wrapText="1"/>
    </xf>
    <xf numFmtId="0" fontId="0" fillId="0" borderId="18" xfId="11" applyFont="1" applyBorder="1" applyAlignment="1">
      <alignment horizontal="left" wrapText="1"/>
    </xf>
    <xf numFmtId="0" fontId="0" fillId="0" borderId="3" xfId="11" applyFont="1" applyBorder="1" applyAlignment="1">
      <alignment horizontal="left" wrapText="1"/>
    </xf>
    <xf numFmtId="0" fontId="64" fillId="13" borderId="0" xfId="11" applyFont="1" applyFill="1" applyAlignment="1">
      <alignment horizontal="center"/>
    </xf>
    <xf numFmtId="0" fontId="59" fillId="12" borderId="0" xfId="11" applyFont="1" applyFill="1" applyAlignment="1">
      <alignment horizontal="center"/>
    </xf>
    <xf numFmtId="0" fontId="59" fillId="12" borderId="47" xfId="11" applyFont="1" applyFill="1" applyBorder="1" applyAlignment="1">
      <alignment horizontal="center"/>
    </xf>
    <xf numFmtId="0" fontId="35" fillId="6" borderId="13" xfId="11" applyFont="1" applyFill="1" applyBorder="1" applyAlignment="1">
      <alignment horizontal="center" vertical="center" wrapText="1"/>
    </xf>
    <xf numFmtId="0" fontId="35" fillId="6" borderId="2" xfId="11" applyFont="1" applyFill="1" applyBorder="1" applyAlignment="1">
      <alignment horizontal="center" vertical="center" wrapText="1"/>
    </xf>
    <xf numFmtId="0" fontId="35" fillId="6" borderId="12" xfId="11" applyFont="1" applyFill="1" applyBorder="1" applyAlignment="1">
      <alignment horizontal="center" vertical="center" wrapText="1"/>
    </xf>
    <xf numFmtId="0" fontId="35" fillId="0" borderId="13" xfId="11" applyFont="1" applyBorder="1" applyAlignment="1">
      <alignment horizontal="center" vertical="center" wrapText="1"/>
    </xf>
    <xf numFmtId="0" fontId="35" fillId="0" borderId="2" xfId="11" applyFont="1" applyBorder="1" applyAlignment="1">
      <alignment horizontal="center" vertical="center" wrapText="1"/>
    </xf>
    <xf numFmtId="0" fontId="35" fillId="0" borderId="12" xfId="11" applyFont="1" applyBorder="1" applyAlignment="1">
      <alignment horizontal="center" vertical="center" wrapText="1"/>
    </xf>
    <xf numFmtId="0" fontId="35" fillId="0" borderId="46" xfId="11" applyFont="1" applyBorder="1" applyAlignment="1">
      <alignment horizontal="center" vertical="center" wrapText="1"/>
    </xf>
    <xf numFmtId="0" fontId="35" fillId="0" borderId="47" xfId="11" applyFont="1" applyBorder="1" applyAlignment="1">
      <alignment horizontal="center" vertical="center" wrapText="1"/>
    </xf>
    <xf numFmtId="0" fontId="58" fillId="13" borderId="19" xfId="0" applyFont="1" applyFill="1" applyBorder="1" applyAlignment="1">
      <alignment horizontal="center"/>
    </xf>
    <xf numFmtId="0" fontId="64" fillId="13" borderId="19" xfId="0" applyFont="1" applyFill="1" applyBorder="1" applyAlignment="1">
      <alignment horizontal="center"/>
    </xf>
    <xf numFmtId="0" fontId="54" fillId="10" borderId="34" xfId="0" applyFont="1" applyFill="1" applyBorder="1" applyAlignment="1">
      <alignment horizontal="center"/>
    </xf>
    <xf numFmtId="0" fontId="2" fillId="10" borderId="34" xfId="0" applyFont="1" applyFill="1" applyBorder="1" applyAlignment="1">
      <alignment horizontal="center"/>
    </xf>
    <xf numFmtId="0" fontId="2" fillId="10" borderId="26" xfId="0" applyFont="1" applyFill="1" applyBorder="1" applyAlignment="1">
      <alignment horizontal="center"/>
    </xf>
    <xf numFmtId="0" fontId="65" fillId="13" borderId="50" xfId="0" applyFont="1" applyFill="1" applyBorder="1" applyAlignment="1">
      <alignment horizontal="center"/>
    </xf>
    <xf numFmtId="0" fontId="34" fillId="0" borderId="0" xfId="0" applyFont="1" applyAlignment="1">
      <alignment horizontal="center" vertical="center" wrapText="1"/>
    </xf>
    <xf numFmtId="0" fontId="32" fillId="6" borderId="57" xfId="0" applyFont="1" applyFill="1" applyBorder="1" applyAlignment="1">
      <alignment horizontal="center" vertical="center" wrapText="1"/>
    </xf>
    <xf numFmtId="0" fontId="32" fillId="6" borderId="58" xfId="0" applyFont="1" applyFill="1" applyBorder="1" applyAlignment="1">
      <alignment horizontal="center" vertical="center" wrapText="1"/>
    </xf>
    <xf numFmtId="0" fontId="34" fillId="10" borderId="57" xfId="0" applyFont="1" applyFill="1" applyBorder="1" applyAlignment="1">
      <alignment horizontal="center" vertical="center" wrapText="1"/>
    </xf>
    <xf numFmtId="0" fontId="34" fillId="10" borderId="58" xfId="0" applyFont="1" applyFill="1" applyBorder="1" applyAlignment="1">
      <alignment horizontal="center" vertical="center" wrapText="1"/>
    </xf>
    <xf numFmtId="0" fontId="34" fillId="10" borderId="59" xfId="0" applyFont="1" applyFill="1" applyBorder="1" applyAlignment="1">
      <alignment horizontal="center" vertical="center" wrapText="1"/>
    </xf>
    <xf numFmtId="0" fontId="2" fillId="10" borderId="50" xfId="0" applyFont="1" applyFill="1" applyBorder="1" applyAlignment="1">
      <alignment horizontal="center"/>
    </xf>
    <xf numFmtId="0" fontId="34" fillId="10" borderId="0" xfId="0" applyFont="1" applyFill="1" applyAlignment="1">
      <alignment horizontal="center" vertical="center"/>
    </xf>
    <xf numFmtId="0" fontId="32" fillId="14" borderId="60" xfId="0" applyFont="1" applyFill="1" applyBorder="1" applyAlignment="1">
      <alignment horizontal="center" vertical="center" wrapText="1"/>
    </xf>
    <xf numFmtId="0" fontId="32" fillId="14" borderId="61" xfId="0" applyFont="1" applyFill="1" applyBorder="1" applyAlignment="1">
      <alignment horizontal="center" vertical="center" wrapText="1"/>
    </xf>
    <xf numFmtId="0" fontId="34" fillId="10" borderId="67" xfId="0" applyFont="1" applyFill="1" applyBorder="1" applyAlignment="1">
      <alignment horizontal="center" vertical="center"/>
    </xf>
    <xf numFmtId="0" fontId="64" fillId="9" borderId="0" xfId="7" applyFont="1" applyFill="1" applyAlignment="1">
      <alignment horizontal="center" vertical="center" wrapText="1"/>
    </xf>
    <xf numFmtId="0" fontId="48" fillId="0" borderId="1" xfId="7" applyFont="1" applyBorder="1" applyAlignment="1">
      <alignment horizontal="center" vertical="center" textRotation="90"/>
    </xf>
    <xf numFmtId="0" fontId="48" fillId="0" borderId="1" xfId="7" applyFont="1" applyBorder="1" applyAlignment="1">
      <alignment horizontal="center" textRotation="90" wrapText="1"/>
    </xf>
    <xf numFmtId="0" fontId="34" fillId="9" borderId="16" xfId="0" applyFont="1" applyFill="1" applyBorder="1" applyAlignment="1">
      <alignment horizontal="center" vertical="center" wrapText="1"/>
    </xf>
    <xf numFmtId="0" fontId="34" fillId="9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77" fillId="0" borderId="15" xfId="0" applyFont="1" applyBorder="1" applyAlignment="1">
      <alignment horizontal="center"/>
    </xf>
    <xf numFmtId="0" fontId="77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6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6" xfId="0" applyFont="1" applyBorder="1" applyAlignment="1">
      <alignment horizontal="center"/>
    </xf>
    <xf numFmtId="0" fontId="54" fillId="9" borderId="14" xfId="0" applyFont="1" applyFill="1" applyBorder="1" applyAlignment="1">
      <alignment horizontal="center" vertical="center" wrapText="1"/>
    </xf>
    <xf numFmtId="0" fontId="54" fillId="9" borderId="18" xfId="0" applyFont="1" applyFill="1" applyBorder="1" applyAlignment="1">
      <alignment horizontal="center" vertical="center" wrapText="1"/>
    </xf>
    <xf numFmtId="0" fontId="34" fillId="9" borderId="5" xfId="0" applyFont="1" applyFill="1" applyBorder="1" applyAlignment="1">
      <alignment horizontal="center" vertical="center" wrapText="1"/>
    </xf>
    <xf numFmtId="0" fontId="34" fillId="9" borderId="7" xfId="0" applyFont="1" applyFill="1" applyBorder="1" applyAlignment="1">
      <alignment horizontal="center" vertical="center" wrapText="1"/>
    </xf>
    <xf numFmtId="0" fontId="34" fillId="9" borderId="20" xfId="0" applyFont="1" applyFill="1" applyBorder="1" applyAlignment="1">
      <alignment horizontal="center" vertical="center"/>
    </xf>
    <xf numFmtId="0" fontId="34" fillId="9" borderId="23" xfId="0" applyFont="1" applyFill="1" applyBorder="1" applyAlignment="1">
      <alignment horizontal="center" vertical="center"/>
    </xf>
    <xf numFmtId="0" fontId="34" fillId="9" borderId="21" xfId="0" applyFont="1" applyFill="1" applyBorder="1" applyAlignment="1">
      <alignment horizontal="center"/>
    </xf>
    <xf numFmtId="0" fontId="34" fillId="9" borderId="22" xfId="0" applyFont="1" applyFill="1" applyBorder="1" applyAlignment="1">
      <alignment horizontal="center"/>
    </xf>
    <xf numFmtId="0" fontId="34" fillId="9" borderId="14" xfId="0" applyFont="1" applyFill="1" applyBorder="1" applyAlignment="1">
      <alignment horizontal="center"/>
    </xf>
    <xf numFmtId="0" fontId="34" fillId="9" borderId="15" xfId="0" applyFont="1" applyFill="1" applyBorder="1" applyAlignment="1">
      <alignment horizontal="center"/>
    </xf>
    <xf numFmtId="0" fontId="34" fillId="9" borderId="16" xfId="0" applyFont="1" applyFill="1" applyBorder="1" applyAlignment="1">
      <alignment horizontal="center"/>
    </xf>
    <xf numFmtId="0" fontId="74" fillId="13" borderId="0" xfId="0" applyFont="1" applyFill="1" applyAlignment="1">
      <alignment horizontal="center" vertical="center"/>
    </xf>
    <xf numFmtId="0" fontId="17" fillId="0" borderId="34" xfId="0" applyFont="1" applyBorder="1" applyAlignment="1">
      <alignment horizontal="left" vertical="center" wrapText="1"/>
    </xf>
    <xf numFmtId="0" fontId="50" fillId="0" borderId="0" xfId="0" applyFont="1" applyAlignment="1">
      <alignment horizontal="center"/>
    </xf>
    <xf numFmtId="0" fontId="17" fillId="0" borderId="52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39" fillId="6" borderId="14" xfId="0" applyFont="1" applyFill="1" applyBorder="1" applyAlignment="1">
      <alignment horizontal="center" vertical="center"/>
    </xf>
    <xf numFmtId="0" fontId="39" fillId="6" borderId="15" xfId="0" applyFont="1" applyFill="1" applyBorder="1" applyAlignment="1">
      <alignment horizontal="center" vertical="center"/>
    </xf>
    <xf numFmtId="0" fontId="39" fillId="6" borderId="16" xfId="0" applyFont="1" applyFill="1" applyBorder="1" applyAlignment="1">
      <alignment horizontal="center" vertical="center"/>
    </xf>
    <xf numFmtId="0" fontId="39" fillId="6" borderId="17" xfId="0" applyFont="1" applyFill="1" applyBorder="1" applyAlignment="1">
      <alignment horizontal="center" vertical="center"/>
    </xf>
    <xf numFmtId="0" fontId="39" fillId="6" borderId="0" xfId="0" applyFont="1" applyFill="1" applyAlignment="1">
      <alignment horizontal="center" vertical="center"/>
    </xf>
    <xf numFmtId="0" fontId="39" fillId="6" borderId="6" xfId="0" applyFont="1" applyFill="1" applyBorder="1" applyAlignment="1">
      <alignment horizontal="center" vertical="center"/>
    </xf>
    <xf numFmtId="0" fontId="41" fillId="6" borderId="34" xfId="0" applyFont="1" applyFill="1" applyBorder="1" applyAlignment="1">
      <alignment horizontal="left" vertical="center"/>
    </xf>
    <xf numFmtId="0" fontId="17" fillId="0" borderId="5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6" fontId="17" fillId="0" borderId="35" xfId="0" applyNumberFormat="1" applyFont="1" applyBorder="1" applyAlignment="1">
      <alignment horizontal="center" vertical="center" wrapText="1"/>
    </xf>
    <xf numFmtId="6" fontId="17" fillId="0" borderId="38" xfId="0" applyNumberFormat="1" applyFont="1" applyBorder="1" applyAlignment="1">
      <alignment horizontal="center" vertical="center" wrapText="1"/>
    </xf>
    <xf numFmtId="6" fontId="17" fillId="0" borderId="39" xfId="0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6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 wrapText="1"/>
    </xf>
    <xf numFmtId="0" fontId="75" fillId="0" borderId="0" xfId="0" applyFont="1" applyAlignment="1">
      <alignment horizontal="center" vertical="center"/>
    </xf>
    <xf numFmtId="0" fontId="45" fillId="0" borderId="13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4" fontId="44" fillId="0" borderId="5" xfId="1" applyFont="1" applyBorder="1" applyAlignment="1">
      <alignment horizontal="center" vertical="center" wrapText="1"/>
    </xf>
    <xf numFmtId="164" fontId="44" fillId="0" borderId="7" xfId="1" applyFont="1" applyBorder="1" applyAlignment="1">
      <alignment horizontal="center" vertical="center" wrapText="1"/>
    </xf>
    <xf numFmtId="164" fontId="44" fillId="0" borderId="4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44" fillId="0" borderId="5" xfId="1" applyNumberFormat="1" applyFont="1" applyBorder="1" applyAlignment="1">
      <alignment horizontal="center" vertical="center" wrapText="1"/>
    </xf>
    <xf numFmtId="165" fontId="44" fillId="0" borderId="7" xfId="1" applyNumberFormat="1" applyFont="1" applyBorder="1" applyAlignment="1">
      <alignment horizontal="center" vertical="center" wrapText="1"/>
    </xf>
    <xf numFmtId="165" fontId="44" fillId="0" borderId="4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0" fillId="5" borderId="19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5" fillId="10" borderId="19" xfId="6" applyFont="1" applyFill="1" applyBorder="1" applyAlignment="1">
      <alignment horizontal="center"/>
    </xf>
    <xf numFmtId="0" fontId="9" fillId="4" borderId="10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4" fillId="5" borderId="34" xfId="0" applyFont="1" applyFill="1" applyBorder="1" applyAlignment="1">
      <alignment horizontal="center" vertical="center"/>
    </xf>
    <xf numFmtId="0" fontId="24" fillId="4" borderId="28" xfId="0" applyFont="1" applyFill="1" applyBorder="1" applyAlignment="1">
      <alignment vertical="center" wrapText="1"/>
    </xf>
    <xf numFmtId="0" fontId="24" fillId="4" borderId="70" xfId="0" applyFont="1" applyFill="1" applyBorder="1" applyAlignment="1">
      <alignment vertical="center" wrapText="1"/>
    </xf>
    <xf numFmtId="0" fontId="24" fillId="4" borderId="71" xfId="0" applyFont="1" applyFill="1" applyBorder="1" applyAlignment="1">
      <alignment vertical="center" wrapText="1"/>
    </xf>
    <xf numFmtId="0" fontId="78" fillId="0" borderId="0" xfId="0" applyFont="1" applyAlignment="1">
      <alignment horizontal="left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/>
    </xf>
    <xf numFmtId="42" fontId="13" fillId="0" borderId="1" xfId="1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0" fontId="86" fillId="4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 wrapText="1"/>
    </xf>
    <xf numFmtId="166" fontId="13" fillId="0" borderId="11" xfId="0" applyNumberFormat="1" applyFont="1" applyBorder="1" applyAlignment="1">
      <alignment horizontal="center" vertical="center" wrapText="1"/>
    </xf>
    <xf numFmtId="165" fontId="13" fillId="0" borderId="11" xfId="1" applyNumberFormat="1" applyFont="1" applyFill="1" applyBorder="1" applyAlignment="1">
      <alignment horizontal="center" vertical="center" wrapText="1"/>
    </xf>
    <xf numFmtId="42" fontId="13" fillId="0" borderId="11" xfId="10" applyFont="1" applyFill="1" applyBorder="1" applyAlignment="1">
      <alignment horizontal="center" vertical="center" wrapText="1"/>
    </xf>
    <xf numFmtId="6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6" fontId="13" fillId="0" borderId="11" xfId="3" applyNumberFormat="1" applyFont="1" applyFill="1" applyBorder="1" applyAlignment="1">
      <alignment horizontal="center" vertical="center" wrapText="1"/>
    </xf>
    <xf numFmtId="0" fontId="13" fillId="0" borderId="11" xfId="3" applyNumberFormat="1" applyFont="1" applyFill="1" applyBorder="1" applyAlignment="1">
      <alignment horizontal="center" vertical="center" wrapText="1"/>
    </xf>
    <xf numFmtId="44" fontId="13" fillId="0" borderId="11" xfId="3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23" fillId="2" borderId="13" xfId="4" applyFont="1" applyFill="1" applyBorder="1" applyAlignment="1">
      <alignment horizontal="center" vertical="center" wrapText="1"/>
    </xf>
    <xf numFmtId="0" fontId="23" fillId="2" borderId="12" xfId="4" applyFont="1" applyFill="1" applyBorder="1" applyAlignment="1">
      <alignment horizontal="center" vertical="center" wrapText="1"/>
    </xf>
    <xf numFmtId="0" fontId="21" fillId="7" borderId="13" xfId="4" applyFont="1" applyFill="1" applyBorder="1" applyAlignment="1">
      <alignment horizontal="center" vertical="center" wrapText="1"/>
    </xf>
    <xf numFmtId="0" fontId="21" fillId="7" borderId="2" xfId="4" applyFont="1" applyFill="1" applyBorder="1" applyAlignment="1">
      <alignment horizontal="center" vertical="center" wrapText="1"/>
    </xf>
    <xf numFmtId="0" fontId="21" fillId="7" borderId="12" xfId="4" applyFont="1" applyFill="1" applyBorder="1" applyAlignment="1">
      <alignment horizontal="center" vertical="center" wrapText="1"/>
    </xf>
    <xf numFmtId="0" fontId="24" fillId="4" borderId="1" xfId="4" applyFont="1" applyFill="1" applyBorder="1" applyAlignment="1">
      <alignment horizontal="center" vertical="center" wrapText="1"/>
    </xf>
    <xf numFmtId="0" fontId="23" fillId="2" borderId="1" xfId="4" applyFont="1" applyFill="1" applyBorder="1" applyAlignment="1">
      <alignment horizontal="center" vertical="center" wrapText="1"/>
    </xf>
    <xf numFmtId="0" fontId="23" fillId="2" borderId="2" xfId="4" applyFont="1" applyFill="1" applyBorder="1" applyAlignment="1">
      <alignment horizontal="center" vertical="center" wrapText="1"/>
    </xf>
    <xf numFmtId="0" fontId="77" fillId="0" borderId="0" xfId="7" applyFont="1" applyAlignment="1">
      <alignment horizontal="center" vertical="center" wrapText="1"/>
    </xf>
    <xf numFmtId="0" fontId="21" fillId="0" borderId="0" xfId="7"/>
  </cellXfs>
  <cellStyles count="12">
    <cellStyle name="Hipervínculo" xfId="6" builtinId="8"/>
    <cellStyle name="Moneda" xfId="1" builtinId="4"/>
    <cellStyle name="Moneda [0]" xfId="10" builtinId="7"/>
    <cellStyle name="Moneda 2" xfId="3" xr:uid="{00000000-0005-0000-0000-000004000000}"/>
    <cellStyle name="Moneda 3" xfId="5" xr:uid="{00000000-0005-0000-0000-000005000000}"/>
    <cellStyle name="Moneda 4" xfId="8" xr:uid="{00000000-0005-0000-0000-000006000000}"/>
    <cellStyle name="Normal" xfId="0" builtinId="0"/>
    <cellStyle name="Normal 2" xfId="4" xr:uid="{00000000-0005-0000-0000-000008000000}"/>
    <cellStyle name="Normal 3" xfId="7" xr:uid="{00000000-0005-0000-0000-000009000000}"/>
    <cellStyle name="Normal 4" xfId="11" xr:uid="{00000000-0005-0000-0000-00000A000000}"/>
    <cellStyle name="Porcentaje" xfId="2" builtinId="5"/>
    <cellStyle name="Porcentaje 2" xfId="9" xr:uid="{00000000-0005-0000-0000-00000C000000}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57150</xdr:rowOff>
    </xdr:from>
    <xdr:to>
      <xdr:col>0</xdr:col>
      <xdr:colOff>762000</xdr:colOff>
      <xdr:row>1</xdr:row>
      <xdr:rowOff>542925</xdr:rowOff>
    </xdr:to>
    <xdr:pic>
      <xdr:nvPicPr>
        <xdr:cNvPr id="3" name="Imagen 2" descr="ITFIP LOGO-02">
          <a:extLst>
            <a:ext uri="{FF2B5EF4-FFF2-40B4-BE49-F238E27FC236}">
              <a16:creationId xmlns:a16="http://schemas.microsoft.com/office/drawing/2014/main" id="{87AD0AE0-6F9B-46C5-95F4-E7392020F0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7150"/>
          <a:ext cx="75247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233265</xdr:colOff>
      <xdr:row>1</xdr:row>
      <xdr:rowOff>77755</xdr:rowOff>
    </xdr:from>
    <xdr:to>
      <xdr:col>2</xdr:col>
      <xdr:colOff>539799</xdr:colOff>
      <xdr:row>3</xdr:row>
      <xdr:rowOff>88114</xdr:rowOff>
    </xdr:to>
    <xdr:pic>
      <xdr:nvPicPr>
        <xdr:cNvPr id="2" name="Picture 126" descr="ITFIP LOGO-01">
          <a:extLst>
            <a:ext uri="{FF2B5EF4-FFF2-40B4-BE49-F238E27FC236}">
              <a16:creationId xmlns:a16="http://schemas.microsoft.com/office/drawing/2014/main" id="{9C4CA738-3A83-43C3-819D-ECF38951EF4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34"/>
        <a:stretch/>
      </xdr:blipFill>
      <xdr:spPr bwMode="auto">
        <a:xfrm>
          <a:off x="528540" y="153955"/>
          <a:ext cx="1662015" cy="6294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168520</xdr:colOff>
      <xdr:row>29</xdr:row>
      <xdr:rowOff>21981</xdr:rowOff>
    </xdr:from>
    <xdr:to>
      <xdr:col>8</xdr:col>
      <xdr:colOff>581314</xdr:colOff>
      <xdr:row>33</xdr:row>
      <xdr:rowOff>145589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1A4C11-42C6-4D3D-95E8-C775A08ED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1789" y="11767039"/>
          <a:ext cx="1658371" cy="88560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282154</xdr:colOff>
      <xdr:row>0</xdr:row>
      <xdr:rowOff>63500</xdr:rowOff>
    </xdr:from>
    <xdr:to>
      <xdr:col>4</xdr:col>
      <xdr:colOff>1410546</xdr:colOff>
      <xdr:row>3</xdr:row>
      <xdr:rowOff>10583</xdr:rowOff>
    </xdr:to>
    <xdr:pic>
      <xdr:nvPicPr>
        <xdr:cNvPr id="2" name="Image 21">
          <a:extLst>
            <a:ext uri="{FF2B5EF4-FFF2-40B4-BE49-F238E27FC236}">
              <a16:creationId xmlns:a16="http://schemas.microsoft.com/office/drawing/2014/main" id="{7A66E87A-35D5-48D2-AE10-784CCC975C0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58554" y="63500"/>
          <a:ext cx="1989452" cy="571923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</xdr:colOff>
      <xdr:row>71</xdr:row>
      <xdr:rowOff>106680</xdr:rowOff>
    </xdr:from>
    <xdr:to>
      <xdr:col>3</xdr:col>
      <xdr:colOff>462031</xdr:colOff>
      <xdr:row>76</xdr:row>
      <xdr:rowOff>146468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FA70C3-EFE3-46D8-906C-00F6A0123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29565600"/>
          <a:ext cx="1658371" cy="88560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139254</xdr:colOff>
      <xdr:row>32</xdr:row>
      <xdr:rowOff>174064</xdr:rowOff>
    </xdr:from>
    <xdr:to>
      <xdr:col>3</xdr:col>
      <xdr:colOff>278509</xdr:colOff>
      <xdr:row>36</xdr:row>
      <xdr:rowOff>171422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A4EAF9-5F1F-4401-89C7-31F6241D4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526" y="17447178"/>
          <a:ext cx="1437106" cy="75490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108856</xdr:colOff>
      <xdr:row>40</xdr:row>
      <xdr:rowOff>31126</xdr:rowOff>
    </xdr:from>
    <xdr:to>
      <xdr:col>5</xdr:col>
      <xdr:colOff>780142</xdr:colOff>
      <xdr:row>46</xdr:row>
      <xdr:rowOff>47332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2E9730-18B6-4B90-A147-6F32D7276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99" y="20405555"/>
          <a:ext cx="1895929" cy="99591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416034</xdr:colOff>
      <xdr:row>60</xdr:row>
      <xdr:rowOff>119416</xdr:rowOff>
    </xdr:from>
    <xdr:to>
      <xdr:col>2</xdr:col>
      <xdr:colOff>2605689</xdr:colOff>
      <xdr:row>66</xdr:row>
      <xdr:rowOff>152903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B8B46E-F792-4058-8383-1AFB5A8E2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879" y="43704502"/>
          <a:ext cx="2189655" cy="115021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24</xdr:row>
      <xdr:rowOff>57150</xdr:rowOff>
    </xdr:from>
    <xdr:to>
      <xdr:col>2</xdr:col>
      <xdr:colOff>1056180</xdr:colOff>
      <xdr:row>30</xdr:row>
      <xdr:rowOff>64361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B917E9-E692-480E-902B-129F81AB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13401675"/>
          <a:ext cx="2189655" cy="115021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179</xdr:row>
      <xdr:rowOff>19050</xdr:rowOff>
    </xdr:from>
    <xdr:to>
      <xdr:col>1</xdr:col>
      <xdr:colOff>2884980</xdr:colOff>
      <xdr:row>186</xdr:row>
      <xdr:rowOff>35786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2FAD46-BA59-43CD-87FF-7DCB73AFB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30070425"/>
          <a:ext cx="2189655" cy="115021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179</xdr:row>
      <xdr:rowOff>19050</xdr:rowOff>
    </xdr:from>
    <xdr:to>
      <xdr:col>1</xdr:col>
      <xdr:colOff>2884980</xdr:colOff>
      <xdr:row>186</xdr:row>
      <xdr:rowOff>35786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0258CA-9012-4F87-AF31-EFB4CFDFF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30070425"/>
          <a:ext cx="2189655" cy="11502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58</xdr:row>
      <xdr:rowOff>82697</xdr:rowOff>
    </xdr:from>
    <xdr:to>
      <xdr:col>0</xdr:col>
      <xdr:colOff>1478280</xdr:colOff>
      <xdr:row>62</xdr:row>
      <xdr:rowOff>166347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2CB3AB-EC07-4A85-82E9-5D46E335E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12320417"/>
          <a:ext cx="1203960" cy="845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18</xdr:row>
      <xdr:rowOff>57150</xdr:rowOff>
    </xdr:from>
    <xdr:to>
      <xdr:col>1</xdr:col>
      <xdr:colOff>632460</xdr:colOff>
      <xdr:row>22</xdr:row>
      <xdr:rowOff>140800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67E87D-5AA8-4CBE-858A-C8CD6DEA1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867150"/>
          <a:ext cx="1203960" cy="845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69</xdr:row>
      <xdr:rowOff>131354</xdr:rowOff>
    </xdr:from>
    <xdr:to>
      <xdr:col>1</xdr:col>
      <xdr:colOff>647700</xdr:colOff>
      <xdr:row>73</xdr:row>
      <xdr:rowOff>129369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488B58-A151-4A00-97C4-891EF52B9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13313954"/>
          <a:ext cx="1082040" cy="7600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35</xdr:row>
      <xdr:rowOff>38099</xdr:rowOff>
    </xdr:from>
    <xdr:to>
      <xdr:col>2</xdr:col>
      <xdr:colOff>666750</xdr:colOff>
      <xdr:row>43</xdr:row>
      <xdr:rowOff>6080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0E2524C-0D71-4AA4-9C53-CECE5849C3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640" t="30188" r="37440" b="55829"/>
        <a:stretch/>
      </xdr:blipFill>
      <xdr:spPr>
        <a:xfrm>
          <a:off x="47626" y="7210424"/>
          <a:ext cx="5514974" cy="1720581"/>
        </a:xfrm>
        <a:prstGeom prst="rect">
          <a:avLst/>
        </a:prstGeom>
      </xdr:spPr>
    </xdr:pic>
    <xdr:clientData/>
  </xdr:twoCellAnchor>
  <xdr:twoCellAnchor editAs="oneCell">
    <xdr:from>
      <xdr:col>5</xdr:col>
      <xdr:colOff>438150</xdr:colOff>
      <xdr:row>34</xdr:row>
      <xdr:rowOff>161925</xdr:rowOff>
    </xdr:from>
    <xdr:to>
      <xdr:col>6</xdr:col>
      <xdr:colOff>1028700</xdr:colOff>
      <xdr:row>39</xdr:row>
      <xdr:rowOff>206393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5D3FE4-CE80-41CE-867E-8D364557B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7143750"/>
          <a:ext cx="1866900" cy="9969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356152</xdr:colOff>
      <xdr:row>114</xdr:row>
      <xdr:rowOff>107673</xdr:rowOff>
    </xdr:from>
    <xdr:to>
      <xdr:col>0</xdr:col>
      <xdr:colOff>1438192</xdr:colOff>
      <xdr:row>118</xdr:row>
      <xdr:rowOff>105688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C100BA-CF6A-4653-9806-36E357EAA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152" y="17849021"/>
          <a:ext cx="1082040" cy="7600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158750</xdr:colOff>
      <xdr:row>64</xdr:row>
      <xdr:rowOff>27456</xdr:rowOff>
    </xdr:from>
    <xdr:to>
      <xdr:col>1</xdr:col>
      <xdr:colOff>1498600</xdr:colOff>
      <xdr:row>69</xdr:row>
      <xdr:rowOff>12716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96F612-141F-4BC7-928D-5132605E3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190506"/>
          <a:ext cx="1339850" cy="7155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109</xdr:row>
      <xdr:rowOff>101685</xdr:rowOff>
    </xdr:from>
    <xdr:to>
      <xdr:col>1</xdr:col>
      <xdr:colOff>1695450</xdr:colOff>
      <xdr:row>113</xdr:row>
      <xdr:rowOff>153536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B23657-8646-4D63-A45F-8C8AA483B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21285285"/>
          <a:ext cx="1524000" cy="81385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374195</xdr:colOff>
      <xdr:row>32</xdr:row>
      <xdr:rowOff>136072</xdr:rowOff>
    </xdr:from>
    <xdr:to>
      <xdr:col>2</xdr:col>
      <xdr:colOff>2032566</xdr:colOff>
      <xdr:row>38</xdr:row>
      <xdr:rowOff>52171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104F2F-0E5C-4615-927E-FBD536E0D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967" y="6829085"/>
          <a:ext cx="1658371" cy="8856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ITFIP/Downloads/PLAN%20DE%20DESARROLLO%20INSITTUCIONAL%202025%202032%20FINANCI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DESARROLLLO "/>
      <sheetName val="1. EXCELENCIA ACADEMICA"/>
      <sheetName val="2 AMPLIACION DE COBERTURA"/>
      <sheetName val="3. INVESTIGACION E INNOVACION"/>
      <sheetName val="4. PROYECC SOCIAL E INTERNACION"/>
      <sheetName val="5. BIENESTAR INSTITUCIONAL"/>
      <sheetName val="6. GESTION ADMINISTRATIVA"/>
      <sheetName val="Hoja1"/>
      <sheetName val="PROCESOS "/>
      <sheetName val="MPIG"/>
    </sheetNames>
    <sheetDataSet>
      <sheetData sheetId="0"/>
      <sheetData sheetId="1">
        <row r="5">
          <cell r="U5">
            <v>183789670</v>
          </cell>
          <cell r="V5">
            <v>189303360.09999999</v>
          </cell>
          <cell r="W5">
            <v>194982460.903</v>
          </cell>
          <cell r="X5">
            <v>224982460.903</v>
          </cell>
          <cell r="Y5">
            <v>233331934.73008999</v>
          </cell>
          <cell r="Z5">
            <v>242011892.77199301</v>
          </cell>
          <cell r="AA5">
            <v>255672599.555152</v>
          </cell>
          <cell r="AB5">
            <v>265194977.54180673</v>
          </cell>
        </row>
        <row r="9">
          <cell r="U9">
            <v>80000000</v>
          </cell>
          <cell r="V9">
            <v>164800000</v>
          </cell>
          <cell r="W9">
            <v>169744000</v>
          </cell>
          <cell r="X9">
            <v>169744000</v>
          </cell>
          <cell r="Y9">
            <v>174836320</v>
          </cell>
          <cell r="Z9">
            <v>180081409.59999999</v>
          </cell>
          <cell r="AA9">
            <v>185483851.88800001</v>
          </cell>
          <cell r="AB9">
            <v>191048367.44464001</v>
          </cell>
        </row>
        <row r="15">
          <cell r="U15">
            <v>64506680</v>
          </cell>
          <cell r="V15">
            <v>66441880.399999999</v>
          </cell>
          <cell r="W15">
            <v>68435136.812000006</v>
          </cell>
          <cell r="X15">
            <v>68435136.812000006</v>
          </cell>
          <cell r="Y15">
            <v>70488190.916359991</v>
          </cell>
          <cell r="Z15">
            <v>72602836.643850803</v>
          </cell>
          <cell r="AA15">
            <v>74780921.743166298</v>
          </cell>
          <cell r="AB15">
            <v>77024349.395461291</v>
          </cell>
        </row>
        <row r="16">
          <cell r="U16">
            <v>328296350</v>
          </cell>
          <cell r="V16">
            <v>420545240.5</v>
          </cell>
          <cell r="W16">
            <v>433161597.71500003</v>
          </cell>
          <cell r="X16">
            <v>463161597.71500003</v>
          </cell>
          <cell r="Y16">
            <v>478656445.64644998</v>
          </cell>
          <cell r="Z16">
            <v>494696139.01584381</v>
          </cell>
          <cell r="AA16">
            <v>515937373.18631828</v>
          </cell>
          <cell r="AB16">
            <v>533267694.38190806</v>
          </cell>
        </row>
      </sheetData>
      <sheetData sheetId="2">
        <row r="10">
          <cell r="U10">
            <v>87671820</v>
          </cell>
          <cell r="V10">
            <v>90301974.600000009</v>
          </cell>
          <cell r="W10">
            <v>93011033.838</v>
          </cell>
          <cell r="X10">
            <v>93011033.838</v>
          </cell>
          <cell r="Y10">
            <v>95801364.853139997</v>
          </cell>
          <cell r="Z10">
            <v>98675405.798734203</v>
          </cell>
          <cell r="AA10">
            <v>167635667.97269619</v>
          </cell>
          <cell r="AB10">
            <v>104684738.01187715</v>
          </cell>
        </row>
        <row r="17">
          <cell r="U17">
            <v>3317252800</v>
          </cell>
          <cell r="V17">
            <v>3328349877.8799973</v>
          </cell>
          <cell r="W17">
            <v>2791341539</v>
          </cell>
          <cell r="X17">
            <v>3047890052.8000002</v>
          </cell>
          <cell r="Y17">
            <v>3184782170.1440001</v>
          </cell>
          <cell r="Z17">
            <v>3041300462.9233193</v>
          </cell>
          <cell r="AA17">
            <v>3262505577.3210206</v>
          </cell>
          <cell r="AB17">
            <v>3027288929.3311009</v>
          </cell>
        </row>
        <row r="20">
          <cell r="U20">
            <v>2818269052</v>
          </cell>
          <cell r="V20">
            <v>80000000</v>
          </cell>
          <cell r="W20">
            <v>82400000</v>
          </cell>
          <cell r="X20">
            <v>82400000</v>
          </cell>
          <cell r="Y20">
            <v>84872000</v>
          </cell>
          <cell r="Z20">
            <v>1587418160</v>
          </cell>
          <cell r="AA20">
            <v>90040704.799999997</v>
          </cell>
          <cell r="AB20">
            <v>92741925.944000006</v>
          </cell>
        </row>
        <row r="21">
          <cell r="U21">
            <v>6223193672</v>
          </cell>
          <cell r="V21">
            <v>3498651852.4799972</v>
          </cell>
          <cell r="W21">
            <v>2966752572.8379998</v>
          </cell>
          <cell r="X21">
            <v>3223301086.638</v>
          </cell>
          <cell r="Y21">
            <v>3365455534.9971399</v>
          </cell>
          <cell r="Z21">
            <v>4727394028.7220535</v>
          </cell>
          <cell r="AA21">
            <v>3520181950.0937171</v>
          </cell>
          <cell r="AB21">
            <v>3224715593.2869778</v>
          </cell>
        </row>
      </sheetData>
      <sheetData sheetId="3">
        <row r="17">
          <cell r="U17">
            <v>760000000</v>
          </cell>
          <cell r="V17">
            <v>847720000</v>
          </cell>
          <cell r="W17">
            <v>987428800</v>
          </cell>
          <cell r="X17">
            <v>1130329952</v>
          </cell>
          <cell r="Y17">
            <v>1276175150.0800002</v>
          </cell>
          <cell r="Z17">
            <v>1422010156.0832</v>
          </cell>
          <cell r="AA17">
            <v>1558817562.3265278</v>
          </cell>
          <cell r="AB17">
            <v>1605582089.1963239</v>
          </cell>
        </row>
        <row r="22">
          <cell r="U22">
            <v>68438000</v>
          </cell>
          <cell r="V22">
            <v>76350000</v>
          </cell>
          <cell r="W22">
            <v>305360000</v>
          </cell>
          <cell r="X22">
            <v>115730800</v>
          </cell>
          <cell r="Y22">
            <v>229202724</v>
          </cell>
          <cell r="Z22">
            <v>122778805.72</v>
          </cell>
          <cell r="AA22">
            <v>256462169.89160001</v>
          </cell>
          <cell r="AB22">
            <v>119956035.39205417</v>
          </cell>
        </row>
        <row r="23">
          <cell r="U23">
            <v>828438000</v>
          </cell>
          <cell r="V23">
            <v>924070000</v>
          </cell>
          <cell r="W23">
            <v>1292788800</v>
          </cell>
          <cell r="X23">
            <v>1246060752</v>
          </cell>
          <cell r="Y23">
            <v>1505377874.0800002</v>
          </cell>
          <cell r="Z23">
            <v>1544788961.8032</v>
          </cell>
          <cell r="AA23">
            <v>1815279732.2181277</v>
          </cell>
          <cell r="AB23">
            <v>1725538124.588378</v>
          </cell>
        </row>
      </sheetData>
      <sheetData sheetId="4">
        <row r="7">
          <cell r="U7">
            <v>100000000</v>
          </cell>
          <cell r="V7">
            <v>129400000</v>
          </cell>
          <cell r="W7">
            <v>169822000</v>
          </cell>
          <cell r="X7">
            <v>132645460</v>
          </cell>
          <cell r="Y7">
            <v>174991823.80000001</v>
          </cell>
          <cell r="Z7">
            <v>140723568.514</v>
          </cell>
          <cell r="AA7">
            <v>185230625.56942001</v>
          </cell>
          <cell r="AB7">
            <v>149293633.83650261</v>
          </cell>
        </row>
        <row r="13">
          <cell r="U13">
            <v>170000000</v>
          </cell>
          <cell r="V13">
            <v>205800000</v>
          </cell>
          <cell r="W13">
            <v>416970000</v>
          </cell>
          <cell r="X13">
            <v>263904200</v>
          </cell>
          <cell r="Y13">
            <v>284612052</v>
          </cell>
          <cell r="Z13">
            <v>485923555.12</v>
          </cell>
          <cell r="AA13">
            <v>327870287.42720002</v>
          </cell>
          <cell r="AB13">
            <v>343389489.622832</v>
          </cell>
        </row>
        <row r="17">
          <cell r="U17">
            <v>90000000</v>
          </cell>
          <cell r="V17">
            <v>92700000</v>
          </cell>
          <cell r="W17">
            <v>95481000</v>
          </cell>
          <cell r="X17">
            <v>95481000</v>
          </cell>
          <cell r="Y17">
            <v>98345430</v>
          </cell>
          <cell r="Z17">
            <v>101295792.90000001</v>
          </cell>
          <cell r="AA17">
            <v>104334666.68700001</v>
          </cell>
          <cell r="AB17">
            <v>107464706.68761002</v>
          </cell>
        </row>
        <row r="18">
          <cell r="U18">
            <v>360000000</v>
          </cell>
          <cell r="V18">
            <v>427900000</v>
          </cell>
          <cell r="W18">
            <v>682273000</v>
          </cell>
          <cell r="X18">
            <v>492030660</v>
          </cell>
          <cell r="Y18">
            <v>557949305.79999995</v>
          </cell>
          <cell r="Z18">
            <v>727942916.53399992</v>
          </cell>
          <cell r="AA18">
            <v>617435579.68361998</v>
          </cell>
          <cell r="AB18">
            <v>600147830.14694464</v>
          </cell>
        </row>
      </sheetData>
      <sheetData sheetId="5">
        <row r="7">
          <cell r="U7">
            <v>546000000</v>
          </cell>
          <cell r="V7">
            <v>562380000</v>
          </cell>
          <cell r="W7">
            <v>579251400</v>
          </cell>
          <cell r="X7">
            <v>579251400</v>
          </cell>
          <cell r="Y7">
            <v>596628942</v>
          </cell>
          <cell r="Z7">
            <v>614527810.25999999</v>
          </cell>
          <cell r="AA7">
            <v>632963644.56780005</v>
          </cell>
          <cell r="AB7">
            <v>651952553.90483403</v>
          </cell>
        </row>
        <row r="14">
          <cell r="U14">
            <v>168234140</v>
          </cell>
          <cell r="V14">
            <v>173281164.19999999</v>
          </cell>
          <cell r="W14">
            <v>178479599.12599999</v>
          </cell>
          <cell r="X14">
            <v>178479599.12599999</v>
          </cell>
          <cell r="Y14">
            <v>183833987.09977999</v>
          </cell>
          <cell r="Z14">
            <v>189349006.712773</v>
          </cell>
          <cell r="AA14">
            <v>195029476.914157</v>
          </cell>
          <cell r="AB14">
            <v>200880361.22158173</v>
          </cell>
        </row>
        <row r="19">
          <cell r="U19">
            <v>554718840</v>
          </cell>
          <cell r="V19">
            <v>571360405.20000005</v>
          </cell>
          <cell r="W19">
            <v>588501217.35600007</v>
          </cell>
          <cell r="X19">
            <v>588501217.35600007</v>
          </cell>
          <cell r="Y19">
            <v>606156253.87668002</v>
          </cell>
          <cell r="Z19">
            <v>624340941.49298072</v>
          </cell>
          <cell r="AA19">
            <v>643071169.73777008</v>
          </cell>
          <cell r="AB19">
            <v>662363304.82990324</v>
          </cell>
        </row>
        <row r="20">
          <cell r="U20">
            <v>1268952980</v>
          </cell>
          <cell r="V20">
            <v>1307021569.4000001</v>
          </cell>
          <cell r="W20">
            <v>1346232216.4820001</v>
          </cell>
          <cell r="X20">
            <v>1346232216.4820001</v>
          </cell>
          <cell r="Y20">
            <v>1386619182.97646</v>
          </cell>
          <cell r="Z20">
            <v>1428217758.4657536</v>
          </cell>
          <cell r="AA20">
            <v>1471064291.219727</v>
          </cell>
          <cell r="AB20">
            <v>1515196219.9563189</v>
          </cell>
        </row>
      </sheetData>
      <sheetData sheetId="6">
        <row r="12">
          <cell r="U12">
            <v>2049684400</v>
          </cell>
          <cell r="V12">
            <v>1951454524.0599999</v>
          </cell>
          <cell r="W12">
            <v>2253736445.0998793</v>
          </cell>
          <cell r="X12">
            <v>2675140240.1708927</v>
          </cell>
          <cell r="Y12">
            <v>2644869190.2621465</v>
          </cell>
          <cell r="Z12">
            <v>1534579144.9769824</v>
          </cell>
          <cell r="AA12">
            <v>3063439408.0112543</v>
          </cell>
          <cell r="AB12">
            <v>3978627360.9472942</v>
          </cell>
        </row>
        <row r="17">
          <cell r="U17">
            <v>73775120</v>
          </cell>
          <cell r="V17">
            <v>80000000</v>
          </cell>
          <cell r="W17">
            <v>82400000</v>
          </cell>
          <cell r="X17">
            <v>82400000</v>
          </cell>
          <cell r="Y17">
            <v>84872000</v>
          </cell>
          <cell r="Z17">
            <v>87418160</v>
          </cell>
          <cell r="AA17">
            <v>90040704.800000012</v>
          </cell>
          <cell r="AB17">
            <v>92741925.944000065</v>
          </cell>
        </row>
        <row r="18">
          <cell r="U18">
            <v>2123459520</v>
          </cell>
          <cell r="V18">
            <v>2031454524.0599999</v>
          </cell>
          <cell r="W18">
            <v>2336136445.0998793</v>
          </cell>
          <cell r="X18">
            <v>2757540240.1708927</v>
          </cell>
          <cell r="Y18">
            <v>2729741190.2621465</v>
          </cell>
          <cell r="Z18">
            <v>1621997304.9769824</v>
          </cell>
          <cell r="AA18">
            <v>3153480112.8112545</v>
          </cell>
          <cell r="AB18">
            <v>4071369286.8912945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ane.gov.co/index.php/estadisticas-por-tema/precios-y-costos/indice-de-precios-al-consumidor-ipc/ipc-informacion-tecnica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topLeftCell="A18" workbookViewId="0">
      <selection activeCell="A35" sqref="A35"/>
    </sheetView>
  </sheetViews>
  <sheetFormatPr baseColWidth="10" defaultRowHeight="24" x14ac:dyDescent="0.3"/>
  <cols>
    <col min="1" max="1" width="85" style="248" customWidth="1"/>
  </cols>
  <sheetData>
    <row r="1" spans="1:9" ht="23.25" customHeight="1" x14ac:dyDescent="0.2">
      <c r="A1" s="523" t="s">
        <v>625</v>
      </c>
    </row>
    <row r="2" spans="1:9" ht="54" customHeight="1" x14ac:dyDescent="0.2">
      <c r="A2" s="523"/>
    </row>
    <row r="3" spans="1:9" x14ac:dyDescent="0.25">
      <c r="A3" s="244" t="s">
        <v>2015</v>
      </c>
      <c r="B3" s="230"/>
      <c r="C3" s="231"/>
      <c r="D3" s="231"/>
      <c r="E3" s="231"/>
      <c r="F3" s="232"/>
      <c r="G3" s="232"/>
      <c r="H3" s="232"/>
      <c r="I3" s="232"/>
    </row>
    <row r="4" spans="1:9" x14ac:dyDescent="0.25">
      <c r="A4" s="245"/>
      <c r="B4" s="230"/>
      <c r="C4" s="231"/>
      <c r="D4" s="231"/>
      <c r="E4" s="231"/>
      <c r="F4" s="232"/>
      <c r="G4" s="232"/>
      <c r="H4" s="232"/>
      <c r="I4" s="232"/>
    </row>
    <row r="5" spans="1:9" x14ac:dyDescent="0.3">
      <c r="A5" s="247" t="s">
        <v>610</v>
      </c>
      <c r="B5" s="231"/>
      <c r="C5" s="231"/>
      <c r="D5" s="231"/>
      <c r="E5" s="231"/>
      <c r="F5" s="231"/>
      <c r="G5" s="231"/>
      <c r="H5" s="231"/>
      <c r="I5" s="231"/>
    </row>
    <row r="6" spans="1:9" x14ac:dyDescent="0.25">
      <c r="A6" s="246"/>
      <c r="B6" s="231"/>
      <c r="C6" s="231"/>
      <c r="D6" s="231"/>
      <c r="E6" s="231"/>
      <c r="F6" s="231"/>
      <c r="G6" s="231"/>
      <c r="H6" s="231"/>
      <c r="I6" s="231"/>
    </row>
    <row r="7" spans="1:9" x14ac:dyDescent="0.3">
      <c r="A7" s="247" t="s">
        <v>2006</v>
      </c>
      <c r="B7" s="231"/>
      <c r="C7" s="231"/>
      <c r="D7" s="231"/>
      <c r="E7" s="231"/>
      <c r="F7" s="231"/>
      <c r="G7" s="231"/>
      <c r="H7" s="231"/>
      <c r="I7" s="231"/>
    </row>
    <row r="8" spans="1:9" x14ac:dyDescent="0.25">
      <c r="A8" s="246"/>
      <c r="B8" s="231"/>
      <c r="C8" s="231"/>
      <c r="D8" s="231"/>
      <c r="E8" s="231"/>
      <c r="F8" s="231"/>
      <c r="G8" s="231"/>
      <c r="H8" s="231"/>
      <c r="I8" s="231"/>
    </row>
    <row r="9" spans="1:9" x14ac:dyDescent="0.3">
      <c r="A9" s="247" t="s">
        <v>2030</v>
      </c>
      <c r="B9" s="231"/>
      <c r="C9" s="231"/>
      <c r="D9" s="231"/>
      <c r="E9" s="231"/>
      <c r="F9" s="231"/>
      <c r="G9" s="231"/>
      <c r="H9" s="231"/>
      <c r="I9" s="231"/>
    </row>
    <row r="10" spans="1:9" x14ac:dyDescent="0.25">
      <c r="A10" s="246"/>
      <c r="B10" s="231"/>
      <c r="C10" s="231"/>
      <c r="D10" s="231"/>
      <c r="E10" s="231"/>
      <c r="F10" s="231"/>
      <c r="G10" s="231"/>
      <c r="H10" s="231"/>
      <c r="I10" s="231"/>
    </row>
    <row r="11" spans="1:9" x14ac:dyDescent="0.3">
      <c r="A11" s="247" t="s">
        <v>2008</v>
      </c>
      <c r="B11" s="231"/>
      <c r="C11" s="231"/>
      <c r="D11" s="231"/>
      <c r="E11" s="231"/>
      <c r="F11" s="231"/>
      <c r="G11" s="231"/>
      <c r="H11" s="231"/>
      <c r="I11" s="231"/>
    </row>
    <row r="12" spans="1:9" x14ac:dyDescent="0.25">
      <c r="A12" s="246"/>
      <c r="B12" s="231"/>
      <c r="C12" s="231"/>
      <c r="D12" s="231"/>
      <c r="E12" s="231"/>
      <c r="F12" s="231"/>
      <c r="G12" s="231"/>
      <c r="H12" s="231"/>
      <c r="I12" s="231"/>
    </row>
    <row r="13" spans="1:9" x14ac:dyDescent="0.3">
      <c r="A13" s="247" t="s">
        <v>2009</v>
      </c>
      <c r="B13" s="231"/>
      <c r="C13" s="231"/>
      <c r="D13" s="231"/>
      <c r="E13" s="231"/>
      <c r="F13" s="231"/>
      <c r="G13" s="231"/>
      <c r="H13" s="231"/>
      <c r="I13" s="231"/>
    </row>
    <row r="14" spans="1:9" x14ac:dyDescent="0.25">
      <c r="A14" s="246"/>
      <c r="B14" s="231"/>
      <c r="C14" s="231"/>
      <c r="D14" s="231"/>
      <c r="E14" s="231"/>
      <c r="F14" s="231"/>
      <c r="G14" s="231"/>
      <c r="H14" s="231"/>
      <c r="I14" s="231"/>
    </row>
    <row r="15" spans="1:9" x14ac:dyDescent="0.3">
      <c r="A15" s="247" t="s">
        <v>2031</v>
      </c>
      <c r="B15" s="231"/>
      <c r="C15" s="231"/>
      <c r="D15" s="231"/>
      <c r="E15" s="231"/>
      <c r="F15" s="231"/>
      <c r="G15" s="231"/>
      <c r="H15" s="231"/>
      <c r="I15" s="231"/>
    </row>
    <row r="16" spans="1:9" x14ac:dyDescent="0.25">
      <c r="A16" s="246"/>
      <c r="B16" s="231"/>
      <c r="C16" s="231"/>
      <c r="D16" s="231"/>
      <c r="E16" s="231"/>
      <c r="F16" s="231"/>
      <c r="G16" s="231"/>
      <c r="H16" s="231"/>
      <c r="I16" s="231"/>
    </row>
    <row r="17" spans="1:9" x14ac:dyDescent="0.3">
      <c r="A17" s="247" t="s">
        <v>2016</v>
      </c>
      <c r="B17" s="231"/>
      <c r="C17" s="231"/>
      <c r="D17" s="231"/>
      <c r="E17" s="231"/>
      <c r="F17" s="231"/>
      <c r="G17" s="231"/>
      <c r="H17" s="231"/>
      <c r="I17" s="231"/>
    </row>
    <row r="18" spans="1:9" x14ac:dyDescent="0.25">
      <c r="A18" s="246"/>
      <c r="B18" s="231"/>
      <c r="C18" s="231"/>
      <c r="D18" s="231"/>
      <c r="E18" s="231"/>
      <c r="F18" s="231"/>
      <c r="G18" s="231"/>
      <c r="H18" s="231"/>
      <c r="I18" s="231"/>
    </row>
    <row r="19" spans="1:9" x14ac:dyDescent="0.3">
      <c r="A19" s="247" t="s">
        <v>2017</v>
      </c>
      <c r="B19" s="231"/>
      <c r="C19" s="231"/>
      <c r="D19" s="231"/>
      <c r="E19" s="231"/>
      <c r="F19" s="231"/>
      <c r="G19" s="231"/>
      <c r="H19" s="231"/>
      <c r="I19" s="231"/>
    </row>
    <row r="20" spans="1:9" x14ac:dyDescent="0.25">
      <c r="A20" s="246"/>
      <c r="B20" s="231"/>
      <c r="C20" s="231"/>
      <c r="D20" s="231"/>
      <c r="E20" s="231"/>
      <c r="F20" s="231"/>
      <c r="G20" s="231"/>
      <c r="H20" s="231"/>
      <c r="I20" s="231"/>
    </row>
    <row r="21" spans="1:9" x14ac:dyDescent="0.3">
      <c r="A21" s="247" t="s">
        <v>2018</v>
      </c>
      <c r="B21" s="231"/>
      <c r="C21" s="231"/>
      <c r="D21" s="231"/>
      <c r="E21" s="231"/>
      <c r="F21" s="231"/>
      <c r="G21" s="231"/>
      <c r="H21" s="231"/>
      <c r="I21" s="231"/>
    </row>
    <row r="22" spans="1:9" x14ac:dyDescent="0.3">
      <c r="B22" s="231"/>
      <c r="C22" s="231"/>
      <c r="D22" s="231"/>
      <c r="E22" s="231"/>
      <c r="F22" s="231"/>
      <c r="G22" s="231"/>
      <c r="H22" s="231"/>
      <c r="I22" s="231"/>
    </row>
    <row r="23" spans="1:9" x14ac:dyDescent="0.3">
      <c r="A23" s="247" t="s">
        <v>2021</v>
      </c>
      <c r="B23" s="231"/>
      <c r="C23" s="231"/>
      <c r="D23" s="231"/>
      <c r="E23" s="231"/>
      <c r="F23" s="231"/>
      <c r="G23" s="231"/>
      <c r="H23" s="231"/>
      <c r="I23" s="231"/>
    </row>
    <row r="24" spans="1:9" x14ac:dyDescent="0.25">
      <c r="A24" s="246"/>
      <c r="B24" s="231"/>
      <c r="C24" s="231"/>
      <c r="D24" s="231"/>
      <c r="E24" s="231"/>
      <c r="F24" s="231"/>
      <c r="G24" s="231"/>
      <c r="H24" s="231"/>
      <c r="I24" s="231"/>
    </row>
    <row r="25" spans="1:9" x14ac:dyDescent="0.3">
      <c r="A25" s="247" t="s">
        <v>2024</v>
      </c>
      <c r="B25" s="231"/>
      <c r="C25" s="231"/>
      <c r="D25" s="231"/>
      <c r="E25" s="231"/>
      <c r="F25" s="231"/>
      <c r="G25" s="231"/>
      <c r="H25" s="231"/>
      <c r="I25" s="231"/>
    </row>
    <row r="26" spans="1:9" x14ac:dyDescent="0.25">
      <c r="A26" s="246"/>
      <c r="B26" s="231"/>
      <c r="C26" s="231"/>
      <c r="D26" s="231"/>
      <c r="E26" s="231"/>
      <c r="F26" s="231"/>
      <c r="G26" s="231"/>
      <c r="H26" s="231"/>
      <c r="I26" s="231"/>
    </row>
    <row r="27" spans="1:9" x14ac:dyDescent="0.3">
      <c r="A27" s="247" t="s">
        <v>2025</v>
      </c>
      <c r="B27" s="231"/>
      <c r="C27" s="231"/>
      <c r="D27" s="231"/>
      <c r="E27" s="231"/>
      <c r="F27" s="231"/>
      <c r="G27" s="231"/>
      <c r="H27" s="231"/>
      <c r="I27" s="231"/>
    </row>
    <row r="28" spans="1:9" x14ac:dyDescent="0.25">
      <c r="A28" s="246"/>
      <c r="B28" s="231"/>
      <c r="C28" s="231"/>
      <c r="D28" s="231"/>
      <c r="E28" s="231"/>
      <c r="F28" s="231"/>
      <c r="G28" s="231"/>
      <c r="H28" s="231"/>
      <c r="I28" s="231"/>
    </row>
    <row r="29" spans="1:9" x14ac:dyDescent="0.3">
      <c r="A29" s="247" t="s">
        <v>2023</v>
      </c>
      <c r="B29" s="231"/>
      <c r="C29" s="231"/>
      <c r="D29" s="231"/>
      <c r="E29" s="231"/>
      <c r="F29" s="231"/>
      <c r="G29" s="231"/>
      <c r="H29" s="231"/>
      <c r="I29" s="231"/>
    </row>
    <row r="30" spans="1:9" x14ac:dyDescent="0.25">
      <c r="A30" s="246"/>
      <c r="B30" s="231"/>
      <c r="C30" s="231"/>
      <c r="D30" s="231"/>
      <c r="E30" s="231"/>
      <c r="F30" s="231"/>
      <c r="G30" s="231"/>
      <c r="H30" s="231"/>
      <c r="I30" s="231"/>
    </row>
    <row r="31" spans="1:9" x14ac:dyDescent="0.3">
      <c r="A31" s="247" t="s">
        <v>2026</v>
      </c>
      <c r="B31" s="231"/>
      <c r="C31" s="231"/>
      <c r="D31" s="231"/>
      <c r="E31" s="231"/>
      <c r="F31" s="231"/>
      <c r="G31" s="231"/>
      <c r="H31" s="231"/>
      <c r="I31" s="231"/>
    </row>
    <row r="32" spans="1:9" x14ac:dyDescent="0.25">
      <c r="A32" s="246"/>
      <c r="B32" s="231"/>
      <c r="C32" s="231"/>
      <c r="D32" s="231"/>
      <c r="E32" s="231"/>
      <c r="F32" s="231"/>
      <c r="G32" s="231"/>
      <c r="H32" s="231"/>
      <c r="I32" s="231"/>
    </row>
    <row r="33" spans="1:9" x14ac:dyDescent="0.3">
      <c r="A33" s="247" t="s">
        <v>2027</v>
      </c>
      <c r="B33" s="232"/>
      <c r="C33" s="232"/>
      <c r="D33" s="232"/>
      <c r="E33" s="232"/>
      <c r="F33" s="232"/>
      <c r="G33" s="232"/>
      <c r="H33" s="232"/>
      <c r="I33" s="232"/>
    </row>
    <row r="34" spans="1:9" x14ac:dyDescent="0.2">
      <c r="A34" s="246"/>
      <c r="B34" s="232"/>
      <c r="C34" s="232"/>
      <c r="D34" s="232"/>
      <c r="E34" s="232"/>
      <c r="F34" s="232"/>
      <c r="G34" s="232"/>
      <c r="H34" s="232"/>
      <c r="I34" s="232"/>
    </row>
    <row r="35" spans="1:9" x14ac:dyDescent="0.3">
      <c r="A35" s="247" t="s">
        <v>2028</v>
      </c>
      <c r="B35" s="232"/>
      <c r="C35" s="232"/>
      <c r="D35" s="232"/>
      <c r="E35" s="232"/>
      <c r="F35" s="232"/>
      <c r="G35" s="232"/>
      <c r="H35" s="232"/>
      <c r="I35" s="232"/>
    </row>
    <row r="36" spans="1:9" x14ac:dyDescent="0.2">
      <c r="A36" s="246"/>
      <c r="B36" s="232"/>
      <c r="C36" s="232"/>
      <c r="D36" s="232"/>
      <c r="E36" s="232"/>
      <c r="F36" s="232"/>
      <c r="G36" s="232"/>
      <c r="H36" s="232"/>
      <c r="I36" s="232"/>
    </row>
  </sheetData>
  <mergeCells count="1">
    <mergeCell ref="A1:A2"/>
  </mergeCells>
  <hyperlinks>
    <hyperlink ref="A9" location="'3. Gastos-Egresos '!A1" display="3. Gastos - Egresos" xr:uid="{00000000-0004-0000-0000-000000000000}"/>
    <hyperlink ref="A11" location="'4. Proyeccion Plan Desarrollo '!A1" display="4.Proyeccion Plan Desarrollo " xr:uid="{00000000-0004-0000-0000-000001000000}"/>
    <hyperlink ref="A13" location="'5.Proyección Ingresos 2025-2031'!A1" display="5. Proyección Ingresos  2025-2031" xr:uid="{00000000-0004-0000-0000-000002000000}"/>
    <hyperlink ref="A15" location="'6.Proyección T Humano 2025-2031'!A1" display="6.Proyección T Humano 2025-2031" xr:uid="{00000000-0004-0000-0000-000003000000}"/>
    <hyperlink ref="A17" location="'7.Proyección Costos THumano '!A1" display="7.Proyección Costos Thumano" xr:uid="{00000000-0004-0000-0000-000004000000}"/>
    <hyperlink ref="A19" location="'8.Plan de Mantenimiento'!A1" display="8.Plan de Mantenimiento" xr:uid="{00000000-0004-0000-0000-000005000000}"/>
    <hyperlink ref="A21" location="'9.Plan de Desarrollo Profesoral'!A1" display="9.Plan de Desarrollo Profesoral" xr:uid="{00000000-0004-0000-0000-000006000000}"/>
    <hyperlink ref="A5" location="'1. Presupuesto General'!A1" display="1. Presupuesto General" xr:uid="{00000000-0004-0000-0000-000008000000}"/>
    <hyperlink ref="A7" location="'2. Ingresos'!A1" display="2. Ingresos" xr:uid="{A454ADCD-6B78-450A-B1AB-ECC86A362A5D}"/>
    <hyperlink ref="A23" location="'10.Plan de Medios Educativos'!A1" display="10.Plan de Medios Educativos" xr:uid="{28C638D0-D590-4232-8899-88B0E8002343}"/>
    <hyperlink ref="A25" location="'11. Plan de Proyección Social'!A1" display="11. Plan de Proyección Social" xr:uid="{C3D779EC-14B6-46B5-85F8-507985DFA97D}"/>
    <hyperlink ref="A27" location="'12. Plan de investigación '!A1" display="12. Plan de investigación " xr:uid="{D80B6DCD-7076-4E63-ACCA-E26AD3FD1952}"/>
    <hyperlink ref="A29" location="'13.Plan de bienestar '!A1" display="13.Plan de bienestar " xr:uid="{336CAFCA-7A5E-4C6D-8930-D7C9586FF101}"/>
    <hyperlink ref="A31" location="'14. Plan curricular '!A1" display="14. Plan curricular " xr:uid="{79468FD6-563E-4D12-82F4-EE7F90E821B8}"/>
    <hyperlink ref="A33" location="'15.Balance general ITFIP 2024'!A1" display="15.Balance general ITFIP 202" xr:uid="{2E45AF71-74F3-456F-B8EA-CB9EC6568979}"/>
    <hyperlink ref="A35" location="'16. Estado Resultados 2024'!A1" display="16. Estado Resultados 2024" xr:uid="{5E96A35F-6B58-4F66-BFA7-E09608157D42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P36"/>
  <sheetViews>
    <sheetView showGridLines="0" zoomScale="115" zoomScaleNormal="130" workbookViewId="0">
      <selection activeCell="B6" sqref="B6"/>
    </sheetView>
  </sheetViews>
  <sheetFormatPr baseColWidth="10" defaultColWidth="11.5" defaultRowHeight="15" x14ac:dyDescent="0.2"/>
  <cols>
    <col min="1" max="1" width="4.5" customWidth="1"/>
    <col min="2" max="2" width="20.33203125" customWidth="1"/>
    <col min="3" max="3" width="17.1640625" style="1" customWidth="1"/>
    <col min="4" max="4" width="31.5" customWidth="1"/>
    <col min="5" max="5" width="15.33203125" customWidth="1"/>
    <col min="6" max="6" width="13" customWidth="1"/>
    <col min="7" max="7" width="13.83203125" customWidth="1"/>
    <col min="8" max="8" width="18.6640625" customWidth="1"/>
    <col min="9" max="9" width="19.5" customWidth="1"/>
    <col min="10" max="10" width="16.6640625" customWidth="1"/>
    <col min="11" max="15" width="17.5" customWidth="1"/>
    <col min="16" max="16" width="20.6640625" customWidth="1"/>
  </cols>
  <sheetData>
    <row r="1" spans="1:16" ht="6" customHeight="1" thickBot="1" x14ac:dyDescent="0.25"/>
    <row r="2" spans="1:16" ht="33" customHeight="1" x14ac:dyDescent="0.2">
      <c r="A2" s="98"/>
      <c r="B2" s="577" t="s">
        <v>334</v>
      </c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8"/>
    </row>
    <row r="3" spans="1:16" ht="16" x14ac:dyDescent="0.2">
      <c r="A3" s="579" t="s">
        <v>2085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1"/>
    </row>
    <row r="4" spans="1:16" x14ac:dyDescent="0.2">
      <c r="A4" s="582" t="s">
        <v>335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584"/>
    </row>
    <row r="5" spans="1:16" ht="16" thickBot="1" x14ac:dyDescent="0.25">
      <c r="A5" s="99"/>
      <c r="B5" s="100"/>
      <c r="C5" s="101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2"/>
    </row>
    <row r="6" spans="1:16" ht="17" thickBot="1" x14ac:dyDescent="0.25">
      <c r="A6" s="103"/>
      <c r="B6" s="448" t="s">
        <v>2007</v>
      </c>
      <c r="P6" s="104"/>
    </row>
    <row r="7" spans="1:16" ht="18.75" customHeight="1" x14ac:dyDescent="0.2">
      <c r="A7" s="585" t="s">
        <v>336</v>
      </c>
      <c r="B7" s="587" t="s">
        <v>337</v>
      </c>
      <c r="C7" s="587" t="s">
        <v>338</v>
      </c>
      <c r="D7" s="587" t="s">
        <v>339</v>
      </c>
      <c r="E7" s="589" t="s">
        <v>340</v>
      </c>
      <c r="F7" s="591" t="s">
        <v>341</v>
      </c>
      <c r="G7" s="592"/>
      <c r="H7" s="592"/>
      <c r="I7" s="593" t="s">
        <v>342</v>
      </c>
      <c r="J7" s="594"/>
      <c r="K7" s="594"/>
      <c r="L7" s="594"/>
      <c r="M7" s="594"/>
      <c r="N7" s="594"/>
      <c r="O7" s="595"/>
      <c r="P7" s="574" t="s">
        <v>343</v>
      </c>
    </row>
    <row r="8" spans="1:16" ht="27.75" customHeight="1" thickBot="1" x14ac:dyDescent="0.25">
      <c r="A8" s="586"/>
      <c r="B8" s="588"/>
      <c r="C8" s="588"/>
      <c r="D8" s="588"/>
      <c r="E8" s="590"/>
      <c r="F8" s="270" t="s">
        <v>344</v>
      </c>
      <c r="G8" s="271" t="s">
        <v>345</v>
      </c>
      <c r="H8" s="271" t="s">
        <v>3</v>
      </c>
      <c r="I8" s="272">
        <v>2025</v>
      </c>
      <c r="J8" s="272">
        <v>2026</v>
      </c>
      <c r="K8" s="272">
        <v>2027</v>
      </c>
      <c r="L8" s="272">
        <v>2028</v>
      </c>
      <c r="M8" s="272">
        <v>2029</v>
      </c>
      <c r="N8" s="272">
        <v>2030</v>
      </c>
      <c r="O8" s="272">
        <v>2031</v>
      </c>
      <c r="P8" s="575"/>
    </row>
    <row r="9" spans="1:16" ht="62.25" customHeight="1" x14ac:dyDescent="0.2">
      <c r="A9" s="105">
        <v>1</v>
      </c>
      <c r="B9" s="106" t="s">
        <v>1997</v>
      </c>
      <c r="C9" s="107" t="s">
        <v>346</v>
      </c>
      <c r="D9" s="273" t="s">
        <v>347</v>
      </c>
      <c r="E9" s="107" t="s">
        <v>348</v>
      </c>
      <c r="F9" s="107" t="s">
        <v>349</v>
      </c>
      <c r="G9" s="107" t="s">
        <v>350</v>
      </c>
      <c r="H9" s="107" t="s">
        <v>351</v>
      </c>
      <c r="I9" s="259">
        <v>50000000</v>
      </c>
      <c r="J9" s="108"/>
      <c r="K9" s="108"/>
      <c r="L9" s="108">
        <v>50000000</v>
      </c>
      <c r="M9" s="108"/>
      <c r="N9" s="108"/>
      <c r="O9" s="108">
        <v>50000000</v>
      </c>
      <c r="P9" s="109" t="s">
        <v>352</v>
      </c>
    </row>
    <row r="10" spans="1:16" ht="58.5" customHeight="1" x14ac:dyDescent="0.2">
      <c r="A10" s="110">
        <v>2</v>
      </c>
      <c r="B10" s="111" t="s">
        <v>353</v>
      </c>
      <c r="C10" s="112" t="s">
        <v>354</v>
      </c>
      <c r="D10" s="274" t="s">
        <v>355</v>
      </c>
      <c r="E10" s="112" t="s">
        <v>356</v>
      </c>
      <c r="F10" s="112" t="s">
        <v>349</v>
      </c>
      <c r="G10" s="112" t="s">
        <v>350</v>
      </c>
      <c r="H10" s="112" t="s">
        <v>357</v>
      </c>
      <c r="I10" s="113">
        <v>10000000</v>
      </c>
      <c r="J10" s="113"/>
      <c r="K10" s="113">
        <v>10000000</v>
      </c>
      <c r="L10" s="113"/>
      <c r="M10" s="113">
        <v>10000000</v>
      </c>
      <c r="N10" s="113"/>
      <c r="O10" s="113">
        <v>10000000</v>
      </c>
      <c r="P10" s="114" t="s">
        <v>358</v>
      </c>
    </row>
    <row r="11" spans="1:16" ht="66.75" customHeight="1" x14ac:dyDescent="0.2">
      <c r="A11" s="105">
        <v>3</v>
      </c>
      <c r="B11" s="115" t="s">
        <v>359</v>
      </c>
      <c r="C11" s="112" t="s">
        <v>360</v>
      </c>
      <c r="D11" s="274" t="s">
        <v>361</v>
      </c>
      <c r="E11" s="112" t="s">
        <v>356</v>
      </c>
      <c r="F11" s="112" t="s">
        <v>349</v>
      </c>
      <c r="G11" s="112" t="s">
        <v>350</v>
      </c>
      <c r="H11" s="112" t="s">
        <v>357</v>
      </c>
      <c r="I11" s="113">
        <v>5000000</v>
      </c>
      <c r="J11" s="113">
        <v>5000000</v>
      </c>
      <c r="K11" s="113">
        <v>5000000</v>
      </c>
      <c r="L11" s="113">
        <v>5000000</v>
      </c>
      <c r="M11" s="113">
        <v>5000000</v>
      </c>
      <c r="N11" s="113">
        <v>5000000</v>
      </c>
      <c r="O11" s="113">
        <v>5000000</v>
      </c>
      <c r="P11" s="114" t="s">
        <v>362</v>
      </c>
    </row>
    <row r="12" spans="1:16" ht="56.25" customHeight="1" x14ac:dyDescent="0.2">
      <c r="A12" s="105">
        <v>4</v>
      </c>
      <c r="B12" s="115" t="s">
        <v>363</v>
      </c>
      <c r="C12" s="112" t="s">
        <v>364</v>
      </c>
      <c r="D12" s="274" t="s">
        <v>365</v>
      </c>
      <c r="E12" s="112" t="s">
        <v>356</v>
      </c>
      <c r="F12" s="112" t="s">
        <v>349</v>
      </c>
      <c r="G12" s="112" t="s">
        <v>350</v>
      </c>
      <c r="H12" s="112" t="s">
        <v>357</v>
      </c>
      <c r="I12" s="113">
        <v>6000000</v>
      </c>
      <c r="J12" s="113"/>
      <c r="K12" s="113">
        <v>6000000</v>
      </c>
      <c r="L12" s="113"/>
      <c r="M12" s="113">
        <v>6000000</v>
      </c>
      <c r="N12" s="113"/>
      <c r="O12" s="113">
        <v>6000000</v>
      </c>
      <c r="P12" s="114" t="s">
        <v>366</v>
      </c>
    </row>
    <row r="13" spans="1:16" ht="65.25" customHeight="1" x14ac:dyDescent="0.2">
      <c r="A13" s="105">
        <v>5</v>
      </c>
      <c r="B13" s="115" t="s">
        <v>367</v>
      </c>
      <c r="C13" s="112" t="s">
        <v>368</v>
      </c>
      <c r="D13" s="274" t="s">
        <v>369</v>
      </c>
      <c r="E13" s="112" t="s">
        <v>370</v>
      </c>
      <c r="F13" s="112" t="s">
        <v>371</v>
      </c>
      <c r="G13" s="112" t="s">
        <v>350</v>
      </c>
      <c r="H13" s="112" t="s">
        <v>357</v>
      </c>
      <c r="I13" s="113">
        <v>10000000</v>
      </c>
      <c r="J13" s="113">
        <v>10000000</v>
      </c>
      <c r="K13" s="113">
        <v>10000000</v>
      </c>
      <c r="L13" s="113">
        <v>10000000</v>
      </c>
      <c r="M13" s="113">
        <v>10000000</v>
      </c>
      <c r="N13" s="113">
        <v>10000000</v>
      </c>
      <c r="O13" s="113">
        <v>10000000</v>
      </c>
      <c r="P13" s="114" t="s">
        <v>372</v>
      </c>
    </row>
    <row r="14" spans="1:16" ht="82.5" customHeight="1" x14ac:dyDescent="0.2">
      <c r="A14" s="105">
        <v>6</v>
      </c>
      <c r="B14" s="115" t="s">
        <v>373</v>
      </c>
      <c r="C14" s="112" t="s">
        <v>374</v>
      </c>
      <c r="D14" s="274" t="s">
        <v>375</v>
      </c>
      <c r="E14" s="112" t="s">
        <v>376</v>
      </c>
      <c r="F14" s="112" t="s">
        <v>377</v>
      </c>
      <c r="G14" s="112" t="s">
        <v>350</v>
      </c>
      <c r="H14" s="112" t="s">
        <v>378</v>
      </c>
      <c r="I14" s="113">
        <v>8000000</v>
      </c>
      <c r="J14" s="113">
        <v>8000000</v>
      </c>
      <c r="K14" s="113">
        <v>8000000</v>
      </c>
      <c r="L14" s="113">
        <v>8000000</v>
      </c>
      <c r="M14" s="113">
        <v>8000000</v>
      </c>
      <c r="N14" s="113">
        <v>8000000</v>
      </c>
      <c r="O14" s="113">
        <v>8000000</v>
      </c>
      <c r="P14" s="114" t="s">
        <v>379</v>
      </c>
    </row>
    <row r="15" spans="1:16" ht="57.75" customHeight="1" x14ac:dyDescent="0.2">
      <c r="A15" s="105">
        <v>7</v>
      </c>
      <c r="B15" s="115" t="s">
        <v>380</v>
      </c>
      <c r="C15" s="112" t="s">
        <v>381</v>
      </c>
      <c r="D15" s="274" t="s">
        <v>382</v>
      </c>
      <c r="E15" s="112" t="s">
        <v>383</v>
      </c>
      <c r="F15" s="112" t="s">
        <v>384</v>
      </c>
      <c r="G15" s="112" t="s">
        <v>350</v>
      </c>
      <c r="H15" s="112" t="s">
        <v>385</v>
      </c>
      <c r="I15" s="113"/>
      <c r="J15" s="113">
        <v>10000000</v>
      </c>
      <c r="K15" s="113"/>
      <c r="L15" s="113">
        <v>10000000</v>
      </c>
      <c r="M15" s="113"/>
      <c r="N15" s="113">
        <v>10000000</v>
      </c>
      <c r="O15" s="113"/>
      <c r="P15" s="114" t="s">
        <v>386</v>
      </c>
    </row>
    <row r="16" spans="1:16" ht="60.75" customHeight="1" x14ac:dyDescent="0.2">
      <c r="A16" s="105">
        <v>8</v>
      </c>
      <c r="B16" s="115" t="s">
        <v>387</v>
      </c>
      <c r="C16" s="112" t="s">
        <v>388</v>
      </c>
      <c r="D16" s="274" t="s">
        <v>382</v>
      </c>
      <c r="E16" s="112" t="s">
        <v>383</v>
      </c>
      <c r="F16" s="112" t="s">
        <v>384</v>
      </c>
      <c r="G16" s="112" t="s">
        <v>350</v>
      </c>
      <c r="H16" s="112" t="s">
        <v>385</v>
      </c>
      <c r="I16" s="113">
        <v>10000000</v>
      </c>
      <c r="J16" s="113"/>
      <c r="K16" s="113">
        <v>10000000</v>
      </c>
      <c r="L16" s="113"/>
      <c r="M16" s="113">
        <v>10000000</v>
      </c>
      <c r="N16" s="113"/>
      <c r="O16" s="113"/>
      <c r="P16" s="114" t="s">
        <v>386</v>
      </c>
    </row>
    <row r="17" spans="1:16" ht="49.5" customHeight="1" thickBot="1" x14ac:dyDescent="0.25">
      <c r="A17" s="116">
        <v>9</v>
      </c>
      <c r="B17" s="117" t="s">
        <v>389</v>
      </c>
      <c r="C17" s="118" t="s">
        <v>390</v>
      </c>
      <c r="D17" s="275" t="s">
        <v>391</v>
      </c>
      <c r="E17" s="118" t="s">
        <v>392</v>
      </c>
      <c r="F17" s="118" t="s">
        <v>384</v>
      </c>
      <c r="G17" s="118" t="s">
        <v>350</v>
      </c>
      <c r="H17" s="118" t="s">
        <v>393</v>
      </c>
      <c r="I17" s="260">
        <v>2000000</v>
      </c>
      <c r="J17" s="260">
        <v>2000000</v>
      </c>
      <c r="K17" s="260">
        <v>2000000</v>
      </c>
      <c r="L17" s="260">
        <v>2000000</v>
      </c>
      <c r="M17" s="260">
        <v>2000000</v>
      </c>
      <c r="N17" s="260">
        <v>2000000</v>
      </c>
      <c r="O17" s="260">
        <v>2000000</v>
      </c>
      <c r="P17" s="119" t="s">
        <v>386</v>
      </c>
    </row>
    <row r="18" spans="1:16" ht="24.75" customHeight="1" x14ac:dyDescent="0.2">
      <c r="A18" s="596" t="s">
        <v>471</v>
      </c>
      <c r="B18" s="596"/>
      <c r="C18" s="596"/>
      <c r="D18" s="596"/>
      <c r="E18" s="596"/>
      <c r="F18" s="596"/>
      <c r="G18" s="596"/>
      <c r="H18" s="596"/>
      <c r="I18" s="442">
        <f>SUM(I9:I17)</f>
        <v>101000000</v>
      </c>
      <c r="J18" s="442">
        <f>SUM(J9:J17)</f>
        <v>35000000</v>
      </c>
      <c r="K18" s="261">
        <f t="shared" ref="K18:O18" si="0">SUM(K9:K17)</f>
        <v>51000000</v>
      </c>
      <c r="L18" s="261">
        <f t="shared" si="0"/>
        <v>85000000</v>
      </c>
      <c r="M18" s="261">
        <f t="shared" si="0"/>
        <v>51000000</v>
      </c>
      <c r="N18" s="261">
        <f t="shared" si="0"/>
        <v>35000000</v>
      </c>
      <c r="O18" s="261">
        <f t="shared" si="0"/>
        <v>91000000</v>
      </c>
      <c r="P18" s="120"/>
    </row>
    <row r="19" spans="1:16" ht="18.75" customHeight="1" x14ac:dyDescent="0.2">
      <c r="B19" s="576" t="s">
        <v>394</v>
      </c>
      <c r="C19" s="576"/>
    </row>
    <row r="20" spans="1:16" ht="18.75" customHeight="1" x14ac:dyDescent="0.2">
      <c r="B20" s="211"/>
      <c r="C20" s="211"/>
      <c r="H20" s="597" t="s">
        <v>628</v>
      </c>
      <c r="I20" s="597"/>
      <c r="J20" s="597"/>
      <c r="K20" s="597"/>
      <c r="L20" s="597"/>
      <c r="M20" s="597"/>
      <c r="N20" s="597"/>
      <c r="O20" s="597"/>
    </row>
    <row r="21" spans="1:16" ht="18.75" customHeight="1" x14ac:dyDescent="0.2">
      <c r="B21" s="211"/>
      <c r="C21" s="211"/>
      <c r="H21" s="268" t="s">
        <v>8</v>
      </c>
      <c r="I21" s="267">
        <v>2025</v>
      </c>
      <c r="J21" s="267">
        <v>2026</v>
      </c>
      <c r="K21" s="267">
        <v>2027</v>
      </c>
      <c r="L21" s="267">
        <v>2028</v>
      </c>
      <c r="M21" s="267">
        <v>2029</v>
      </c>
      <c r="N21" s="267">
        <v>2030</v>
      </c>
      <c r="O21" s="267">
        <v>2031</v>
      </c>
    </row>
    <row r="22" spans="1:16" x14ac:dyDescent="0.2">
      <c r="B22" s="576" t="s">
        <v>395</v>
      </c>
      <c r="C22" s="576"/>
      <c r="H22" s="62" t="s">
        <v>3</v>
      </c>
      <c r="I22" s="77">
        <f>+I13+I11+I10+(I9*80%)</f>
        <v>65000000</v>
      </c>
      <c r="J22" s="77">
        <f t="shared" ref="J22:O22" si="1">+J13+J11+J10+(J9*80%)</f>
        <v>15000000</v>
      </c>
      <c r="K22" s="77">
        <f t="shared" si="1"/>
        <v>25000000</v>
      </c>
      <c r="L22" s="77">
        <f t="shared" si="1"/>
        <v>55000000</v>
      </c>
      <c r="M22" s="77">
        <f t="shared" si="1"/>
        <v>25000000</v>
      </c>
      <c r="N22" s="77">
        <f t="shared" si="1"/>
        <v>15000000</v>
      </c>
      <c r="O22" s="77">
        <f t="shared" si="1"/>
        <v>65000000</v>
      </c>
    </row>
    <row r="23" spans="1:16" x14ac:dyDescent="0.2">
      <c r="H23" s="62" t="s">
        <v>5</v>
      </c>
      <c r="I23" s="96">
        <f>+I16+I15+I17</f>
        <v>12000000</v>
      </c>
      <c r="J23" s="96">
        <f t="shared" ref="J23:O23" si="2">+J16+J15+J17</f>
        <v>12000000</v>
      </c>
      <c r="K23" s="96">
        <f t="shared" si="2"/>
        <v>12000000</v>
      </c>
      <c r="L23" s="96">
        <f t="shared" si="2"/>
        <v>12000000</v>
      </c>
      <c r="M23" s="96">
        <f t="shared" si="2"/>
        <v>12000000</v>
      </c>
      <c r="N23" s="96">
        <f t="shared" si="2"/>
        <v>12000000</v>
      </c>
      <c r="O23" s="96">
        <f t="shared" si="2"/>
        <v>2000000</v>
      </c>
    </row>
    <row r="24" spans="1:16" ht="32" x14ac:dyDescent="0.2">
      <c r="H24" s="80" t="s">
        <v>333</v>
      </c>
      <c r="I24" s="77">
        <f>+I12+(I9*20%)+I14</f>
        <v>24000000</v>
      </c>
      <c r="J24" s="77">
        <f t="shared" ref="J24:O24" si="3">+J12+(J9*20%)+J14</f>
        <v>8000000</v>
      </c>
      <c r="K24" s="77">
        <f t="shared" si="3"/>
        <v>14000000</v>
      </c>
      <c r="L24" s="77">
        <f t="shared" si="3"/>
        <v>18000000</v>
      </c>
      <c r="M24" s="77">
        <f t="shared" si="3"/>
        <v>14000000</v>
      </c>
      <c r="N24" s="77">
        <f t="shared" si="3"/>
        <v>8000000</v>
      </c>
      <c r="O24" s="77">
        <f t="shared" si="3"/>
        <v>24000000</v>
      </c>
    </row>
    <row r="25" spans="1:16" x14ac:dyDescent="0.2">
      <c r="H25" s="62" t="s">
        <v>4</v>
      </c>
      <c r="I25" s="75"/>
      <c r="J25" s="75"/>
      <c r="K25" s="75"/>
      <c r="L25" s="75"/>
      <c r="M25" s="75"/>
      <c r="N25" s="75"/>
      <c r="O25" s="75"/>
    </row>
    <row r="26" spans="1:16" x14ac:dyDescent="0.2">
      <c r="H26" s="62" t="s">
        <v>7</v>
      </c>
      <c r="I26" s="75"/>
      <c r="J26" s="2"/>
      <c r="K26" s="2"/>
      <c r="L26" s="2"/>
      <c r="M26" s="2"/>
      <c r="N26" s="2"/>
      <c r="O26" s="2"/>
    </row>
    <row r="27" spans="1:16" x14ac:dyDescent="0.2">
      <c r="H27" s="463" t="s">
        <v>6</v>
      </c>
      <c r="I27" s="464">
        <f>SUM(I22:I26)</f>
        <v>101000000</v>
      </c>
      <c r="J27" s="464">
        <f>SUM(J22:J26)</f>
        <v>35000000</v>
      </c>
      <c r="K27" s="464">
        <f t="shared" ref="K27:O27" si="4">SUM(K22:K26)</f>
        <v>51000000</v>
      </c>
      <c r="L27" s="464">
        <f t="shared" si="4"/>
        <v>85000000</v>
      </c>
      <c r="M27" s="464">
        <f t="shared" si="4"/>
        <v>51000000</v>
      </c>
      <c r="N27" s="464">
        <f t="shared" si="4"/>
        <v>35000000</v>
      </c>
      <c r="O27" s="464">
        <f t="shared" si="4"/>
        <v>91000000</v>
      </c>
    </row>
    <row r="29" spans="1:16" ht="24" customHeight="1" x14ac:dyDescent="0.2">
      <c r="G29" s="462"/>
      <c r="H29" s="462" t="s">
        <v>1998</v>
      </c>
      <c r="I29" s="462"/>
      <c r="J29" s="462"/>
      <c r="K29" s="462"/>
      <c r="L29" s="462"/>
      <c r="M29" s="462"/>
      <c r="N29" s="462"/>
      <c r="O29" s="462"/>
      <c r="P29" s="462"/>
    </row>
    <row r="30" spans="1:16" x14ac:dyDescent="0.2">
      <c r="G30" s="462"/>
      <c r="H30" s="67" t="s">
        <v>572</v>
      </c>
      <c r="I30" s="465">
        <f>I10+I16+I17+I15</f>
        <v>22000000</v>
      </c>
      <c r="J30" s="465">
        <f t="shared" ref="J30:O30" si="5">J10+J16+J17+J15</f>
        <v>12000000</v>
      </c>
      <c r="K30" s="465">
        <f t="shared" si="5"/>
        <v>22000000</v>
      </c>
      <c r="L30" s="465">
        <f t="shared" si="5"/>
        <v>12000000</v>
      </c>
      <c r="M30" s="465">
        <f t="shared" si="5"/>
        <v>22000000</v>
      </c>
      <c r="N30" s="465">
        <f t="shared" si="5"/>
        <v>12000000</v>
      </c>
      <c r="O30" s="465">
        <f t="shared" si="5"/>
        <v>12000000</v>
      </c>
      <c r="P30" s="462"/>
    </row>
    <row r="31" spans="1:16" x14ac:dyDescent="0.2">
      <c r="G31" s="462"/>
      <c r="H31" s="67" t="s">
        <v>573</v>
      </c>
      <c r="I31" s="466">
        <f>I9+I11+I12+I13+I14</f>
        <v>79000000</v>
      </c>
      <c r="J31" s="466">
        <f>J9+J11+J12+J13+J14</f>
        <v>23000000</v>
      </c>
      <c r="K31" s="466">
        <f t="shared" ref="K31:O31" si="6">K9+K11+K12+K13+K14</f>
        <v>29000000</v>
      </c>
      <c r="L31" s="466">
        <f t="shared" si="6"/>
        <v>73000000</v>
      </c>
      <c r="M31" s="466">
        <f t="shared" si="6"/>
        <v>29000000</v>
      </c>
      <c r="N31" s="466">
        <f t="shared" si="6"/>
        <v>23000000</v>
      </c>
      <c r="O31" s="466">
        <f t="shared" si="6"/>
        <v>79000000</v>
      </c>
      <c r="P31" s="462"/>
    </row>
    <row r="32" spans="1:16" x14ac:dyDescent="0.2">
      <c r="G32" s="462"/>
      <c r="H32" s="67" t="s">
        <v>524</v>
      </c>
      <c r="I32" s="465">
        <f>SUM(I30:I31)</f>
        <v>101000000</v>
      </c>
      <c r="J32" s="465">
        <f>SUM(J30:J31)</f>
        <v>35000000</v>
      </c>
      <c r="K32" s="465">
        <f t="shared" ref="K32:O32" si="7">SUM(K30:K31)</f>
        <v>51000000</v>
      </c>
      <c r="L32" s="465">
        <f>SUM(L30:L31)</f>
        <v>85000000</v>
      </c>
      <c r="M32" s="465">
        <f t="shared" si="7"/>
        <v>51000000</v>
      </c>
      <c r="N32" s="465">
        <f t="shared" si="7"/>
        <v>35000000</v>
      </c>
      <c r="O32" s="465">
        <f t="shared" si="7"/>
        <v>91000000</v>
      </c>
      <c r="P32" s="462"/>
    </row>
    <row r="33" spans="7:16" x14ac:dyDescent="0.2">
      <c r="G33" s="462"/>
      <c r="H33" s="462"/>
      <c r="I33" s="462"/>
      <c r="J33" s="462"/>
      <c r="K33" s="462"/>
      <c r="L33" s="462"/>
      <c r="M33" s="462"/>
      <c r="N33" s="462"/>
      <c r="O33" s="462"/>
      <c r="P33" s="462"/>
    </row>
    <row r="34" spans="7:16" x14ac:dyDescent="0.2">
      <c r="G34" s="462"/>
      <c r="H34" s="462"/>
      <c r="I34" s="462"/>
      <c r="J34" s="462"/>
      <c r="K34" s="462"/>
      <c r="L34" s="462"/>
      <c r="M34" s="462"/>
      <c r="N34" s="462"/>
      <c r="O34" s="462"/>
      <c r="P34" s="462"/>
    </row>
    <row r="35" spans="7:16" ht="19" x14ac:dyDescent="0.25">
      <c r="H35" s="485" t="s">
        <v>2040</v>
      </c>
    </row>
    <row r="36" spans="7:16" ht="19" x14ac:dyDescent="0.25">
      <c r="H36" s="486" t="s">
        <v>502</v>
      </c>
    </row>
  </sheetData>
  <mergeCells count="15">
    <mergeCell ref="P7:P8"/>
    <mergeCell ref="B19:C19"/>
    <mergeCell ref="B22:C22"/>
    <mergeCell ref="B2:P2"/>
    <mergeCell ref="A3:P3"/>
    <mergeCell ref="A4:P4"/>
    <mergeCell ref="A7:A8"/>
    <mergeCell ref="B7:B8"/>
    <mergeCell ref="C7:C8"/>
    <mergeCell ref="D7:D8"/>
    <mergeCell ref="E7:E8"/>
    <mergeCell ref="F7:H7"/>
    <mergeCell ref="I7:O7"/>
    <mergeCell ref="A18:H18"/>
    <mergeCell ref="H20:O20"/>
  </mergeCells>
  <conditionalFormatting sqref="B6">
    <cfRule type="containsText" dxfId="10" priority="1" operator="containsText" text="2022">
      <formula>NOT(ISERROR(SEARCH("2022",B6)))</formula>
    </cfRule>
    <cfRule type="containsText" dxfId="9" priority="2" operator="containsText" text="2021">
      <formula>NOT(ISERROR(SEARCH("2021",B6)))</formula>
    </cfRule>
  </conditionalFormatting>
  <hyperlinks>
    <hyperlink ref="B6" location="'Tabla de contenido'!A1" display="Tabla de contenido" xr:uid="{B870AE02-748E-4C31-A959-E6C8230A1885}"/>
  </hyperlinks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B1:N135"/>
  <sheetViews>
    <sheetView showGridLines="0" topLeftCell="E1" zoomScale="125" zoomScaleNormal="90" workbookViewId="0">
      <selection activeCell="E38" sqref="E38"/>
    </sheetView>
  </sheetViews>
  <sheetFormatPr baseColWidth="10" defaultColWidth="11.5" defaultRowHeight="13" x14ac:dyDescent="0.15"/>
  <cols>
    <col min="1" max="1" width="1.83203125" style="123" customWidth="1"/>
    <col min="2" max="2" width="3.83203125" style="130" customWidth="1"/>
    <col min="3" max="3" width="19.5" style="123" customWidth="1"/>
    <col min="4" max="4" width="12.83203125" style="123" customWidth="1"/>
    <col min="5" max="5" width="45.5" style="296" customWidth="1"/>
    <col min="6" max="6" width="21.33203125" style="149" customWidth="1"/>
    <col min="7" max="7" width="19.83203125" style="130" customWidth="1"/>
    <col min="8" max="8" width="18.83203125" style="130" customWidth="1"/>
    <col min="9" max="9" width="17.6640625" style="130" customWidth="1"/>
    <col min="10" max="13" width="19.5" style="130" customWidth="1"/>
    <col min="14" max="14" width="19.5" style="123" customWidth="1"/>
    <col min="15" max="15" width="16.83203125" style="123" customWidth="1"/>
    <col min="16" max="16384" width="11.5" style="123"/>
  </cols>
  <sheetData>
    <row r="1" spans="2:14" ht="19.5" customHeight="1" x14ac:dyDescent="0.15">
      <c r="B1" s="601" t="s">
        <v>2007</v>
      </c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3"/>
    </row>
    <row r="2" spans="2:14" ht="11.25" customHeight="1" x14ac:dyDescent="0.2">
      <c r="B2" s="124"/>
      <c r="C2" s="447" t="s">
        <v>2007</v>
      </c>
      <c r="D2" s="125"/>
      <c r="E2" s="292"/>
      <c r="F2" s="125"/>
      <c r="G2" s="125"/>
      <c r="H2" s="125"/>
      <c r="I2" s="125"/>
      <c r="J2" s="125"/>
      <c r="K2" s="125"/>
      <c r="L2" s="125"/>
      <c r="M2" s="125"/>
      <c r="N2" s="126"/>
    </row>
    <row r="3" spans="2:14" ht="18" customHeight="1" x14ac:dyDescent="0.15">
      <c r="B3" s="604" t="s">
        <v>2020</v>
      </c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6"/>
    </row>
    <row r="4" spans="2:14" ht="14.25" customHeight="1" thickBot="1" x14ac:dyDescent="0.2">
      <c r="B4" s="127"/>
      <c r="C4" s="128"/>
      <c r="D4" s="128"/>
      <c r="E4" s="293"/>
      <c r="F4" s="128"/>
      <c r="G4" s="128"/>
      <c r="H4" s="128"/>
      <c r="I4" s="128"/>
      <c r="J4" s="128"/>
      <c r="K4" s="128"/>
      <c r="L4" s="128"/>
      <c r="M4" s="128"/>
      <c r="N4" s="129"/>
    </row>
    <row r="5" spans="2:14" ht="18.75" customHeight="1" x14ac:dyDescent="0.15">
      <c r="B5" s="607"/>
      <c r="C5" s="607"/>
      <c r="D5" s="607"/>
      <c r="E5" s="607"/>
      <c r="F5" s="607"/>
      <c r="G5" s="607"/>
      <c r="H5" s="607"/>
      <c r="I5" s="607"/>
      <c r="J5" s="607"/>
    </row>
    <row r="6" spans="2:14" ht="36" customHeight="1" thickBot="1" x14ac:dyDescent="0.2">
      <c r="B6" s="131" t="s">
        <v>336</v>
      </c>
      <c r="C6" s="131" t="s">
        <v>422</v>
      </c>
      <c r="D6" s="131" t="s">
        <v>423</v>
      </c>
      <c r="E6" s="294" t="s">
        <v>424</v>
      </c>
      <c r="F6" s="132" t="s">
        <v>425</v>
      </c>
      <c r="G6" s="131">
        <v>2025</v>
      </c>
      <c r="H6" s="131">
        <v>2026</v>
      </c>
      <c r="I6" s="131">
        <v>2027</v>
      </c>
      <c r="J6" s="131">
        <v>2028</v>
      </c>
      <c r="K6" s="131">
        <v>2029</v>
      </c>
      <c r="L6" s="131">
        <v>2030</v>
      </c>
      <c r="M6" s="131">
        <v>2031</v>
      </c>
      <c r="N6" s="131" t="s">
        <v>426</v>
      </c>
    </row>
    <row r="7" spans="2:14" ht="48" customHeight="1" x14ac:dyDescent="0.15">
      <c r="B7" s="608">
        <v>1</v>
      </c>
      <c r="C7" s="609" t="s">
        <v>427</v>
      </c>
      <c r="D7" s="274" t="s">
        <v>428</v>
      </c>
      <c r="E7" s="298" t="s">
        <v>429</v>
      </c>
      <c r="F7" s="297" t="s">
        <v>430</v>
      </c>
      <c r="G7" s="287">
        <v>150000000</v>
      </c>
      <c r="H7" s="287">
        <f t="shared" ref="H7:M18" si="0">G7*1.03</f>
        <v>154500000</v>
      </c>
      <c r="I7" s="287">
        <v>140000000</v>
      </c>
      <c r="J7" s="287">
        <f t="shared" si="0"/>
        <v>144200000</v>
      </c>
      <c r="K7" s="287">
        <f t="shared" si="0"/>
        <v>148526000</v>
      </c>
      <c r="L7" s="287">
        <f t="shared" si="0"/>
        <v>152981780</v>
      </c>
      <c r="M7" s="287">
        <f t="shared" si="0"/>
        <v>157571233.40000001</v>
      </c>
      <c r="N7" s="133">
        <f>G7+H7+I7+J7+K7+L7+M7</f>
        <v>1047779013.4</v>
      </c>
    </row>
    <row r="8" spans="2:14" ht="47.25" customHeight="1" x14ac:dyDescent="0.15">
      <c r="B8" s="599"/>
      <c r="C8" s="609"/>
      <c r="D8" s="274" t="s">
        <v>431</v>
      </c>
      <c r="E8" s="298" t="s">
        <v>432</v>
      </c>
      <c r="F8" s="297" t="s">
        <v>433</v>
      </c>
      <c r="G8" s="287">
        <v>100000000</v>
      </c>
      <c r="H8" s="299">
        <f t="shared" si="0"/>
        <v>103000000</v>
      </c>
      <c r="I8" s="299">
        <f t="shared" si="0"/>
        <v>106090000</v>
      </c>
      <c r="J8" s="299">
        <f t="shared" si="0"/>
        <v>109272700</v>
      </c>
      <c r="K8" s="299">
        <f t="shared" si="0"/>
        <v>112550881</v>
      </c>
      <c r="L8" s="299">
        <f t="shared" si="0"/>
        <v>115927407.43000001</v>
      </c>
      <c r="M8" s="299">
        <f t="shared" si="0"/>
        <v>119405229.65290001</v>
      </c>
      <c r="N8" s="134">
        <f t="shared" ref="N8:N18" si="1">SUM(G8:M8)</f>
        <v>766246218.08290005</v>
      </c>
    </row>
    <row r="9" spans="2:14" ht="57" customHeight="1" x14ac:dyDescent="0.15">
      <c r="B9" s="599">
        <v>2</v>
      </c>
      <c r="C9" s="600" t="s">
        <v>434</v>
      </c>
      <c r="D9" s="274" t="s">
        <v>428</v>
      </c>
      <c r="E9" s="300" t="s">
        <v>435</v>
      </c>
      <c r="F9" s="297" t="s">
        <v>436</v>
      </c>
      <c r="G9" s="287">
        <v>240000000</v>
      </c>
      <c r="H9" s="299">
        <f t="shared" si="0"/>
        <v>247200000</v>
      </c>
      <c r="I9" s="299">
        <f t="shared" si="0"/>
        <v>254616000</v>
      </c>
      <c r="J9" s="299">
        <f t="shared" si="0"/>
        <v>262254480</v>
      </c>
      <c r="K9" s="299">
        <f t="shared" si="0"/>
        <v>270122114.40000004</v>
      </c>
      <c r="L9" s="299">
        <f>(K9*1.03)-32000000</f>
        <v>246225777.83200002</v>
      </c>
      <c r="M9" s="299">
        <f>(L9*1.03)-20000000</f>
        <v>233612551.16696003</v>
      </c>
      <c r="N9" s="134">
        <f t="shared" si="1"/>
        <v>1754030923.3989601</v>
      </c>
    </row>
    <row r="10" spans="2:14" ht="50.25" customHeight="1" x14ac:dyDescent="0.15">
      <c r="B10" s="599"/>
      <c r="C10" s="600"/>
      <c r="D10" s="274" t="s">
        <v>437</v>
      </c>
      <c r="E10" s="300" t="s">
        <v>438</v>
      </c>
      <c r="F10" s="297" t="s">
        <v>439</v>
      </c>
      <c r="G10" s="287">
        <v>24000000</v>
      </c>
      <c r="H10" s="299">
        <f t="shared" si="0"/>
        <v>24720000</v>
      </c>
      <c r="I10" s="299">
        <f t="shared" si="0"/>
        <v>25461600</v>
      </c>
      <c r="J10" s="299">
        <f t="shared" si="0"/>
        <v>26225448</v>
      </c>
      <c r="K10" s="299">
        <f t="shared" si="0"/>
        <v>27012211.440000001</v>
      </c>
      <c r="L10" s="299">
        <f t="shared" si="0"/>
        <v>27822577.783200003</v>
      </c>
      <c r="M10" s="299">
        <f t="shared" si="0"/>
        <v>28657255.116696004</v>
      </c>
      <c r="N10" s="134">
        <f t="shared" si="1"/>
        <v>183899092.33989599</v>
      </c>
    </row>
    <row r="11" spans="2:14" ht="55.5" customHeight="1" x14ac:dyDescent="0.15">
      <c r="B11" s="599"/>
      <c r="C11" s="600"/>
      <c r="D11" s="274" t="s">
        <v>440</v>
      </c>
      <c r="E11" s="298" t="s">
        <v>441</v>
      </c>
      <c r="F11" s="297" t="s">
        <v>436</v>
      </c>
      <c r="G11" s="504">
        <v>35000000</v>
      </c>
      <c r="H11" s="299">
        <f t="shared" si="0"/>
        <v>36050000</v>
      </c>
      <c r="I11" s="299">
        <f t="shared" si="0"/>
        <v>37131500</v>
      </c>
      <c r="J11" s="299">
        <f t="shared" si="0"/>
        <v>38245445</v>
      </c>
      <c r="K11" s="299">
        <f t="shared" si="0"/>
        <v>39392808.350000001</v>
      </c>
      <c r="L11" s="299">
        <f t="shared" si="0"/>
        <v>40574592.600500003</v>
      </c>
      <c r="M11" s="299">
        <f t="shared" si="0"/>
        <v>41791830.378515005</v>
      </c>
      <c r="N11" s="134">
        <f t="shared" si="1"/>
        <v>268186176.32901502</v>
      </c>
    </row>
    <row r="12" spans="2:14" ht="48.75" customHeight="1" x14ac:dyDescent="0.15">
      <c r="B12" s="599">
        <v>3</v>
      </c>
      <c r="C12" s="600" t="s">
        <v>442</v>
      </c>
      <c r="D12" s="274" t="s">
        <v>428</v>
      </c>
      <c r="E12" s="300" t="s">
        <v>443</v>
      </c>
      <c r="F12" s="610" t="s">
        <v>436</v>
      </c>
      <c r="G12" s="287">
        <v>100000000</v>
      </c>
      <c r="H12" s="299">
        <f t="shared" si="0"/>
        <v>103000000</v>
      </c>
      <c r="I12" s="299">
        <f t="shared" si="0"/>
        <v>106090000</v>
      </c>
      <c r="J12" s="299">
        <f t="shared" si="0"/>
        <v>109272700</v>
      </c>
      <c r="K12" s="299">
        <f t="shared" si="0"/>
        <v>112550881</v>
      </c>
      <c r="L12" s="299">
        <f t="shared" si="0"/>
        <v>115927407.43000001</v>
      </c>
      <c r="M12" s="299">
        <f t="shared" si="0"/>
        <v>119405229.65290001</v>
      </c>
      <c r="N12" s="134">
        <f t="shared" si="1"/>
        <v>766246218.08290005</v>
      </c>
    </row>
    <row r="13" spans="2:14" ht="54.75" customHeight="1" x14ac:dyDescent="0.15">
      <c r="B13" s="599"/>
      <c r="C13" s="600"/>
      <c r="D13" s="274" t="s">
        <v>428</v>
      </c>
      <c r="E13" s="300" t="s">
        <v>444</v>
      </c>
      <c r="F13" s="610"/>
      <c r="G13" s="287">
        <v>230000000</v>
      </c>
      <c r="H13" s="299">
        <f t="shared" si="0"/>
        <v>236900000</v>
      </c>
      <c r="I13" s="299">
        <f t="shared" si="0"/>
        <v>244007000</v>
      </c>
      <c r="J13" s="299">
        <f t="shared" si="0"/>
        <v>251327210</v>
      </c>
      <c r="K13" s="299">
        <f t="shared" si="0"/>
        <v>258867026.30000001</v>
      </c>
      <c r="L13" s="299">
        <f t="shared" si="0"/>
        <v>266633037.08900002</v>
      </c>
      <c r="M13" s="299">
        <f t="shared" si="0"/>
        <v>274632028.20167005</v>
      </c>
      <c r="N13" s="134">
        <f t="shared" si="1"/>
        <v>1762366301.5906701</v>
      </c>
    </row>
    <row r="14" spans="2:14" ht="51.75" customHeight="1" x14ac:dyDescent="0.15">
      <c r="B14" s="599"/>
      <c r="C14" s="600"/>
      <c r="D14" s="274" t="s">
        <v>445</v>
      </c>
      <c r="E14" s="300" t="s">
        <v>446</v>
      </c>
      <c r="F14" s="610"/>
      <c r="G14" s="287">
        <v>160000000</v>
      </c>
      <c r="H14" s="299">
        <f t="shared" si="0"/>
        <v>164800000</v>
      </c>
      <c r="I14" s="299">
        <f t="shared" si="0"/>
        <v>169744000</v>
      </c>
      <c r="J14" s="299">
        <f t="shared" si="0"/>
        <v>174836320</v>
      </c>
      <c r="K14" s="299">
        <f t="shared" si="0"/>
        <v>180081409.59999999</v>
      </c>
      <c r="L14" s="299">
        <f t="shared" si="0"/>
        <v>185483851.88800001</v>
      </c>
      <c r="M14" s="299">
        <f t="shared" si="0"/>
        <v>191048367.44464001</v>
      </c>
      <c r="N14" s="134">
        <f t="shared" si="1"/>
        <v>1225993948.9326401</v>
      </c>
    </row>
    <row r="15" spans="2:14" ht="48.75" customHeight="1" x14ac:dyDescent="0.15">
      <c r="B15" s="599">
        <v>4</v>
      </c>
      <c r="C15" s="600" t="s">
        <v>447</v>
      </c>
      <c r="D15" s="274" t="s">
        <v>428</v>
      </c>
      <c r="E15" s="300" t="s">
        <v>448</v>
      </c>
      <c r="F15" s="610" t="s">
        <v>436</v>
      </c>
      <c r="G15" s="287">
        <v>35000000</v>
      </c>
      <c r="H15" s="299">
        <f t="shared" si="0"/>
        <v>36050000</v>
      </c>
      <c r="I15" s="299">
        <f t="shared" si="0"/>
        <v>37131500</v>
      </c>
      <c r="J15" s="299">
        <f t="shared" si="0"/>
        <v>38245445</v>
      </c>
      <c r="K15" s="299">
        <f t="shared" si="0"/>
        <v>39392808.350000001</v>
      </c>
      <c r="L15" s="299">
        <f t="shared" si="0"/>
        <v>40574592.600500003</v>
      </c>
      <c r="M15" s="299">
        <f t="shared" si="0"/>
        <v>41791830.378515005</v>
      </c>
      <c r="N15" s="134">
        <f t="shared" si="1"/>
        <v>268186176.32901502</v>
      </c>
    </row>
    <row r="16" spans="2:14" ht="29.25" customHeight="1" x14ac:dyDescent="0.15">
      <c r="B16" s="599"/>
      <c r="C16" s="600"/>
      <c r="D16" s="274" t="s">
        <v>437</v>
      </c>
      <c r="E16" s="300" t="s">
        <v>449</v>
      </c>
      <c r="F16" s="610"/>
      <c r="G16" s="287">
        <v>39000000</v>
      </c>
      <c r="H16" s="299">
        <f t="shared" si="0"/>
        <v>40170000</v>
      </c>
      <c r="I16" s="299">
        <f t="shared" si="0"/>
        <v>41375100</v>
      </c>
      <c r="J16" s="299">
        <f t="shared" si="0"/>
        <v>42616353</v>
      </c>
      <c r="K16" s="299">
        <f t="shared" si="0"/>
        <v>43894843.590000004</v>
      </c>
      <c r="L16" s="299">
        <f t="shared" si="0"/>
        <v>45211688.897700004</v>
      </c>
      <c r="M16" s="299">
        <f t="shared" si="0"/>
        <v>46568039.564631008</v>
      </c>
      <c r="N16" s="134">
        <f t="shared" si="1"/>
        <v>298836025.05233103</v>
      </c>
    </row>
    <row r="17" spans="2:14" ht="50.25" customHeight="1" x14ac:dyDescent="0.15">
      <c r="B17" s="599"/>
      <c r="C17" s="600"/>
      <c r="D17" s="274" t="s">
        <v>450</v>
      </c>
      <c r="E17" s="300" t="s">
        <v>451</v>
      </c>
      <c r="F17" s="610"/>
      <c r="G17" s="287">
        <v>32500000</v>
      </c>
      <c r="H17" s="299">
        <f t="shared" si="0"/>
        <v>33475000</v>
      </c>
      <c r="I17" s="299">
        <f t="shared" si="0"/>
        <v>34479250</v>
      </c>
      <c r="J17" s="299">
        <f t="shared" si="0"/>
        <v>35513627.5</v>
      </c>
      <c r="K17" s="299">
        <f t="shared" si="0"/>
        <v>36579036.325000003</v>
      </c>
      <c r="L17" s="299">
        <f t="shared" si="0"/>
        <v>37676407.414750002</v>
      </c>
      <c r="M17" s="299">
        <f t="shared" si="0"/>
        <v>38806699.637192503</v>
      </c>
      <c r="N17" s="134">
        <f t="shared" si="1"/>
        <v>249030020.87694252</v>
      </c>
    </row>
    <row r="18" spans="2:14" ht="51" customHeight="1" thickBot="1" x14ac:dyDescent="0.2">
      <c r="B18" s="611"/>
      <c r="C18" s="600"/>
      <c r="D18" s="274" t="s">
        <v>440</v>
      </c>
      <c r="E18" s="300" t="s">
        <v>452</v>
      </c>
      <c r="F18" s="610"/>
      <c r="G18" s="287">
        <v>37500000</v>
      </c>
      <c r="H18" s="299">
        <f t="shared" si="0"/>
        <v>38625000</v>
      </c>
      <c r="I18" s="299">
        <f t="shared" si="0"/>
        <v>39783750</v>
      </c>
      <c r="J18" s="299">
        <f t="shared" si="0"/>
        <v>40977262.5</v>
      </c>
      <c r="K18" s="299">
        <f t="shared" si="0"/>
        <v>42206580.375</v>
      </c>
      <c r="L18" s="299">
        <f t="shared" si="0"/>
        <v>43472777.786250003</v>
      </c>
      <c r="M18" s="299">
        <f t="shared" si="0"/>
        <v>44776961.119837508</v>
      </c>
      <c r="N18" s="135">
        <f t="shared" si="1"/>
        <v>287342331.78108752</v>
      </c>
    </row>
    <row r="19" spans="2:14" ht="29.25" customHeight="1" x14ac:dyDescent="0.15">
      <c r="B19" s="618">
        <v>5</v>
      </c>
      <c r="C19" s="600" t="s">
        <v>602</v>
      </c>
      <c r="D19" s="622" t="s">
        <v>428</v>
      </c>
      <c r="E19" s="623" t="s">
        <v>453</v>
      </c>
      <c r="F19" s="610" t="s">
        <v>436</v>
      </c>
      <c r="G19" s="621">
        <v>0</v>
      </c>
      <c r="H19" s="614" t="s">
        <v>454</v>
      </c>
      <c r="I19" s="614" t="s">
        <v>455</v>
      </c>
      <c r="J19" s="614">
        <v>0</v>
      </c>
      <c r="K19" s="614">
        <v>0</v>
      </c>
      <c r="L19" s="614">
        <v>0</v>
      </c>
      <c r="M19" s="614">
        <v>0</v>
      </c>
      <c r="N19" s="615">
        <v>551800000</v>
      </c>
    </row>
    <row r="20" spans="2:14" ht="29.25" customHeight="1" x14ac:dyDescent="0.15">
      <c r="B20" s="619"/>
      <c r="C20" s="600"/>
      <c r="D20" s="622"/>
      <c r="E20" s="623"/>
      <c r="F20" s="610"/>
      <c r="G20" s="621"/>
      <c r="H20" s="614"/>
      <c r="I20" s="614"/>
      <c r="J20" s="614"/>
      <c r="K20" s="614"/>
      <c r="L20" s="614"/>
      <c r="M20" s="614"/>
      <c r="N20" s="616"/>
    </row>
    <row r="21" spans="2:14" ht="29.25" customHeight="1" x14ac:dyDescent="0.15">
      <c r="B21" s="619"/>
      <c r="C21" s="600"/>
      <c r="D21" s="622"/>
      <c r="E21" s="623"/>
      <c r="F21" s="610"/>
      <c r="G21" s="621"/>
      <c r="H21" s="614"/>
      <c r="I21" s="614"/>
      <c r="J21" s="614"/>
      <c r="K21" s="614"/>
      <c r="L21" s="614"/>
      <c r="M21" s="614"/>
      <c r="N21" s="616"/>
    </row>
    <row r="22" spans="2:14" ht="29.25" customHeight="1" x14ac:dyDescent="0.15">
      <c r="B22" s="619"/>
      <c r="C22" s="600"/>
      <c r="D22" s="622"/>
      <c r="E22" s="623"/>
      <c r="F22" s="610"/>
      <c r="G22" s="621"/>
      <c r="H22" s="614"/>
      <c r="I22" s="614"/>
      <c r="J22" s="614"/>
      <c r="K22" s="614"/>
      <c r="L22" s="614"/>
      <c r="M22" s="614"/>
      <c r="N22" s="616"/>
    </row>
    <row r="23" spans="2:14" ht="29.25" customHeight="1" x14ac:dyDescent="0.15">
      <c r="B23" s="619"/>
      <c r="C23" s="600"/>
      <c r="D23" s="622"/>
      <c r="E23" s="623"/>
      <c r="F23" s="610"/>
      <c r="G23" s="621"/>
      <c r="H23" s="614"/>
      <c r="I23" s="614"/>
      <c r="J23" s="614"/>
      <c r="K23" s="614"/>
      <c r="L23" s="614"/>
      <c r="M23" s="614"/>
      <c r="N23" s="616"/>
    </row>
    <row r="24" spans="2:14" ht="29.25" customHeight="1" x14ac:dyDescent="0.15">
      <c r="B24" s="619"/>
      <c r="C24" s="600"/>
      <c r="D24" s="622"/>
      <c r="E24" s="623"/>
      <c r="F24" s="610"/>
      <c r="G24" s="621"/>
      <c r="H24" s="614"/>
      <c r="I24" s="614"/>
      <c r="J24" s="614"/>
      <c r="K24" s="614"/>
      <c r="L24" s="614"/>
      <c r="M24" s="614"/>
      <c r="N24" s="616"/>
    </row>
    <row r="25" spans="2:14" ht="29.25" customHeight="1" x14ac:dyDescent="0.15">
      <c r="B25" s="619"/>
      <c r="C25" s="600"/>
      <c r="D25" s="622"/>
      <c r="E25" s="623"/>
      <c r="F25" s="610"/>
      <c r="G25" s="621"/>
      <c r="H25" s="614"/>
      <c r="I25" s="614"/>
      <c r="J25" s="614"/>
      <c r="K25" s="614"/>
      <c r="L25" s="614"/>
      <c r="M25" s="614"/>
      <c r="N25" s="616"/>
    </row>
    <row r="26" spans="2:14" ht="11.25" customHeight="1" x14ac:dyDescent="0.15">
      <c r="B26" s="619"/>
      <c r="C26" s="600"/>
      <c r="D26" s="622"/>
      <c r="E26" s="623"/>
      <c r="F26" s="610"/>
      <c r="G26" s="621"/>
      <c r="H26" s="614"/>
      <c r="I26" s="614"/>
      <c r="J26" s="614"/>
      <c r="K26" s="614"/>
      <c r="L26" s="614"/>
      <c r="M26" s="614"/>
      <c r="N26" s="616"/>
    </row>
    <row r="27" spans="2:14" ht="14.25" customHeight="1" x14ac:dyDescent="0.15">
      <c r="B27" s="619"/>
      <c r="C27" s="600"/>
      <c r="D27" s="622"/>
      <c r="E27" s="623"/>
      <c r="F27" s="610"/>
      <c r="G27" s="621"/>
      <c r="H27" s="614"/>
      <c r="I27" s="614"/>
      <c r="J27" s="614"/>
      <c r="K27" s="614"/>
      <c r="L27" s="614"/>
      <c r="M27" s="614"/>
      <c r="N27" s="616"/>
    </row>
    <row r="28" spans="2:14" ht="29.25" customHeight="1" x14ac:dyDescent="0.15">
      <c r="B28" s="619"/>
      <c r="C28" s="600"/>
      <c r="D28" s="622"/>
      <c r="E28" s="623"/>
      <c r="F28" s="610"/>
      <c r="G28" s="621"/>
      <c r="H28" s="614"/>
      <c r="I28" s="614"/>
      <c r="J28" s="614"/>
      <c r="K28" s="614"/>
      <c r="L28" s="614"/>
      <c r="M28" s="614"/>
      <c r="N28" s="616"/>
    </row>
    <row r="29" spans="2:14" ht="6" customHeight="1" x14ac:dyDescent="0.15">
      <c r="B29" s="619"/>
      <c r="C29" s="600"/>
      <c r="D29" s="622"/>
      <c r="E29" s="623"/>
      <c r="F29" s="610"/>
      <c r="G29" s="621"/>
      <c r="H29" s="614"/>
      <c r="I29" s="614"/>
      <c r="J29" s="614"/>
      <c r="K29" s="614"/>
      <c r="L29" s="614"/>
      <c r="M29" s="614"/>
      <c r="N29" s="617"/>
    </row>
    <row r="30" spans="2:14" ht="29.25" customHeight="1" x14ac:dyDescent="0.15">
      <c r="B30" s="619"/>
      <c r="C30" s="600"/>
      <c r="D30" s="274" t="s">
        <v>437</v>
      </c>
      <c r="E30" s="300" t="s">
        <v>456</v>
      </c>
      <c r="F30" s="610"/>
      <c r="G30" s="289"/>
      <c r="H30" s="301"/>
      <c r="I30" s="302">
        <v>26000000</v>
      </c>
      <c r="J30" s="302">
        <v>26000000</v>
      </c>
      <c r="K30" s="302">
        <v>26000000</v>
      </c>
      <c r="L30" s="302">
        <v>26000000</v>
      </c>
      <c r="M30" s="302">
        <v>26000000</v>
      </c>
      <c r="N30" s="136">
        <f>+I30+J30+K30+L30+M30</f>
        <v>130000000</v>
      </c>
    </row>
    <row r="31" spans="2:14" ht="29.25" customHeight="1" x14ac:dyDescent="0.15">
      <c r="B31" s="619"/>
      <c r="C31" s="600"/>
      <c r="D31" s="274" t="s">
        <v>450</v>
      </c>
      <c r="E31" s="300" t="s">
        <v>457</v>
      </c>
      <c r="F31" s="610"/>
      <c r="G31" s="288"/>
      <c r="H31" s="303"/>
      <c r="I31" s="288">
        <v>0</v>
      </c>
      <c r="J31" s="288">
        <v>0</v>
      </c>
      <c r="K31" s="288">
        <v>0</v>
      </c>
      <c r="L31" s="288">
        <v>0</v>
      </c>
      <c r="M31" s="288">
        <v>0</v>
      </c>
      <c r="N31" s="137"/>
    </row>
    <row r="32" spans="2:14" ht="29.25" customHeight="1" thickBot="1" x14ac:dyDescent="0.2">
      <c r="B32" s="620"/>
      <c r="C32" s="600"/>
      <c r="D32" s="274" t="s">
        <v>440</v>
      </c>
      <c r="E32" s="300"/>
      <c r="F32" s="610"/>
      <c r="G32" s="301"/>
      <c r="H32" s="301"/>
      <c r="I32" s="301"/>
      <c r="J32" s="301"/>
      <c r="K32" s="301"/>
      <c r="L32" s="301"/>
      <c r="M32" s="301"/>
      <c r="N32" s="138"/>
    </row>
    <row r="33" spans="2:14" ht="120" customHeight="1" x14ac:dyDescent="0.15">
      <c r="B33" s="618">
        <v>6</v>
      </c>
      <c r="C33" s="304" t="s">
        <v>598</v>
      </c>
      <c r="D33" s="274" t="s">
        <v>428</v>
      </c>
      <c r="E33" s="305" t="s">
        <v>630</v>
      </c>
      <c r="F33" s="610" t="s">
        <v>436</v>
      </c>
      <c r="G33" s="289">
        <v>37935542</v>
      </c>
      <c r="H33" s="306">
        <v>0</v>
      </c>
      <c r="I33" s="140">
        <v>56903313</v>
      </c>
      <c r="J33" s="306">
        <v>0</v>
      </c>
      <c r="K33" s="140">
        <v>85354969.5</v>
      </c>
      <c r="L33" s="306">
        <v>0</v>
      </c>
      <c r="M33" s="307">
        <v>128032454.25</v>
      </c>
      <c r="N33" s="139">
        <f>SUM(G33,I33,K33,M33)</f>
        <v>308226278.75</v>
      </c>
    </row>
    <row r="34" spans="2:14" ht="93" customHeight="1" x14ac:dyDescent="0.15">
      <c r="B34" s="619"/>
      <c r="C34" s="308" t="s">
        <v>631</v>
      </c>
      <c r="D34" s="274" t="s">
        <v>632</v>
      </c>
      <c r="E34" s="298" t="s">
        <v>633</v>
      </c>
      <c r="F34" s="610"/>
      <c r="G34" s="289">
        <v>5000000</v>
      </c>
      <c r="H34" s="306"/>
      <c r="I34" s="140"/>
      <c r="J34" s="306"/>
      <c r="K34" s="140"/>
      <c r="L34" s="306"/>
      <c r="M34" s="140"/>
      <c r="N34" s="141"/>
    </row>
    <row r="35" spans="2:14" ht="40.5" customHeight="1" x14ac:dyDescent="0.15">
      <c r="B35" s="619"/>
      <c r="C35" s="600" t="s">
        <v>634</v>
      </c>
      <c r="D35" s="274" t="s">
        <v>632</v>
      </c>
      <c r="E35" s="298" t="s">
        <v>635</v>
      </c>
      <c r="F35" s="610"/>
      <c r="G35" s="289"/>
      <c r="H35" s="309">
        <v>8000000</v>
      </c>
      <c r="I35" s="140">
        <f>20000000+4635000</f>
        <v>24635000</v>
      </c>
      <c r="J35" s="140">
        <f>22000000+4774050</f>
        <v>26774050</v>
      </c>
      <c r="K35" s="140"/>
      <c r="L35" s="512">
        <v>32000000</v>
      </c>
      <c r="M35" s="140">
        <v>58000000</v>
      </c>
      <c r="N35" s="141"/>
    </row>
    <row r="36" spans="2:14" ht="57.75" customHeight="1" x14ac:dyDescent="0.15">
      <c r="B36" s="619"/>
      <c r="C36" s="600"/>
      <c r="D36" s="274" t="s">
        <v>632</v>
      </c>
      <c r="E36" s="298" t="s">
        <v>636</v>
      </c>
      <c r="F36" s="610"/>
      <c r="G36" s="289"/>
      <c r="H36" s="306"/>
      <c r="I36" s="140">
        <v>19500000</v>
      </c>
      <c r="J36" s="310">
        <f>2500000+14935000</f>
        <v>17435000</v>
      </c>
      <c r="K36" s="140">
        <f>2500000+15383050+4917271.5</f>
        <v>22800321.5</v>
      </c>
      <c r="L36" s="511">
        <f>15844541.5+5064789.64499664</f>
        <v>20909331.144996639</v>
      </c>
      <c r="M36" s="511">
        <f>16319877.745+176733</f>
        <v>16496610.744999999</v>
      </c>
      <c r="N36" s="141"/>
    </row>
    <row r="37" spans="2:14" ht="105.75" customHeight="1" x14ac:dyDescent="0.15">
      <c r="B37" s="619"/>
      <c r="C37" s="600"/>
      <c r="D37" s="274" t="s">
        <v>632</v>
      </c>
      <c r="E37" s="298" t="s">
        <v>643</v>
      </c>
      <c r="F37" s="610"/>
      <c r="G37" s="289"/>
      <c r="H37" s="306"/>
      <c r="I37" s="140">
        <v>21200000</v>
      </c>
      <c r="J37" s="310">
        <v>78000000</v>
      </c>
      <c r="K37" s="140"/>
      <c r="L37" s="306"/>
      <c r="M37" s="140"/>
      <c r="N37" s="141"/>
    </row>
    <row r="38" spans="2:14" ht="51" customHeight="1" x14ac:dyDescent="0.15">
      <c r="B38" s="619"/>
      <c r="C38" s="600" t="s">
        <v>638</v>
      </c>
      <c r="D38" s="274" t="s">
        <v>458</v>
      </c>
      <c r="E38" s="305" t="s">
        <v>639</v>
      </c>
      <c r="F38" s="610"/>
      <c r="G38" s="289">
        <v>15000000</v>
      </c>
      <c r="H38" s="306"/>
      <c r="I38" s="140"/>
      <c r="J38" s="310">
        <v>3000000</v>
      </c>
      <c r="K38" s="140">
        <v>3000000</v>
      </c>
      <c r="L38" s="306"/>
      <c r="M38" s="140"/>
      <c r="N38" s="141"/>
    </row>
    <row r="39" spans="2:14" ht="55.5" customHeight="1" x14ac:dyDescent="0.15">
      <c r="B39" s="619"/>
      <c r="C39" s="600"/>
      <c r="D39" s="274" t="s">
        <v>458</v>
      </c>
      <c r="E39" s="305" t="s">
        <v>640</v>
      </c>
      <c r="F39" s="610"/>
      <c r="G39" s="289"/>
      <c r="H39" s="306"/>
      <c r="I39" s="140">
        <v>3000000</v>
      </c>
      <c r="J39" s="306"/>
      <c r="K39" s="140"/>
      <c r="L39" s="306"/>
      <c r="M39" s="140"/>
      <c r="N39" s="141"/>
    </row>
    <row r="40" spans="2:14" ht="54" customHeight="1" x14ac:dyDescent="0.15">
      <c r="B40" s="619"/>
      <c r="C40" s="600"/>
      <c r="D40" s="274" t="s">
        <v>458</v>
      </c>
      <c r="E40" s="305" t="s">
        <v>641</v>
      </c>
      <c r="F40" s="610"/>
      <c r="G40" s="289">
        <v>626000</v>
      </c>
      <c r="H40" s="306"/>
      <c r="I40" s="140"/>
      <c r="J40" s="309">
        <v>2500000</v>
      </c>
      <c r="K40" s="140">
        <v>2500000</v>
      </c>
      <c r="L40" s="306"/>
      <c r="M40" s="140"/>
      <c r="N40" s="141"/>
    </row>
    <row r="41" spans="2:14" ht="35.25" customHeight="1" thickBot="1" x14ac:dyDescent="0.2">
      <c r="B41" s="619"/>
      <c r="C41" s="600"/>
      <c r="D41" s="274" t="s">
        <v>632</v>
      </c>
      <c r="E41" s="305" t="s">
        <v>642</v>
      </c>
      <c r="F41" s="610"/>
      <c r="G41" s="289">
        <v>30000000</v>
      </c>
      <c r="H41" s="306"/>
      <c r="I41" s="140"/>
      <c r="J41" s="306"/>
      <c r="K41" s="140"/>
      <c r="L41" s="306"/>
      <c r="M41" s="140"/>
      <c r="N41" s="141"/>
    </row>
    <row r="42" spans="2:14" ht="20" hidden="1" customHeight="1" x14ac:dyDescent="0.15">
      <c r="B42" s="619"/>
      <c r="C42" s="304"/>
      <c r="D42" s="274"/>
      <c r="E42" s="305"/>
      <c r="F42" s="610"/>
      <c r="G42" s="289"/>
      <c r="H42" s="306"/>
      <c r="I42" s="140"/>
      <c r="J42" s="306"/>
      <c r="K42" s="140"/>
      <c r="L42" s="306"/>
      <c r="M42" s="140"/>
      <c r="N42" s="141"/>
    </row>
    <row r="43" spans="2:14" ht="20" hidden="1" customHeight="1" x14ac:dyDescent="0.15">
      <c r="B43" s="619"/>
      <c r="C43" s="304"/>
      <c r="D43" s="274"/>
      <c r="E43" s="305"/>
      <c r="F43" s="610"/>
      <c r="G43" s="289"/>
      <c r="H43" s="306"/>
      <c r="I43" s="140"/>
      <c r="J43" s="306"/>
      <c r="K43" s="140"/>
      <c r="L43" s="306"/>
      <c r="M43" s="140"/>
      <c r="N43" s="141"/>
    </row>
    <row r="44" spans="2:14" ht="20" hidden="1" customHeight="1" x14ac:dyDescent="0.15">
      <c r="B44" s="619"/>
      <c r="C44" s="304"/>
      <c r="D44" s="274"/>
      <c r="E44" s="305"/>
      <c r="F44" s="610"/>
      <c r="G44" s="289"/>
      <c r="H44" s="306"/>
      <c r="I44" s="140"/>
      <c r="J44" s="306"/>
      <c r="K44" s="140"/>
      <c r="L44" s="306"/>
      <c r="M44" s="140"/>
      <c r="N44" s="141"/>
    </row>
    <row r="45" spans="2:14" ht="20" hidden="1" customHeight="1" x14ac:dyDescent="0.15">
      <c r="B45" s="619"/>
      <c r="C45" s="304"/>
      <c r="D45" s="274"/>
      <c r="E45" s="305"/>
      <c r="F45" s="610"/>
      <c r="G45" s="289"/>
      <c r="H45" s="306"/>
      <c r="I45" s="140"/>
      <c r="J45" s="306"/>
      <c r="K45" s="140"/>
      <c r="L45" s="306"/>
      <c r="M45" s="140"/>
      <c r="N45" s="141"/>
    </row>
    <row r="46" spans="2:14" ht="28.5" hidden="1" customHeight="1" x14ac:dyDescent="0.15">
      <c r="B46" s="619"/>
      <c r="C46" s="304"/>
      <c r="D46" s="274"/>
      <c r="E46" s="305"/>
      <c r="F46" s="610"/>
      <c r="G46" s="289"/>
      <c r="H46" s="306"/>
      <c r="I46" s="140"/>
      <c r="J46" s="306"/>
      <c r="K46" s="140"/>
      <c r="L46" s="306"/>
      <c r="M46" s="140"/>
      <c r="N46" s="141"/>
    </row>
    <row r="47" spans="2:14" ht="28.5" hidden="1" customHeight="1" thickBot="1" x14ac:dyDescent="0.2">
      <c r="B47" s="620"/>
      <c r="C47" s="304"/>
      <c r="D47" s="274"/>
      <c r="E47" s="305"/>
      <c r="F47" s="610"/>
      <c r="G47" s="289"/>
      <c r="H47" s="306"/>
      <c r="I47" s="140"/>
      <c r="J47" s="306"/>
      <c r="K47" s="140"/>
      <c r="L47" s="306"/>
      <c r="M47" s="140"/>
      <c r="N47" s="142"/>
    </row>
    <row r="48" spans="2:14" ht="26" x14ac:dyDescent="0.15">
      <c r="B48" s="618">
        <v>7</v>
      </c>
      <c r="C48" s="600" t="s">
        <v>599</v>
      </c>
      <c r="D48" s="274" t="s">
        <v>458</v>
      </c>
      <c r="E48" s="300" t="s">
        <v>459</v>
      </c>
      <c r="F48" s="297" t="s">
        <v>436</v>
      </c>
      <c r="G48" s="303"/>
      <c r="H48" s="301"/>
      <c r="I48" s="301"/>
      <c r="J48" s="289">
        <v>50440000</v>
      </c>
      <c r="K48" s="301"/>
      <c r="L48" s="301"/>
      <c r="M48" s="301"/>
      <c r="N48" s="143"/>
    </row>
    <row r="49" spans="2:14" ht="162" customHeight="1" thickBot="1" x14ac:dyDescent="0.2">
      <c r="B49" s="620"/>
      <c r="C49" s="600"/>
      <c r="D49" s="274" t="s">
        <v>428</v>
      </c>
      <c r="E49" s="305" t="s">
        <v>460</v>
      </c>
      <c r="F49" s="297" t="s">
        <v>461</v>
      </c>
      <c r="G49" s="289">
        <v>0</v>
      </c>
      <c r="H49" s="289">
        <v>150440000</v>
      </c>
      <c r="I49" s="289">
        <v>150440000</v>
      </c>
      <c r="J49" s="289"/>
      <c r="K49" s="289">
        <v>150440000</v>
      </c>
      <c r="L49" s="301">
        <v>0</v>
      </c>
      <c r="M49" s="301">
        <v>0</v>
      </c>
      <c r="N49" s="144">
        <f>(H49+I49+J49+K49)</f>
        <v>451320000</v>
      </c>
    </row>
    <row r="50" spans="2:14" ht="26.25" customHeight="1" x14ac:dyDescent="0.15">
      <c r="B50" s="618">
        <v>8</v>
      </c>
      <c r="C50" s="600" t="s">
        <v>600</v>
      </c>
      <c r="D50" s="622" t="s">
        <v>428</v>
      </c>
      <c r="E50" s="311" t="s">
        <v>462</v>
      </c>
      <c r="F50" s="610" t="s">
        <v>461</v>
      </c>
      <c r="G50" s="312"/>
      <c r="H50" s="199"/>
      <c r="I50" s="199"/>
      <c r="J50" s="199"/>
      <c r="K50" s="199"/>
      <c r="L50" s="199"/>
      <c r="M50" s="199"/>
      <c r="N50" s="145">
        <f t="shared" ref="N50:N56" si="2">G50+H50+I50+J50+K50+L50+M50</f>
        <v>0</v>
      </c>
    </row>
    <row r="51" spans="2:14" ht="29.25" customHeight="1" x14ac:dyDescent="0.15">
      <c r="B51" s="619"/>
      <c r="C51" s="600"/>
      <c r="D51" s="622"/>
      <c r="E51" s="311" t="s">
        <v>463</v>
      </c>
      <c r="F51" s="610"/>
      <c r="G51" s="199">
        <v>51560000</v>
      </c>
      <c r="H51" s="199"/>
      <c r="I51" s="199"/>
      <c r="J51" s="313"/>
      <c r="K51" s="313"/>
      <c r="L51" s="313"/>
      <c r="M51" s="313"/>
      <c r="N51" s="146">
        <f t="shared" si="2"/>
        <v>51560000</v>
      </c>
    </row>
    <row r="52" spans="2:14" ht="29.25" customHeight="1" x14ac:dyDescent="0.15">
      <c r="B52" s="619"/>
      <c r="C52" s="600"/>
      <c r="D52" s="622"/>
      <c r="E52" s="311" t="s">
        <v>464</v>
      </c>
      <c r="F52" s="610"/>
      <c r="G52" s="199">
        <v>40000000</v>
      </c>
      <c r="H52" s="199"/>
      <c r="I52" s="199"/>
      <c r="J52" s="313"/>
      <c r="K52" s="313"/>
      <c r="L52" s="313"/>
      <c r="M52" s="313"/>
      <c r="N52" s="146">
        <f t="shared" si="2"/>
        <v>40000000</v>
      </c>
    </row>
    <row r="53" spans="2:14" ht="45.75" customHeight="1" x14ac:dyDescent="0.15">
      <c r="B53" s="619"/>
      <c r="C53" s="600"/>
      <c r="D53" s="622"/>
      <c r="E53" s="314" t="s">
        <v>465</v>
      </c>
      <c r="F53" s="610"/>
      <c r="G53" s="199">
        <v>20000000</v>
      </c>
      <c r="H53" s="199"/>
      <c r="I53" s="199"/>
      <c r="J53" s="313"/>
      <c r="K53" s="313"/>
      <c r="L53" s="313"/>
      <c r="M53" s="313"/>
      <c r="N53" s="146">
        <f t="shared" si="2"/>
        <v>20000000</v>
      </c>
    </row>
    <row r="54" spans="2:14" ht="29.25" customHeight="1" x14ac:dyDescent="0.15">
      <c r="B54" s="619"/>
      <c r="C54" s="600"/>
      <c r="D54" s="622" t="s">
        <v>437</v>
      </c>
      <c r="E54" s="317" t="s">
        <v>466</v>
      </c>
      <c r="F54" s="610"/>
      <c r="G54" s="199">
        <v>5000000</v>
      </c>
      <c r="H54" s="199"/>
      <c r="I54" s="199"/>
      <c r="J54" s="313">
        <v>5000000</v>
      </c>
      <c r="K54" s="313"/>
      <c r="L54" s="313">
        <v>5000000</v>
      </c>
      <c r="M54" s="313"/>
      <c r="N54" s="146">
        <f t="shared" si="2"/>
        <v>15000000</v>
      </c>
    </row>
    <row r="55" spans="2:14" ht="29.25" customHeight="1" x14ac:dyDescent="0.15">
      <c r="B55" s="619"/>
      <c r="C55" s="600"/>
      <c r="D55" s="622"/>
      <c r="E55" s="317" t="s">
        <v>467</v>
      </c>
      <c r="F55" s="610"/>
      <c r="G55" s="199"/>
      <c r="H55" s="199"/>
      <c r="I55" s="199"/>
      <c r="J55" s="313">
        <v>36000000</v>
      </c>
      <c r="K55" s="313"/>
      <c r="L55" s="313"/>
      <c r="M55" s="313"/>
      <c r="N55" s="146">
        <f t="shared" si="2"/>
        <v>36000000</v>
      </c>
    </row>
    <row r="56" spans="2:14" ht="29.25" customHeight="1" thickBot="1" x14ac:dyDescent="0.2">
      <c r="B56" s="620"/>
      <c r="C56" s="600"/>
      <c r="D56" s="622"/>
      <c r="E56" s="317" t="s">
        <v>468</v>
      </c>
      <c r="F56" s="610"/>
      <c r="G56" s="199">
        <v>25000000</v>
      </c>
      <c r="H56" s="199"/>
      <c r="I56" s="199"/>
      <c r="J56" s="313"/>
      <c r="K56" s="313"/>
      <c r="L56" s="313"/>
      <c r="M56" s="313"/>
      <c r="N56" s="147">
        <f t="shared" si="2"/>
        <v>25000000</v>
      </c>
    </row>
    <row r="57" spans="2:14" ht="29.25" customHeight="1" x14ac:dyDescent="0.15">
      <c r="B57" s="612">
        <v>9</v>
      </c>
      <c r="C57" s="625" t="s">
        <v>601</v>
      </c>
      <c r="D57" s="628" t="s">
        <v>428</v>
      </c>
      <c r="E57" s="318" t="s">
        <v>2011</v>
      </c>
      <c r="F57" s="628" t="s">
        <v>461</v>
      </c>
      <c r="G57" s="199">
        <v>5000000</v>
      </c>
      <c r="H57" s="299">
        <v>40000000</v>
      </c>
      <c r="I57" s="299"/>
      <c r="J57" s="299">
        <v>42436000</v>
      </c>
      <c r="K57" s="299">
        <v>43709080</v>
      </c>
      <c r="L57" s="299">
        <v>45020352.399999999</v>
      </c>
      <c r="M57" s="299">
        <v>46370962.972000003</v>
      </c>
      <c r="N57" s="135">
        <f>SUM(G57:M57)</f>
        <v>222536395.37200001</v>
      </c>
    </row>
    <row r="58" spans="2:14" ht="29.25" customHeight="1" x14ac:dyDescent="0.15">
      <c r="B58" s="613"/>
      <c r="C58" s="626"/>
      <c r="D58" s="629"/>
      <c r="E58" s="317" t="s">
        <v>469</v>
      </c>
      <c r="F58" s="630"/>
      <c r="G58" s="199">
        <v>12000000</v>
      </c>
      <c r="H58" s="299">
        <v>37500000</v>
      </c>
      <c r="I58" s="299">
        <f t="shared" ref="I58:M60" si="3">H58*1.03</f>
        <v>38625000</v>
      </c>
      <c r="J58" s="299">
        <f t="shared" si="3"/>
        <v>39783750</v>
      </c>
      <c r="K58" s="299">
        <f t="shared" si="3"/>
        <v>40977262.5</v>
      </c>
      <c r="L58" s="299">
        <f t="shared" si="3"/>
        <v>42206580.375</v>
      </c>
      <c r="M58" s="299">
        <f t="shared" si="3"/>
        <v>43472777.786250003</v>
      </c>
      <c r="N58" s="135">
        <f>SUM(G58:M58)</f>
        <v>254565370.66125</v>
      </c>
    </row>
    <row r="59" spans="2:14" ht="31.5" customHeight="1" x14ac:dyDescent="0.15">
      <c r="B59" s="613"/>
      <c r="C59" s="627"/>
      <c r="D59" s="112" t="s">
        <v>437</v>
      </c>
      <c r="E59" s="317" t="s">
        <v>470</v>
      </c>
      <c r="F59" s="629"/>
      <c r="G59" s="199">
        <v>8000000</v>
      </c>
      <c r="H59" s="299">
        <v>22000000</v>
      </c>
      <c r="I59" s="299">
        <f t="shared" si="3"/>
        <v>22660000</v>
      </c>
      <c r="J59" s="299">
        <f t="shared" si="3"/>
        <v>23339800</v>
      </c>
      <c r="K59" s="299">
        <f t="shared" si="3"/>
        <v>24039994</v>
      </c>
      <c r="L59" s="299">
        <f t="shared" si="3"/>
        <v>24761193.82</v>
      </c>
      <c r="M59" s="299">
        <f t="shared" si="3"/>
        <v>25504029.634600002</v>
      </c>
      <c r="N59" s="135">
        <f>SUM(G59:M59)</f>
        <v>150305017.45460001</v>
      </c>
    </row>
    <row r="60" spans="2:14" ht="35.25" customHeight="1" thickBot="1" x14ac:dyDescent="0.2">
      <c r="B60" s="454">
        <v>10</v>
      </c>
      <c r="C60" s="304" t="s">
        <v>2013</v>
      </c>
      <c r="D60" s="112" t="s">
        <v>2012</v>
      </c>
      <c r="E60" s="317" t="s">
        <v>2014</v>
      </c>
      <c r="F60" s="453"/>
      <c r="G60" s="199">
        <v>7000000</v>
      </c>
      <c r="H60" s="299">
        <v>22000000</v>
      </c>
      <c r="I60" s="299">
        <f t="shared" si="3"/>
        <v>22660000</v>
      </c>
      <c r="J60" s="299">
        <f t="shared" si="3"/>
        <v>23339800</v>
      </c>
      <c r="K60" s="299">
        <f t="shared" si="3"/>
        <v>24039994</v>
      </c>
      <c r="L60" s="299">
        <f t="shared" si="3"/>
        <v>24761193.82</v>
      </c>
      <c r="M60" s="299">
        <f t="shared" si="3"/>
        <v>25504029.634600002</v>
      </c>
      <c r="N60" s="148">
        <f>SUM(G60:M60)</f>
        <v>149305017.45460001</v>
      </c>
    </row>
    <row r="61" spans="2:14" ht="35.25" customHeight="1" x14ac:dyDescent="0.15">
      <c r="B61" s="120"/>
      <c r="C61" s="150"/>
      <c r="D61" s="120"/>
      <c r="E61" s="295"/>
      <c r="F61" s="290"/>
      <c r="G61" s="291">
        <f>SUM(G19:G60)</f>
        <v>262121542</v>
      </c>
      <c r="H61" s="151">
        <f t="shared" ref="H61:M61" si="4">SUM(H19:H60)</f>
        <v>279940000</v>
      </c>
      <c r="I61" s="151">
        <f t="shared" si="4"/>
        <v>385623313</v>
      </c>
      <c r="J61" s="151">
        <f t="shared" si="4"/>
        <v>374048400</v>
      </c>
      <c r="K61" s="151">
        <f t="shared" si="4"/>
        <v>422861621.5</v>
      </c>
      <c r="L61" s="151">
        <f t="shared" si="4"/>
        <v>220658651.55999663</v>
      </c>
      <c r="M61" s="151">
        <f t="shared" si="4"/>
        <v>369380865.02244997</v>
      </c>
      <c r="N61" s="152"/>
    </row>
    <row r="62" spans="2:14" ht="21.75" customHeight="1" x14ac:dyDescent="0.15">
      <c r="F62" s="284" t="s">
        <v>2086</v>
      </c>
      <c r="G62" s="285">
        <f>SUM(G7:G60)</f>
        <v>1445121542</v>
      </c>
      <c r="H62" s="285">
        <f t="shared" ref="H62:N62" si="5">SUM(H7:H60)</f>
        <v>1498430000</v>
      </c>
      <c r="I62" s="285">
        <f t="shared" si="5"/>
        <v>1621533013</v>
      </c>
      <c r="J62" s="285">
        <f t="shared" si="5"/>
        <v>1647035391</v>
      </c>
      <c r="K62" s="285">
        <f t="shared" si="5"/>
        <v>1734038222.2299998</v>
      </c>
      <c r="L62" s="285">
        <f t="shared" si="5"/>
        <v>1539170550.311897</v>
      </c>
      <c r="M62" s="285">
        <f t="shared" si="5"/>
        <v>1707448120.736907</v>
      </c>
      <c r="N62" s="286">
        <f t="shared" si="5"/>
        <v>11283760525.888805</v>
      </c>
    </row>
    <row r="63" spans="2:14" x14ac:dyDescent="0.15">
      <c r="B63" s="631" t="s">
        <v>472</v>
      </c>
      <c r="C63" s="631"/>
      <c r="D63" s="631"/>
      <c r="E63" s="631"/>
      <c r="F63" s="631"/>
      <c r="G63" s="631"/>
      <c r="H63" s="631"/>
    </row>
    <row r="64" spans="2:14" hidden="1" x14ac:dyDescent="0.15"/>
    <row r="65" spans="2:14" hidden="1" x14ac:dyDescent="0.15">
      <c r="F65" s="443" t="s">
        <v>289</v>
      </c>
      <c r="G65" s="443">
        <v>2025</v>
      </c>
      <c r="H65" s="443">
        <v>2026</v>
      </c>
      <c r="I65" s="443">
        <v>2027</v>
      </c>
      <c r="J65" s="443">
        <v>2028</v>
      </c>
      <c r="K65" s="443">
        <v>2029</v>
      </c>
      <c r="L65" s="443">
        <v>2030</v>
      </c>
      <c r="M65" s="443">
        <v>2031</v>
      </c>
    </row>
    <row r="66" spans="2:14" ht="17" hidden="1" x14ac:dyDescent="0.2">
      <c r="F66" s="319" t="s">
        <v>572</v>
      </c>
      <c r="G66" s="316">
        <f>G9+G10+G11+G12+G13+G14+G15+G16+G17+G18+G61</f>
        <v>1195121542</v>
      </c>
      <c r="H66" s="316">
        <f t="shared" ref="H66:N66" si="6">H9+H10+H11+H12+H13+H14+H15+H16+H17+H18+H61</f>
        <v>1240930000</v>
      </c>
      <c r="I66" s="316">
        <f t="shared" si="6"/>
        <v>1375443013</v>
      </c>
      <c r="J66" s="316">
        <f t="shared" si="6"/>
        <v>1393562691</v>
      </c>
      <c r="K66" s="316">
        <f t="shared" si="6"/>
        <v>1472961341.23</v>
      </c>
      <c r="L66" s="316">
        <f t="shared" si="6"/>
        <v>1270261362.8818967</v>
      </c>
      <c r="M66" s="316">
        <f t="shared" si="6"/>
        <v>1430471657.6840072</v>
      </c>
      <c r="N66" s="198">
        <f t="shared" si="6"/>
        <v>7064117214.7134581</v>
      </c>
    </row>
    <row r="67" spans="2:14" ht="17" hidden="1" x14ac:dyDescent="0.2">
      <c r="F67" s="319" t="s">
        <v>573</v>
      </c>
      <c r="G67" s="316">
        <f>G62-G66</f>
        <v>250000000</v>
      </c>
      <c r="H67" s="316">
        <f t="shared" ref="H67:N67" si="7">H62-H66</f>
        <v>257500000</v>
      </c>
      <c r="I67" s="316">
        <f t="shared" si="7"/>
        <v>246090000</v>
      </c>
      <c r="J67" s="316">
        <f t="shared" si="7"/>
        <v>253472700</v>
      </c>
      <c r="K67" s="316">
        <f t="shared" si="7"/>
        <v>261076880.99999976</v>
      </c>
      <c r="L67" s="316">
        <f t="shared" si="7"/>
        <v>268909187.43000031</v>
      </c>
      <c r="M67" s="316">
        <f t="shared" si="7"/>
        <v>276976463.05289984</v>
      </c>
      <c r="N67" s="198">
        <f t="shared" si="7"/>
        <v>4219643311.1753473</v>
      </c>
    </row>
    <row r="68" spans="2:14" ht="17" hidden="1" x14ac:dyDescent="0.2">
      <c r="F68" s="319" t="s">
        <v>524</v>
      </c>
      <c r="G68" s="307">
        <f>SUM(G66:G67)</f>
        <v>1445121542</v>
      </c>
      <c r="H68" s="307">
        <f t="shared" ref="H68:N68" si="8">SUM(H66:H67)</f>
        <v>1498430000</v>
      </c>
      <c r="I68" s="307">
        <f t="shared" si="8"/>
        <v>1621533013</v>
      </c>
      <c r="J68" s="307">
        <f t="shared" si="8"/>
        <v>1647035391</v>
      </c>
      <c r="K68" s="307">
        <f t="shared" si="8"/>
        <v>1734038222.2299998</v>
      </c>
      <c r="L68" s="307">
        <f t="shared" si="8"/>
        <v>1539170550.311897</v>
      </c>
      <c r="M68" s="307">
        <f t="shared" si="8"/>
        <v>1707448120.736907</v>
      </c>
      <c r="N68" s="198">
        <f t="shared" si="8"/>
        <v>11283760525.888805</v>
      </c>
    </row>
    <row r="69" spans="2:14" ht="14" hidden="1" customHeight="1" x14ac:dyDescent="0.15"/>
    <row r="70" spans="2:14" s="469" customFormat="1" ht="14" customHeight="1" x14ac:dyDescent="0.15">
      <c r="B70" s="468"/>
      <c r="E70" s="470"/>
      <c r="F70" s="315" t="s">
        <v>2087</v>
      </c>
      <c r="G70" s="130"/>
      <c r="H70" s="130"/>
      <c r="I70" s="130"/>
      <c r="J70" s="468"/>
      <c r="K70" s="468"/>
      <c r="L70" s="468"/>
      <c r="M70" s="468"/>
    </row>
    <row r="71" spans="2:14" s="469" customFormat="1" ht="14" customHeight="1" x14ac:dyDescent="0.15">
      <c r="B71" s="468"/>
      <c r="E71" s="470"/>
      <c r="F71" s="149"/>
      <c r="G71" s="130"/>
      <c r="H71" s="130"/>
      <c r="I71" s="510"/>
      <c r="J71" s="510"/>
      <c r="K71" s="510"/>
      <c r="L71" s="510"/>
      <c r="M71" s="510"/>
    </row>
    <row r="72" spans="2:14" s="469" customFormat="1" ht="14" customHeight="1" x14ac:dyDescent="0.15">
      <c r="B72" s="468"/>
      <c r="E72" s="470"/>
      <c r="F72" s="471"/>
      <c r="G72" s="510"/>
      <c r="H72" s="510"/>
      <c r="I72" s="510"/>
      <c r="J72" s="510"/>
      <c r="K72" s="510"/>
      <c r="L72" s="510"/>
      <c r="M72" s="510"/>
    </row>
    <row r="73" spans="2:14" s="469" customFormat="1" ht="14" customHeight="1" x14ac:dyDescent="0.15">
      <c r="B73" s="468"/>
      <c r="E73" s="470"/>
      <c r="F73" s="471" t="s">
        <v>471</v>
      </c>
      <c r="G73" s="510">
        <v>0</v>
      </c>
      <c r="H73" s="123">
        <v>0</v>
      </c>
      <c r="I73" s="123">
        <v>4635000</v>
      </c>
      <c r="J73" s="123">
        <v>4774050</v>
      </c>
      <c r="K73" s="123">
        <v>4917271.5</v>
      </c>
      <c r="L73" s="123">
        <v>5064789.6449966403</v>
      </c>
      <c r="M73" s="510">
        <v>-38176733.334350586</v>
      </c>
    </row>
    <row r="74" spans="2:14" s="469" customFormat="1" ht="14" customHeight="1" x14ac:dyDescent="0.15">
      <c r="B74" s="468"/>
      <c r="E74" s="470"/>
      <c r="F74" s="471"/>
      <c r="G74" s="468"/>
      <c r="H74" s="468"/>
      <c r="I74" s="468"/>
      <c r="J74" s="468"/>
      <c r="K74" s="468"/>
      <c r="L74" s="468"/>
      <c r="M74" s="468"/>
    </row>
    <row r="75" spans="2:14" s="469" customFormat="1" x14ac:dyDescent="0.15">
      <c r="B75" s="468"/>
      <c r="E75" s="470"/>
      <c r="F75" s="149"/>
      <c r="G75" s="472">
        <f>+G61-G72</f>
        <v>262121542</v>
      </c>
      <c r="H75" s="472">
        <f t="shared" ref="H75:N75" si="9">+H61-H72</f>
        <v>279940000</v>
      </c>
      <c r="I75" s="472">
        <f t="shared" si="9"/>
        <v>385623313</v>
      </c>
      <c r="J75" s="472">
        <f t="shared" si="9"/>
        <v>374048400</v>
      </c>
      <c r="K75" s="472">
        <f t="shared" si="9"/>
        <v>422861621.5</v>
      </c>
      <c r="L75" s="472">
        <f t="shared" si="9"/>
        <v>220658651.55999663</v>
      </c>
      <c r="M75" s="472">
        <f t="shared" si="9"/>
        <v>369380865.02244997</v>
      </c>
      <c r="N75" s="472">
        <f t="shared" si="9"/>
        <v>0</v>
      </c>
    </row>
    <row r="76" spans="2:14" s="469" customFormat="1" x14ac:dyDescent="0.15">
      <c r="B76" s="468"/>
      <c r="E76" s="470"/>
      <c r="F76" s="149"/>
      <c r="G76" s="468"/>
      <c r="H76" s="468"/>
      <c r="I76" s="468"/>
      <c r="J76" s="468"/>
      <c r="K76" s="468"/>
      <c r="L76" s="468"/>
      <c r="M76" s="468"/>
    </row>
    <row r="77" spans="2:14" s="469" customFormat="1" x14ac:dyDescent="0.15">
      <c r="B77" s="468"/>
      <c r="E77" s="470"/>
      <c r="F77" s="149"/>
      <c r="G77" s="130"/>
      <c r="H77" s="130"/>
      <c r="I77" s="130"/>
      <c r="J77" s="130"/>
      <c r="K77" s="468"/>
      <c r="L77" s="468"/>
      <c r="M77" s="468"/>
    </row>
    <row r="78" spans="2:14" s="469" customFormat="1" ht="19" x14ac:dyDescent="0.25">
      <c r="B78" s="468"/>
      <c r="C78" s="485" t="s">
        <v>2040</v>
      </c>
      <c r="E78" s="470"/>
      <c r="F78" s="149"/>
      <c r="G78" s="130"/>
      <c r="H78" s="130"/>
      <c r="I78" s="130"/>
      <c r="J78" s="130"/>
      <c r="K78" s="468"/>
      <c r="L78" s="468"/>
      <c r="M78" s="468"/>
    </row>
    <row r="79" spans="2:14" s="469" customFormat="1" ht="19" x14ac:dyDescent="0.25">
      <c r="B79" s="468"/>
      <c r="C79" s="598" t="s">
        <v>502</v>
      </c>
      <c r="D79" s="598"/>
      <c r="E79" s="470"/>
      <c r="F79" s="149"/>
      <c r="G79" s="130"/>
      <c r="H79" s="130"/>
      <c r="I79" s="130"/>
      <c r="J79" s="130"/>
      <c r="K79" s="468"/>
      <c r="L79" s="468"/>
      <c r="M79" s="468"/>
    </row>
    <row r="80" spans="2:14" s="469" customFormat="1" x14ac:dyDescent="0.15">
      <c r="B80" s="468"/>
      <c r="C80" s="469" t="s">
        <v>637</v>
      </c>
      <c r="D80" s="473">
        <v>1836000</v>
      </c>
      <c r="E80" s="470"/>
      <c r="F80" s="149"/>
      <c r="G80" s="130"/>
      <c r="H80" s="130"/>
      <c r="I80" s="130"/>
      <c r="J80" s="130"/>
      <c r="K80" s="468"/>
      <c r="L80" s="468"/>
      <c r="M80" s="468"/>
    </row>
    <row r="81" spans="2:13" s="469" customFormat="1" x14ac:dyDescent="0.15">
      <c r="B81" s="468"/>
      <c r="D81" s="473"/>
      <c r="E81" s="470"/>
      <c r="F81" s="149"/>
      <c r="G81" s="130"/>
      <c r="H81" s="130"/>
      <c r="I81" s="130"/>
      <c r="J81" s="130"/>
      <c r="K81" s="468"/>
      <c r="L81" s="468"/>
      <c r="M81" s="468"/>
    </row>
    <row r="82" spans="2:13" s="469" customFormat="1" x14ac:dyDescent="0.15">
      <c r="B82" s="468"/>
      <c r="D82" s="473"/>
      <c r="E82" s="470"/>
      <c r="F82" s="149"/>
      <c r="G82" s="130"/>
      <c r="H82" s="130"/>
      <c r="I82" s="130"/>
      <c r="J82" s="130"/>
      <c r="K82" s="468"/>
      <c r="L82" s="468"/>
      <c r="M82" s="468"/>
    </row>
    <row r="83" spans="2:13" s="469" customFormat="1" x14ac:dyDescent="0.15">
      <c r="B83" s="468"/>
      <c r="D83" s="473"/>
      <c r="E83" s="470"/>
      <c r="F83" s="149"/>
      <c r="G83" s="130"/>
      <c r="H83" s="130"/>
      <c r="I83" s="130"/>
      <c r="J83" s="130"/>
      <c r="K83" s="468"/>
      <c r="L83" s="468"/>
      <c r="M83" s="468"/>
    </row>
    <row r="84" spans="2:13" s="469" customFormat="1" x14ac:dyDescent="0.15">
      <c r="B84" s="468"/>
      <c r="D84" s="473"/>
      <c r="E84" s="470"/>
      <c r="F84" s="149"/>
      <c r="G84" s="130"/>
      <c r="H84" s="130"/>
      <c r="I84" s="130"/>
      <c r="J84" s="130"/>
      <c r="K84" s="468"/>
      <c r="L84" s="468"/>
      <c r="M84" s="468"/>
    </row>
    <row r="85" spans="2:13" s="469" customFormat="1" x14ac:dyDescent="0.15">
      <c r="B85" s="468"/>
      <c r="D85" s="473"/>
      <c r="E85" s="470"/>
      <c r="F85" s="149"/>
      <c r="G85" s="130"/>
      <c r="H85" s="130"/>
      <c r="I85" s="130"/>
      <c r="J85" s="130"/>
      <c r="K85" s="468"/>
      <c r="L85" s="468"/>
      <c r="M85" s="468"/>
    </row>
    <row r="86" spans="2:13" s="469" customFormat="1" x14ac:dyDescent="0.15">
      <c r="B86" s="468"/>
      <c r="D86" s="473"/>
      <c r="E86" s="470"/>
      <c r="F86" s="149"/>
      <c r="G86" s="130"/>
      <c r="H86" s="130"/>
      <c r="I86" s="130"/>
      <c r="J86" s="130"/>
      <c r="K86" s="468"/>
      <c r="L86" s="468"/>
      <c r="M86" s="468"/>
    </row>
    <row r="87" spans="2:13" s="469" customFormat="1" x14ac:dyDescent="0.15">
      <c r="B87" s="468"/>
      <c r="D87" s="473"/>
      <c r="E87" s="470"/>
      <c r="F87" s="149"/>
      <c r="G87" s="130"/>
      <c r="H87" s="130"/>
      <c r="I87" s="130"/>
      <c r="J87" s="130"/>
      <c r="K87" s="468"/>
      <c r="L87" s="468"/>
      <c r="M87" s="468"/>
    </row>
    <row r="88" spans="2:13" s="469" customFormat="1" x14ac:dyDescent="0.15">
      <c r="B88" s="468"/>
      <c r="D88" s="473"/>
      <c r="E88" s="470"/>
      <c r="F88" s="149"/>
      <c r="G88" s="130"/>
      <c r="H88" s="130"/>
      <c r="I88" s="130"/>
      <c r="J88" s="130"/>
      <c r="K88" s="468"/>
      <c r="L88" s="468"/>
      <c r="M88" s="468"/>
    </row>
    <row r="89" spans="2:13" s="469" customFormat="1" x14ac:dyDescent="0.15">
      <c r="B89" s="468"/>
      <c r="D89" s="473"/>
      <c r="E89" s="470"/>
      <c r="F89" s="149"/>
      <c r="G89" s="130"/>
      <c r="H89" s="130"/>
      <c r="I89" s="130"/>
      <c r="J89" s="130"/>
      <c r="K89" s="468"/>
      <c r="L89" s="468"/>
      <c r="M89" s="468"/>
    </row>
    <row r="90" spans="2:13" s="469" customFormat="1" x14ac:dyDescent="0.15">
      <c r="B90" s="468"/>
      <c r="D90" s="473"/>
      <c r="E90" s="470"/>
      <c r="F90" s="149"/>
      <c r="G90" s="130"/>
      <c r="H90" s="130"/>
      <c r="I90" s="130"/>
      <c r="J90" s="130"/>
      <c r="K90" s="468"/>
      <c r="L90" s="468"/>
      <c r="M90" s="468"/>
    </row>
    <row r="91" spans="2:13" s="469" customFormat="1" x14ac:dyDescent="0.15">
      <c r="B91" s="468"/>
      <c r="D91" s="473"/>
      <c r="E91" s="470"/>
      <c r="F91" s="149"/>
      <c r="G91" s="130"/>
      <c r="H91" s="130"/>
      <c r="I91" s="130"/>
      <c r="J91" s="130"/>
      <c r="K91" s="468"/>
      <c r="L91" s="468"/>
      <c r="M91" s="468"/>
    </row>
    <row r="92" spans="2:13" s="469" customFormat="1" x14ac:dyDescent="0.15">
      <c r="B92" s="468"/>
      <c r="D92" s="473"/>
      <c r="E92" s="470"/>
      <c r="F92" s="149"/>
      <c r="G92" s="130"/>
      <c r="H92" s="130"/>
      <c r="I92" s="130"/>
      <c r="J92" s="130"/>
      <c r="K92" s="468"/>
      <c r="L92" s="468"/>
      <c r="M92" s="468"/>
    </row>
    <row r="93" spans="2:13" s="469" customFormat="1" x14ac:dyDescent="0.15">
      <c r="B93" s="468"/>
      <c r="D93" s="473"/>
      <c r="E93" s="470"/>
      <c r="F93" s="149"/>
      <c r="G93" s="130"/>
      <c r="H93" s="130"/>
      <c r="I93" s="130"/>
      <c r="J93" s="130"/>
      <c r="K93" s="468"/>
      <c r="L93" s="468"/>
      <c r="M93" s="468"/>
    </row>
    <row r="94" spans="2:13" s="469" customFormat="1" x14ac:dyDescent="0.15">
      <c r="B94" s="468"/>
      <c r="D94" s="473"/>
      <c r="E94" s="470"/>
      <c r="F94" s="149"/>
      <c r="G94" s="130"/>
      <c r="H94" s="130"/>
      <c r="I94" s="130"/>
      <c r="J94" s="130"/>
      <c r="K94" s="468"/>
      <c r="L94" s="468"/>
      <c r="M94" s="468"/>
    </row>
    <row r="95" spans="2:13" s="469" customFormat="1" x14ac:dyDescent="0.15">
      <c r="B95" s="468"/>
      <c r="D95" s="473"/>
      <c r="E95" s="470"/>
      <c r="F95" s="149"/>
      <c r="G95" s="130"/>
      <c r="H95" s="130"/>
      <c r="I95" s="130"/>
      <c r="J95" s="130"/>
      <c r="K95" s="468"/>
      <c r="L95" s="468"/>
      <c r="M95" s="468"/>
    </row>
    <row r="96" spans="2:13" s="469" customFormat="1" x14ac:dyDescent="0.15">
      <c r="B96" s="468"/>
      <c r="D96" s="473"/>
      <c r="E96" s="470"/>
      <c r="F96" s="149"/>
      <c r="G96" s="130"/>
      <c r="H96" s="130"/>
      <c r="I96" s="130"/>
      <c r="J96" s="130"/>
      <c r="K96" s="468"/>
      <c r="L96" s="468"/>
      <c r="M96" s="468"/>
    </row>
    <row r="97" spans="2:14" s="469" customFormat="1" x14ac:dyDescent="0.15">
      <c r="B97" s="468"/>
      <c r="D97" s="473"/>
      <c r="E97" s="470"/>
      <c r="F97" s="149"/>
      <c r="G97" s="130"/>
      <c r="H97" s="130"/>
      <c r="I97" s="130"/>
      <c r="J97" s="130"/>
      <c r="K97" s="468"/>
      <c r="L97" s="468"/>
      <c r="M97" s="468"/>
    </row>
    <row r="98" spans="2:14" s="469" customFormat="1" x14ac:dyDescent="0.15">
      <c r="B98" s="468"/>
      <c r="D98" s="473"/>
      <c r="E98" s="470"/>
      <c r="F98" s="149"/>
      <c r="G98" s="130"/>
      <c r="H98" s="130"/>
      <c r="I98" s="130"/>
      <c r="J98" s="130"/>
      <c r="K98" s="468"/>
      <c r="L98" s="468"/>
      <c r="M98" s="468"/>
    </row>
    <row r="99" spans="2:14" s="469" customFormat="1" x14ac:dyDescent="0.15">
      <c r="B99" s="468"/>
      <c r="D99" s="473"/>
      <c r="E99" s="470"/>
      <c r="F99" s="149"/>
      <c r="G99" s="130"/>
      <c r="H99" s="130"/>
      <c r="I99" s="130"/>
      <c r="J99" s="130"/>
      <c r="K99" s="468"/>
      <c r="L99" s="468"/>
      <c r="M99" s="468"/>
    </row>
    <row r="100" spans="2:14" s="469" customFormat="1" x14ac:dyDescent="0.15">
      <c r="B100" s="468"/>
      <c r="D100" s="473"/>
      <c r="E100" s="470"/>
      <c r="F100" s="149"/>
      <c r="G100" s="130"/>
      <c r="H100" s="130"/>
      <c r="I100" s="130"/>
      <c r="J100" s="130"/>
      <c r="K100" s="468"/>
      <c r="L100" s="468"/>
      <c r="M100" s="468"/>
    </row>
    <row r="101" spans="2:14" s="469" customFormat="1" x14ac:dyDescent="0.15">
      <c r="B101" s="468"/>
      <c r="D101" s="473"/>
      <c r="E101" s="470"/>
      <c r="F101" s="149"/>
      <c r="G101" s="130"/>
      <c r="H101" s="130"/>
      <c r="I101" s="130"/>
      <c r="J101" s="130"/>
      <c r="K101" s="468"/>
      <c r="L101" s="468"/>
      <c r="M101" s="468"/>
    </row>
    <row r="102" spans="2:14" s="469" customFormat="1" x14ac:dyDescent="0.15">
      <c r="B102" s="468"/>
      <c r="D102" s="473"/>
      <c r="E102" s="470"/>
      <c r="F102" s="149"/>
      <c r="G102" s="130"/>
      <c r="H102" s="130"/>
      <c r="I102" s="130"/>
      <c r="J102" s="130"/>
      <c r="K102" s="468"/>
      <c r="L102" s="468"/>
      <c r="M102" s="468"/>
    </row>
    <row r="103" spans="2:14" s="469" customFormat="1" x14ac:dyDescent="0.15">
      <c r="B103" s="468"/>
      <c r="D103" s="473"/>
      <c r="E103" s="470"/>
      <c r="F103" s="149"/>
      <c r="G103" s="130"/>
      <c r="H103" s="130"/>
      <c r="I103" s="130"/>
      <c r="J103" s="130"/>
      <c r="K103" s="468"/>
      <c r="L103" s="468"/>
      <c r="M103" s="468"/>
    </row>
    <row r="104" spans="2:14" s="469" customFormat="1" x14ac:dyDescent="0.15">
      <c r="B104" s="468"/>
      <c r="D104" s="473"/>
      <c r="E104" s="470"/>
      <c r="F104" s="149"/>
      <c r="G104" s="130"/>
      <c r="H104" s="130"/>
      <c r="I104" s="130"/>
      <c r="J104" s="130"/>
      <c r="K104" s="468"/>
      <c r="L104" s="468"/>
      <c r="M104" s="468"/>
    </row>
    <row r="105" spans="2:14" s="469" customFormat="1" x14ac:dyDescent="0.15">
      <c r="B105" s="468"/>
      <c r="D105" s="473"/>
      <c r="E105" s="470"/>
      <c r="F105" s="149"/>
      <c r="G105" s="130"/>
      <c r="H105" s="130"/>
      <c r="I105" s="130"/>
      <c r="J105" s="130"/>
      <c r="K105" s="468"/>
      <c r="L105" s="468"/>
      <c r="M105" s="468"/>
    </row>
    <row r="106" spans="2:14" s="469" customFormat="1" x14ac:dyDescent="0.15">
      <c r="B106" s="468"/>
      <c r="D106" s="473">
        <v>2203710</v>
      </c>
      <c r="E106" s="470"/>
      <c r="F106" s="149"/>
      <c r="G106" s="130"/>
      <c r="H106" s="130"/>
      <c r="I106" s="130"/>
      <c r="J106" s="130"/>
      <c r="K106" s="468"/>
      <c r="L106" s="468"/>
      <c r="M106" s="468"/>
    </row>
    <row r="107" spans="2:14" s="469" customFormat="1" x14ac:dyDescent="0.15">
      <c r="B107" s="468"/>
      <c r="E107" s="470"/>
      <c r="F107" s="149"/>
      <c r="G107" s="468"/>
      <c r="H107" s="468"/>
      <c r="I107" s="468"/>
      <c r="J107" s="468"/>
      <c r="K107" s="468"/>
      <c r="L107" s="468"/>
      <c r="M107" s="468"/>
    </row>
    <row r="108" spans="2:14" s="469" customFormat="1" x14ac:dyDescent="0.15">
      <c r="B108" s="468"/>
      <c r="D108" s="474">
        <f>SUM(D79:D107)</f>
        <v>4039710</v>
      </c>
      <c r="E108" s="470"/>
      <c r="F108" s="149"/>
      <c r="G108" s="475">
        <v>1590000</v>
      </c>
      <c r="H108" s="624">
        <v>0</v>
      </c>
      <c r="I108" s="476">
        <f t="shared" ref="I108:I122" si="10">G108*0.5+G108</f>
        <v>2385000</v>
      </c>
      <c r="J108" s="624">
        <v>0</v>
      </c>
      <c r="K108" s="476">
        <f t="shared" ref="K108:K122" si="11">I108*0.5+I108</f>
        <v>3577500</v>
      </c>
      <c r="L108" s="624">
        <v>0</v>
      </c>
      <c r="M108" s="476">
        <f t="shared" ref="M108:M122" si="12">K108*0.5+K108</f>
        <v>5366250</v>
      </c>
      <c r="N108" s="475">
        <f>SUM(G108,I108,K108,M108)</f>
        <v>12918750</v>
      </c>
    </row>
    <row r="109" spans="2:14" s="469" customFormat="1" x14ac:dyDescent="0.15">
      <c r="B109" s="468"/>
      <c r="D109" s="473">
        <f>+D108/3</f>
        <v>1346570</v>
      </c>
      <c r="E109" s="470"/>
      <c r="F109" s="149"/>
      <c r="G109" s="475">
        <v>731400</v>
      </c>
      <c r="H109" s="624"/>
      <c r="I109" s="476">
        <f t="shared" si="10"/>
        <v>1097100</v>
      </c>
      <c r="J109" s="624"/>
      <c r="K109" s="476">
        <f t="shared" si="11"/>
        <v>1645650</v>
      </c>
      <c r="L109" s="624"/>
      <c r="M109" s="476">
        <f t="shared" si="12"/>
        <v>2468475</v>
      </c>
      <c r="N109" s="475">
        <f>SUM(G109,I109,K109,M109)</f>
        <v>5942625</v>
      </c>
    </row>
    <row r="110" spans="2:14" s="469" customFormat="1" x14ac:dyDescent="0.15">
      <c r="B110" s="468"/>
      <c r="E110" s="470"/>
      <c r="F110" s="149"/>
      <c r="G110" s="475">
        <v>3816000</v>
      </c>
      <c r="H110" s="624"/>
      <c r="I110" s="476">
        <f t="shared" si="10"/>
        <v>5724000</v>
      </c>
      <c r="J110" s="624"/>
      <c r="K110" s="476">
        <f t="shared" si="11"/>
        <v>8586000</v>
      </c>
      <c r="L110" s="624"/>
      <c r="M110" s="476">
        <f t="shared" si="12"/>
        <v>12879000</v>
      </c>
      <c r="N110" s="475">
        <f>SUM(G110,I110,K110,M110)</f>
        <v>31005000</v>
      </c>
    </row>
    <row r="111" spans="2:14" s="469" customFormat="1" x14ac:dyDescent="0.15">
      <c r="B111" s="468"/>
      <c r="E111" s="470"/>
      <c r="F111" s="149"/>
      <c r="G111" s="475">
        <v>954000</v>
      </c>
      <c r="H111" s="624"/>
      <c r="I111" s="476">
        <f t="shared" si="10"/>
        <v>1431000</v>
      </c>
      <c r="J111" s="624"/>
      <c r="K111" s="476">
        <f t="shared" si="11"/>
        <v>2146500</v>
      </c>
      <c r="L111" s="624"/>
      <c r="M111" s="476">
        <f t="shared" si="12"/>
        <v>3219750</v>
      </c>
      <c r="N111" s="475">
        <v>954000</v>
      </c>
    </row>
    <row r="112" spans="2:14" s="469" customFormat="1" x14ac:dyDescent="0.15">
      <c r="B112" s="468"/>
      <c r="E112" s="470"/>
      <c r="F112" s="149"/>
      <c r="G112" s="475">
        <v>954000</v>
      </c>
      <c r="H112" s="624"/>
      <c r="I112" s="476">
        <f t="shared" si="10"/>
        <v>1431000</v>
      </c>
      <c r="J112" s="624"/>
      <c r="K112" s="476">
        <f t="shared" si="11"/>
        <v>2146500</v>
      </c>
      <c r="L112" s="624"/>
      <c r="M112" s="476">
        <f t="shared" si="12"/>
        <v>3219750</v>
      </c>
      <c r="N112" s="475">
        <v>954000</v>
      </c>
    </row>
    <row r="113" spans="2:14" s="469" customFormat="1" x14ac:dyDescent="0.15">
      <c r="B113" s="468"/>
      <c r="E113" s="470"/>
      <c r="F113" s="149"/>
      <c r="G113" s="475">
        <v>3052800</v>
      </c>
      <c r="H113" s="624"/>
      <c r="I113" s="476">
        <f t="shared" si="10"/>
        <v>4579200</v>
      </c>
      <c r="J113" s="624"/>
      <c r="K113" s="476">
        <f t="shared" si="11"/>
        <v>6868800</v>
      </c>
      <c r="L113" s="624"/>
      <c r="M113" s="476">
        <f t="shared" si="12"/>
        <v>10303200</v>
      </c>
      <c r="N113" s="475">
        <f t="shared" ref="N113:N122" si="13">SUM(G113,I113,K113,M113)</f>
        <v>24804000</v>
      </c>
    </row>
    <row r="114" spans="2:14" s="469" customFormat="1" x14ac:dyDescent="0.15">
      <c r="B114" s="468"/>
      <c r="E114" s="470"/>
      <c r="F114" s="149"/>
      <c r="G114" s="475">
        <v>1844400</v>
      </c>
      <c r="H114" s="624"/>
      <c r="I114" s="476">
        <f t="shared" si="10"/>
        <v>2766600</v>
      </c>
      <c r="J114" s="624"/>
      <c r="K114" s="476">
        <f t="shared" si="11"/>
        <v>4149900</v>
      </c>
      <c r="L114" s="624"/>
      <c r="M114" s="476">
        <f t="shared" si="12"/>
        <v>6224850</v>
      </c>
      <c r="N114" s="475">
        <f t="shared" si="13"/>
        <v>14985750</v>
      </c>
    </row>
    <row r="115" spans="2:14" s="469" customFormat="1" x14ac:dyDescent="0.15">
      <c r="B115" s="468"/>
      <c r="E115" s="470"/>
      <c r="F115" s="149"/>
      <c r="G115" s="475">
        <v>8904000</v>
      </c>
      <c r="H115" s="624"/>
      <c r="I115" s="476">
        <f t="shared" si="10"/>
        <v>13356000</v>
      </c>
      <c r="J115" s="624"/>
      <c r="K115" s="476">
        <f t="shared" si="11"/>
        <v>20034000</v>
      </c>
      <c r="L115" s="624"/>
      <c r="M115" s="476">
        <f t="shared" si="12"/>
        <v>30051000</v>
      </c>
      <c r="N115" s="475">
        <f t="shared" si="13"/>
        <v>72345000</v>
      </c>
    </row>
    <row r="116" spans="2:14" s="469" customFormat="1" x14ac:dyDescent="0.15">
      <c r="B116" s="468"/>
      <c r="E116" s="470"/>
      <c r="F116" s="149"/>
      <c r="G116" s="475">
        <v>566040</v>
      </c>
      <c r="H116" s="624"/>
      <c r="I116" s="476">
        <f t="shared" si="10"/>
        <v>849060</v>
      </c>
      <c r="J116" s="624"/>
      <c r="K116" s="476">
        <f t="shared" si="11"/>
        <v>1273590</v>
      </c>
      <c r="L116" s="624"/>
      <c r="M116" s="476">
        <f t="shared" si="12"/>
        <v>1910385</v>
      </c>
      <c r="N116" s="475">
        <f t="shared" si="13"/>
        <v>4599075</v>
      </c>
    </row>
    <row r="117" spans="2:14" s="469" customFormat="1" x14ac:dyDescent="0.15">
      <c r="B117" s="468"/>
      <c r="E117" s="470"/>
      <c r="F117" s="149"/>
      <c r="G117" s="475">
        <v>582576</v>
      </c>
      <c r="H117" s="624"/>
      <c r="I117" s="476">
        <f t="shared" si="10"/>
        <v>873864</v>
      </c>
      <c r="J117" s="624"/>
      <c r="K117" s="476">
        <f t="shared" si="11"/>
        <v>1310796</v>
      </c>
      <c r="L117" s="624"/>
      <c r="M117" s="476">
        <f t="shared" si="12"/>
        <v>1966194</v>
      </c>
      <c r="N117" s="475">
        <f t="shared" si="13"/>
        <v>4733430</v>
      </c>
    </row>
    <row r="118" spans="2:14" s="469" customFormat="1" x14ac:dyDescent="0.15">
      <c r="B118" s="468"/>
      <c r="E118" s="470"/>
      <c r="F118" s="149"/>
      <c r="G118" s="475">
        <v>380800</v>
      </c>
      <c r="H118" s="624"/>
      <c r="I118" s="476">
        <f t="shared" si="10"/>
        <v>571200</v>
      </c>
      <c r="J118" s="624"/>
      <c r="K118" s="476">
        <f t="shared" si="11"/>
        <v>856800</v>
      </c>
      <c r="L118" s="624"/>
      <c r="M118" s="476">
        <f t="shared" si="12"/>
        <v>1285200</v>
      </c>
      <c r="N118" s="475">
        <f t="shared" si="13"/>
        <v>3094000</v>
      </c>
    </row>
    <row r="119" spans="2:14" s="469" customFormat="1" x14ac:dyDescent="0.15">
      <c r="B119" s="468"/>
      <c r="E119" s="470"/>
      <c r="F119" s="149"/>
      <c r="G119" s="475">
        <v>295750</v>
      </c>
      <c r="H119" s="624"/>
      <c r="I119" s="476">
        <f t="shared" si="10"/>
        <v>443625</v>
      </c>
      <c r="J119" s="624"/>
      <c r="K119" s="476">
        <f t="shared" si="11"/>
        <v>665437.5</v>
      </c>
      <c r="L119" s="624"/>
      <c r="M119" s="476">
        <f t="shared" si="12"/>
        <v>998156.25</v>
      </c>
      <c r="N119" s="475">
        <f t="shared" si="13"/>
        <v>2402968.75</v>
      </c>
    </row>
    <row r="120" spans="2:14" s="469" customFormat="1" x14ac:dyDescent="0.15">
      <c r="B120" s="468"/>
      <c r="E120" s="470"/>
      <c r="F120" s="149"/>
      <c r="G120" s="475">
        <v>283656</v>
      </c>
      <c r="H120" s="624"/>
      <c r="I120" s="476">
        <f t="shared" si="10"/>
        <v>425484</v>
      </c>
      <c r="J120" s="624"/>
      <c r="K120" s="476">
        <f t="shared" si="11"/>
        <v>638226</v>
      </c>
      <c r="L120" s="624"/>
      <c r="M120" s="476">
        <f t="shared" si="12"/>
        <v>957339</v>
      </c>
      <c r="N120" s="475">
        <f t="shared" si="13"/>
        <v>2304705</v>
      </c>
    </row>
    <row r="121" spans="2:14" s="469" customFormat="1" x14ac:dyDescent="0.15">
      <c r="B121" s="468"/>
      <c r="E121" s="470"/>
      <c r="F121" s="149"/>
      <c r="G121" s="475">
        <v>6287960</v>
      </c>
      <c r="H121" s="624"/>
      <c r="I121" s="476">
        <f t="shared" si="10"/>
        <v>9431940</v>
      </c>
      <c r="J121" s="624"/>
      <c r="K121" s="476">
        <f t="shared" si="11"/>
        <v>14147910</v>
      </c>
      <c r="L121" s="624"/>
      <c r="M121" s="476">
        <f t="shared" si="12"/>
        <v>21221865</v>
      </c>
      <c r="N121" s="475">
        <f t="shared" si="13"/>
        <v>51089675</v>
      </c>
    </row>
    <row r="122" spans="2:14" s="469" customFormat="1" x14ac:dyDescent="0.15">
      <c r="B122" s="468"/>
      <c r="E122" s="470"/>
      <c r="F122" s="149"/>
      <c r="G122" s="475">
        <v>7692160</v>
      </c>
      <c r="H122" s="624"/>
      <c r="I122" s="476">
        <f t="shared" si="10"/>
        <v>11538240</v>
      </c>
      <c r="J122" s="624"/>
      <c r="K122" s="476">
        <f t="shared" si="11"/>
        <v>17307360</v>
      </c>
      <c r="L122" s="624"/>
      <c r="M122" s="476">
        <f t="shared" si="12"/>
        <v>25961040</v>
      </c>
      <c r="N122" s="475">
        <f t="shared" si="13"/>
        <v>62498800</v>
      </c>
    </row>
    <row r="123" spans="2:14" s="469" customFormat="1" x14ac:dyDescent="0.15">
      <c r="B123" s="468"/>
      <c r="E123" s="470"/>
      <c r="F123" s="471"/>
      <c r="G123" s="477">
        <f>SUM(G108:G122)</f>
        <v>37935542</v>
      </c>
      <c r="H123" s="477">
        <f t="shared" ref="H123:N123" si="14">SUM(H108:H122)</f>
        <v>0</v>
      </c>
      <c r="I123" s="477">
        <f t="shared" si="14"/>
        <v>56903313</v>
      </c>
      <c r="J123" s="477">
        <f t="shared" si="14"/>
        <v>0</v>
      </c>
      <c r="K123" s="477">
        <f t="shared" si="14"/>
        <v>85354969.5</v>
      </c>
      <c r="L123" s="477">
        <f t="shared" si="14"/>
        <v>0</v>
      </c>
      <c r="M123" s="477">
        <f t="shared" si="14"/>
        <v>128032454.25</v>
      </c>
      <c r="N123" s="477">
        <f t="shared" si="14"/>
        <v>294631778.75</v>
      </c>
    </row>
    <row r="124" spans="2:14" s="469" customFormat="1" x14ac:dyDescent="0.15">
      <c r="B124" s="468"/>
      <c r="E124" s="470"/>
      <c r="F124" s="471"/>
      <c r="G124" s="468"/>
      <c r="H124" s="468"/>
      <c r="I124" s="468"/>
      <c r="J124" s="468"/>
      <c r="K124" s="468"/>
      <c r="L124" s="468"/>
      <c r="M124" s="468"/>
    </row>
    <row r="125" spans="2:14" s="469" customFormat="1" x14ac:dyDescent="0.15">
      <c r="B125" s="468"/>
      <c r="E125" s="470"/>
      <c r="F125" s="471"/>
      <c r="G125" s="468"/>
      <c r="H125" s="468"/>
      <c r="I125" s="468"/>
      <c r="J125" s="468"/>
      <c r="K125" s="468"/>
      <c r="L125" s="468"/>
      <c r="M125" s="468"/>
    </row>
    <row r="126" spans="2:14" s="469" customFormat="1" x14ac:dyDescent="0.15">
      <c r="B126" s="468"/>
      <c r="E126" s="470"/>
      <c r="F126" s="471"/>
      <c r="G126" s="468"/>
      <c r="H126" s="468"/>
      <c r="I126" s="468"/>
      <c r="J126" s="468"/>
      <c r="K126" s="468"/>
      <c r="L126" s="468"/>
      <c r="M126" s="468"/>
    </row>
    <row r="127" spans="2:14" s="469" customFormat="1" x14ac:dyDescent="0.15">
      <c r="B127" s="468"/>
      <c r="E127" s="470"/>
      <c r="F127" s="471"/>
      <c r="G127" s="468"/>
      <c r="H127" s="468"/>
      <c r="I127" s="468"/>
      <c r="J127" s="468"/>
      <c r="K127" s="468"/>
      <c r="L127" s="468"/>
      <c r="M127" s="468"/>
    </row>
    <row r="128" spans="2:14" s="469" customFormat="1" x14ac:dyDescent="0.15">
      <c r="B128" s="468"/>
      <c r="E128" s="470"/>
      <c r="F128" s="471"/>
      <c r="G128" s="468"/>
      <c r="H128" s="468"/>
      <c r="I128" s="468"/>
      <c r="J128" s="468"/>
      <c r="K128" s="468"/>
      <c r="L128" s="468"/>
      <c r="M128" s="468"/>
    </row>
    <row r="129" spans="2:13" s="469" customFormat="1" x14ac:dyDescent="0.15">
      <c r="B129" s="468"/>
      <c r="E129" s="470"/>
      <c r="F129" s="471"/>
      <c r="G129" s="468"/>
      <c r="H129" s="468"/>
      <c r="I129" s="468"/>
      <c r="J129" s="468"/>
      <c r="K129" s="468"/>
      <c r="L129" s="468"/>
      <c r="M129" s="468"/>
    </row>
    <row r="130" spans="2:13" s="469" customFormat="1" x14ac:dyDescent="0.15">
      <c r="B130" s="468"/>
      <c r="E130" s="470"/>
      <c r="F130" s="471"/>
      <c r="G130" s="468"/>
      <c r="H130" s="468"/>
      <c r="I130" s="468"/>
      <c r="J130" s="468"/>
      <c r="K130" s="468"/>
      <c r="L130" s="468"/>
      <c r="M130" s="468"/>
    </row>
    <row r="131" spans="2:13" s="469" customFormat="1" x14ac:dyDescent="0.15">
      <c r="B131" s="468"/>
      <c r="E131" s="470"/>
      <c r="F131" s="471"/>
      <c r="G131" s="468"/>
      <c r="H131" s="468"/>
      <c r="I131" s="468"/>
      <c r="J131" s="468"/>
      <c r="K131" s="468"/>
      <c r="L131" s="468"/>
      <c r="M131" s="468"/>
    </row>
    <row r="132" spans="2:13" s="469" customFormat="1" x14ac:dyDescent="0.15">
      <c r="B132" s="468"/>
      <c r="E132" s="470"/>
      <c r="F132" s="471"/>
      <c r="G132" s="468"/>
      <c r="H132" s="468"/>
      <c r="I132" s="468"/>
      <c r="J132" s="468"/>
      <c r="K132" s="468"/>
      <c r="L132" s="468"/>
      <c r="M132" s="468"/>
    </row>
    <row r="133" spans="2:13" s="469" customFormat="1" x14ac:dyDescent="0.15">
      <c r="B133" s="468"/>
      <c r="E133" s="470"/>
      <c r="F133" s="471"/>
      <c r="G133" s="468"/>
      <c r="H133" s="468"/>
      <c r="I133" s="468"/>
      <c r="J133" s="468"/>
      <c r="K133" s="468"/>
      <c r="L133" s="468"/>
      <c r="M133" s="468"/>
    </row>
    <row r="134" spans="2:13" s="469" customFormat="1" x14ac:dyDescent="0.15">
      <c r="B134" s="468"/>
      <c r="E134" s="470"/>
      <c r="F134" s="471"/>
      <c r="G134" s="468"/>
      <c r="H134" s="468"/>
      <c r="I134" s="468"/>
      <c r="J134" s="468"/>
      <c r="K134" s="468"/>
      <c r="L134" s="468"/>
      <c r="M134" s="468"/>
    </row>
    <row r="135" spans="2:13" s="469" customFormat="1" x14ac:dyDescent="0.15">
      <c r="B135" s="468"/>
      <c r="E135" s="470"/>
      <c r="F135" s="471"/>
      <c r="G135" s="468"/>
      <c r="H135" s="468"/>
      <c r="I135" s="468"/>
      <c r="J135" s="468"/>
      <c r="K135" s="468"/>
      <c r="L135" s="468"/>
      <c r="M135" s="468"/>
    </row>
  </sheetData>
  <mergeCells count="46">
    <mergeCell ref="H108:H122"/>
    <mergeCell ref="J108:J122"/>
    <mergeCell ref="L108:L122"/>
    <mergeCell ref="C35:C37"/>
    <mergeCell ref="C38:C41"/>
    <mergeCell ref="F50:F56"/>
    <mergeCell ref="C57:C59"/>
    <mergeCell ref="D57:D58"/>
    <mergeCell ref="F57:F59"/>
    <mergeCell ref="B63:H63"/>
    <mergeCell ref="B48:B49"/>
    <mergeCell ref="C48:C49"/>
    <mergeCell ref="B50:B56"/>
    <mergeCell ref="C50:C56"/>
    <mergeCell ref="D50:D53"/>
    <mergeCell ref="D54:D56"/>
    <mergeCell ref="N19:N29"/>
    <mergeCell ref="B33:B47"/>
    <mergeCell ref="F33:F47"/>
    <mergeCell ref="J19:J29"/>
    <mergeCell ref="K19:K29"/>
    <mergeCell ref="L19:L29"/>
    <mergeCell ref="G19:G29"/>
    <mergeCell ref="H19:H29"/>
    <mergeCell ref="I19:I29"/>
    <mergeCell ref="B19:B32"/>
    <mergeCell ref="C19:C32"/>
    <mergeCell ref="D19:D29"/>
    <mergeCell ref="E19:E29"/>
    <mergeCell ref="F19:F32"/>
    <mergeCell ref="C79:D79"/>
    <mergeCell ref="B9:B11"/>
    <mergeCell ref="C9:C11"/>
    <mergeCell ref="B1:N1"/>
    <mergeCell ref="B3:N3"/>
    <mergeCell ref="B5:J5"/>
    <mergeCell ref="B7:B8"/>
    <mergeCell ref="C7:C8"/>
    <mergeCell ref="B12:B14"/>
    <mergeCell ref="C12:C14"/>
    <mergeCell ref="F12:F14"/>
    <mergeCell ref="B15:B18"/>
    <mergeCell ref="C15:C18"/>
    <mergeCell ref="F15:F18"/>
    <mergeCell ref="B57:B59"/>
    <mergeCell ref="M19:M29"/>
  </mergeCells>
  <conditionalFormatting sqref="C15">
    <cfRule type="duplicateValues" dxfId="8" priority="10"/>
  </conditionalFormatting>
  <conditionalFormatting sqref="E19">
    <cfRule type="duplicateValues" dxfId="7" priority="9"/>
  </conditionalFormatting>
  <conditionalFormatting sqref="E33 E46:E47 E38:E44">
    <cfRule type="duplicateValues" dxfId="6" priority="8"/>
  </conditionalFormatting>
  <conditionalFormatting sqref="E45">
    <cfRule type="duplicateValues" dxfId="5" priority="7"/>
  </conditionalFormatting>
  <conditionalFormatting sqref="E49">
    <cfRule type="duplicateValues" dxfId="4" priority="6"/>
  </conditionalFormatting>
  <conditionalFormatting sqref="E50">
    <cfRule type="duplicateValues" dxfId="3" priority="5"/>
  </conditionalFormatting>
  <conditionalFormatting sqref="E51">
    <cfRule type="duplicateValues" dxfId="2" priority="4"/>
  </conditionalFormatting>
  <conditionalFormatting sqref="E52">
    <cfRule type="duplicateValues" dxfId="1" priority="3"/>
  </conditionalFormatting>
  <conditionalFormatting sqref="E57">
    <cfRule type="duplicateValues" dxfId="0" priority="2"/>
  </conditionalFormatting>
  <hyperlinks>
    <hyperlink ref="C2" location="'Tabla de contenido'!A1" display="Tabla de contenido" xr:uid="{99BAF0C5-7978-4765-8F25-1D3E47078F39}"/>
  </hyperlink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</sheetPr>
  <dimension ref="A1:V39"/>
  <sheetViews>
    <sheetView zoomScale="171" workbookViewId="0">
      <pane ySplit="6" topLeftCell="A12" activePane="bottomLeft" state="frozen"/>
      <selection pane="bottomLeft" activeCell="N31" sqref="N30:N31"/>
    </sheetView>
  </sheetViews>
  <sheetFormatPr baseColWidth="10" defaultRowHeight="15" x14ac:dyDescent="0.2"/>
  <cols>
    <col min="1" max="1" width="10.5" customWidth="1"/>
    <col min="2" max="2" width="8" customWidth="1"/>
    <col min="5" max="5" width="20.1640625" customWidth="1"/>
    <col min="6" max="11" width="4.6640625" hidden="1" customWidth="1"/>
    <col min="12" max="12" width="4.5" hidden="1" customWidth="1"/>
    <col min="13" max="13" width="20.5" hidden="1" customWidth="1"/>
    <col min="14" max="20" width="18.83203125" customWidth="1"/>
    <col min="21" max="21" width="10.5" customWidth="1"/>
  </cols>
  <sheetData>
    <row r="1" spans="1:22" ht="20" thickBot="1" x14ac:dyDescent="0.3">
      <c r="A1" s="659" t="s">
        <v>2007</v>
      </c>
      <c r="B1" s="659"/>
      <c r="C1" s="654" t="s">
        <v>2019</v>
      </c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  <c r="R1" s="654"/>
      <c r="S1" s="654"/>
      <c r="T1" s="654"/>
      <c r="U1" s="654"/>
      <c r="V1" s="654"/>
    </row>
    <row r="2" spans="1:22" ht="14.25" customHeight="1" thickBot="1" x14ac:dyDescent="0.25">
      <c r="A2" s="660" t="s">
        <v>2037</v>
      </c>
      <c r="B2" s="661"/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1"/>
      <c r="Q2" s="661"/>
      <c r="R2" s="661"/>
      <c r="S2" s="661"/>
      <c r="T2" s="661"/>
      <c r="U2" s="661"/>
      <c r="V2" s="662"/>
    </row>
    <row r="3" spans="1:22" ht="14.25" customHeight="1" thickBot="1" x14ac:dyDescent="0.25">
      <c r="A3" s="655" t="s">
        <v>2035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479"/>
      <c r="Q3" s="479"/>
      <c r="R3" s="479"/>
      <c r="S3" s="479"/>
      <c r="T3" s="479"/>
      <c r="U3" s="482"/>
      <c r="V3" s="483"/>
    </row>
    <row r="4" spans="1:22" ht="17.25" customHeight="1" thickBot="1" x14ac:dyDescent="0.25">
      <c r="A4" s="657" t="s">
        <v>2036</v>
      </c>
      <c r="B4" s="658"/>
      <c r="C4" s="658"/>
      <c r="D4" s="658"/>
      <c r="E4" s="658"/>
      <c r="F4" s="658"/>
      <c r="G4" s="658"/>
      <c r="H4" s="658"/>
      <c r="I4" s="658"/>
      <c r="J4" s="658"/>
      <c r="K4" s="658"/>
      <c r="L4" s="658"/>
      <c r="M4" s="658"/>
      <c r="N4" s="658"/>
      <c r="O4" s="658"/>
      <c r="P4" s="479"/>
      <c r="Q4" s="479"/>
      <c r="R4" s="479"/>
      <c r="S4" s="479"/>
      <c r="T4" s="479"/>
      <c r="U4" s="482"/>
      <c r="V4" s="483"/>
    </row>
    <row r="5" spans="1:22" ht="26.25" customHeight="1" thickBot="1" x14ac:dyDescent="0.25">
      <c r="A5" s="635" t="s">
        <v>51</v>
      </c>
      <c r="B5" s="635" t="s">
        <v>50</v>
      </c>
      <c r="C5" s="635" t="s">
        <v>49</v>
      </c>
      <c r="D5" s="9" t="s">
        <v>48</v>
      </c>
      <c r="E5" s="635" t="s">
        <v>47</v>
      </c>
      <c r="F5" s="632" t="s">
        <v>46</v>
      </c>
      <c r="G5" s="633"/>
      <c r="H5" s="633"/>
      <c r="I5" s="633"/>
      <c r="J5" s="633"/>
      <c r="K5" s="633"/>
      <c r="L5" s="634"/>
      <c r="M5" s="9" t="s">
        <v>45</v>
      </c>
      <c r="N5" s="632" t="s">
        <v>44</v>
      </c>
      <c r="O5" s="633"/>
      <c r="P5" s="633"/>
      <c r="Q5" s="633"/>
      <c r="R5" s="633"/>
      <c r="S5" s="633"/>
      <c r="T5" s="634"/>
      <c r="U5" s="635" t="s">
        <v>43</v>
      </c>
      <c r="V5" s="635" t="s">
        <v>41</v>
      </c>
    </row>
    <row r="6" spans="1:22" ht="16" thickBot="1" x14ac:dyDescent="0.25">
      <c r="A6" s="636"/>
      <c r="B6" s="636"/>
      <c r="C6" s="636"/>
      <c r="D6" s="8" t="s">
        <v>40</v>
      </c>
      <c r="E6" s="636"/>
      <c r="F6" s="7">
        <v>2025</v>
      </c>
      <c r="G6" s="7">
        <v>2026</v>
      </c>
      <c r="H6" s="7">
        <v>2027</v>
      </c>
      <c r="I6" s="7">
        <v>2028</v>
      </c>
      <c r="J6" s="7">
        <v>2029</v>
      </c>
      <c r="K6" s="7">
        <v>2030</v>
      </c>
      <c r="L6" s="7">
        <v>2031</v>
      </c>
      <c r="M6" s="8" t="s">
        <v>39</v>
      </c>
      <c r="N6" s="7">
        <v>2025</v>
      </c>
      <c r="O6" s="7">
        <v>2026</v>
      </c>
      <c r="P6" s="7">
        <v>2027</v>
      </c>
      <c r="Q6" s="7">
        <v>2028</v>
      </c>
      <c r="R6" s="7">
        <v>2029</v>
      </c>
      <c r="S6" s="7">
        <v>2030</v>
      </c>
      <c r="T6" s="7">
        <v>2031</v>
      </c>
      <c r="U6" s="636"/>
      <c r="V6" s="636"/>
    </row>
    <row r="7" spans="1:22" ht="65.25" customHeight="1" x14ac:dyDescent="0.2">
      <c r="A7" s="640" t="s">
        <v>35</v>
      </c>
      <c r="B7" s="640" t="s">
        <v>34</v>
      </c>
      <c r="C7" s="640" t="s">
        <v>38</v>
      </c>
      <c r="D7" s="640">
        <v>8</v>
      </c>
      <c r="E7" s="640" t="s">
        <v>37</v>
      </c>
      <c r="F7" s="640">
        <v>2</v>
      </c>
      <c r="G7" s="640">
        <v>3</v>
      </c>
      <c r="H7" s="640">
        <v>4</v>
      </c>
      <c r="I7" s="640">
        <v>5</v>
      </c>
      <c r="J7" s="640">
        <v>6</v>
      </c>
      <c r="K7" s="640">
        <v>7</v>
      </c>
      <c r="L7" s="640">
        <v>8</v>
      </c>
      <c r="M7" s="640" t="s">
        <v>36</v>
      </c>
      <c r="N7" s="637">
        <v>3200000</v>
      </c>
      <c r="O7" s="637">
        <v>3300000</v>
      </c>
      <c r="P7" s="637">
        <v>3400000</v>
      </c>
      <c r="Q7" s="637">
        <v>3500000</v>
      </c>
      <c r="R7" s="637">
        <v>3600000</v>
      </c>
      <c r="S7" s="637">
        <v>3700000</v>
      </c>
      <c r="T7" s="637">
        <v>3800000</v>
      </c>
      <c r="U7" s="640" t="s">
        <v>2038</v>
      </c>
      <c r="V7" s="651" t="s">
        <v>25</v>
      </c>
    </row>
    <row r="8" spans="1:22" ht="162.75" customHeight="1" x14ac:dyDescent="0.2">
      <c r="A8" s="641"/>
      <c r="B8" s="641"/>
      <c r="C8" s="641"/>
      <c r="D8" s="641"/>
      <c r="E8" s="641"/>
      <c r="F8" s="641"/>
      <c r="G8" s="641"/>
      <c r="H8" s="641"/>
      <c r="I8" s="641"/>
      <c r="J8" s="641"/>
      <c r="K8" s="641"/>
      <c r="L8" s="641"/>
      <c r="M8" s="641"/>
      <c r="N8" s="638"/>
      <c r="O8" s="638"/>
      <c r="P8" s="638"/>
      <c r="Q8" s="638"/>
      <c r="R8" s="638"/>
      <c r="S8" s="638"/>
      <c r="T8" s="638"/>
      <c r="U8" s="641"/>
      <c r="V8" s="652"/>
    </row>
    <row r="9" spans="1:22" ht="16" thickBot="1" x14ac:dyDescent="0.25">
      <c r="A9" s="641"/>
      <c r="B9" s="641"/>
      <c r="C9" s="642"/>
      <c r="D9" s="642"/>
      <c r="E9" s="642"/>
      <c r="F9" s="642"/>
      <c r="G9" s="642"/>
      <c r="H9" s="642"/>
      <c r="I9" s="642"/>
      <c r="J9" s="642"/>
      <c r="K9" s="642"/>
      <c r="L9" s="642"/>
      <c r="M9" s="642"/>
      <c r="N9" s="639"/>
      <c r="O9" s="639"/>
      <c r="P9" s="639"/>
      <c r="Q9" s="639"/>
      <c r="R9" s="639"/>
      <c r="S9" s="639"/>
      <c r="T9" s="639"/>
      <c r="U9" s="642"/>
      <c r="V9" s="653"/>
    </row>
    <row r="10" spans="1:22" ht="145" thickBot="1" x14ac:dyDescent="0.25">
      <c r="A10" s="641"/>
      <c r="B10" s="641"/>
      <c r="C10" s="4" t="s">
        <v>33</v>
      </c>
      <c r="D10" s="4">
        <v>80</v>
      </c>
      <c r="E10" s="4" t="s">
        <v>32</v>
      </c>
      <c r="F10" s="4">
        <v>50</v>
      </c>
      <c r="G10" s="4">
        <v>55</v>
      </c>
      <c r="H10" s="4">
        <v>60</v>
      </c>
      <c r="I10" s="4">
        <v>65</v>
      </c>
      <c r="J10" s="4">
        <v>70</v>
      </c>
      <c r="K10" s="4">
        <v>75</v>
      </c>
      <c r="L10" s="4">
        <v>80</v>
      </c>
      <c r="M10" s="4" t="s">
        <v>21</v>
      </c>
      <c r="N10" s="331">
        <v>50000000</v>
      </c>
      <c r="O10" s="331">
        <v>55000000</v>
      </c>
      <c r="P10" s="331">
        <v>60000000</v>
      </c>
      <c r="Q10" s="331">
        <v>65000000</v>
      </c>
      <c r="R10" s="331">
        <v>70000000</v>
      </c>
      <c r="S10" s="331">
        <v>75000000</v>
      </c>
      <c r="T10" s="331">
        <v>80000000</v>
      </c>
      <c r="U10" s="76" t="s">
        <v>2038</v>
      </c>
      <c r="V10" s="4" t="s">
        <v>30</v>
      </c>
    </row>
    <row r="11" spans="1:22" ht="145" thickBot="1" x14ac:dyDescent="0.25">
      <c r="A11" s="642"/>
      <c r="B11" s="642"/>
      <c r="C11" s="4" t="s">
        <v>33</v>
      </c>
      <c r="D11" s="4">
        <v>12</v>
      </c>
      <c r="E11" s="4" t="s">
        <v>31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4">
        <v>11</v>
      </c>
      <c r="L11" s="4">
        <v>12</v>
      </c>
      <c r="M11" s="4" t="s">
        <v>21</v>
      </c>
      <c r="N11" s="332">
        <v>12000000</v>
      </c>
      <c r="O11" s="332">
        <v>14000000</v>
      </c>
      <c r="P11" s="332">
        <v>16000000</v>
      </c>
      <c r="Q11" s="332">
        <v>18000000</v>
      </c>
      <c r="R11" s="332">
        <v>20000000</v>
      </c>
      <c r="S11" s="332">
        <v>22000000</v>
      </c>
      <c r="T11" s="332">
        <v>24000000</v>
      </c>
      <c r="U11" s="4" t="s">
        <v>2038</v>
      </c>
      <c r="V11" s="4" t="s">
        <v>1999</v>
      </c>
    </row>
    <row r="12" spans="1:22" ht="83.25" customHeight="1" x14ac:dyDescent="0.2">
      <c r="A12" s="648" t="s">
        <v>29</v>
      </c>
      <c r="B12" s="640" t="s">
        <v>24</v>
      </c>
      <c r="C12" s="640" t="s">
        <v>28</v>
      </c>
      <c r="D12" s="640">
        <v>50</v>
      </c>
      <c r="E12" s="640" t="s">
        <v>27</v>
      </c>
      <c r="F12" s="640">
        <v>20</v>
      </c>
      <c r="G12" s="640">
        <v>25</v>
      </c>
      <c r="H12" s="640">
        <v>30</v>
      </c>
      <c r="I12" s="651">
        <v>35</v>
      </c>
      <c r="J12" s="640">
        <v>40</v>
      </c>
      <c r="K12" s="640">
        <v>45</v>
      </c>
      <c r="L12" s="651">
        <v>50</v>
      </c>
      <c r="M12" s="640" t="s">
        <v>26</v>
      </c>
      <c r="N12" s="645">
        <v>3200000</v>
      </c>
      <c r="O12" s="645">
        <v>3300000</v>
      </c>
      <c r="P12" s="645">
        <v>3400000</v>
      </c>
      <c r="Q12" s="645">
        <v>3500000</v>
      </c>
      <c r="R12" s="645">
        <v>3600000</v>
      </c>
      <c r="S12" s="645">
        <v>3700000</v>
      </c>
      <c r="T12" s="645">
        <v>3800000</v>
      </c>
      <c r="U12" s="640" t="s">
        <v>2038</v>
      </c>
      <c r="V12" s="640" t="s">
        <v>25</v>
      </c>
    </row>
    <row r="13" spans="1:22" x14ac:dyDescent="0.2">
      <c r="A13" s="649"/>
      <c r="B13" s="641"/>
      <c r="C13" s="641"/>
      <c r="D13" s="641"/>
      <c r="E13" s="641"/>
      <c r="F13" s="641"/>
      <c r="G13" s="641"/>
      <c r="H13" s="641"/>
      <c r="I13" s="652"/>
      <c r="J13" s="641"/>
      <c r="K13" s="641"/>
      <c r="L13" s="652"/>
      <c r="M13" s="641"/>
      <c r="N13" s="646"/>
      <c r="O13" s="646"/>
      <c r="P13" s="646"/>
      <c r="Q13" s="646"/>
      <c r="R13" s="646"/>
      <c r="S13" s="646"/>
      <c r="T13" s="646"/>
      <c r="U13" s="641"/>
      <c r="V13" s="641"/>
    </row>
    <row r="14" spans="1:22" ht="16" thickBot="1" x14ac:dyDescent="0.25">
      <c r="A14" s="649"/>
      <c r="B14" s="641"/>
      <c r="C14" s="642"/>
      <c r="D14" s="642"/>
      <c r="E14" s="642"/>
      <c r="F14" s="642"/>
      <c r="G14" s="642"/>
      <c r="H14" s="642"/>
      <c r="I14" s="653"/>
      <c r="J14" s="642"/>
      <c r="K14" s="642"/>
      <c r="L14" s="653"/>
      <c r="M14" s="642"/>
      <c r="N14" s="647"/>
      <c r="O14" s="647"/>
      <c r="P14" s="647"/>
      <c r="Q14" s="647"/>
      <c r="R14" s="647"/>
      <c r="S14" s="647"/>
      <c r="T14" s="647"/>
      <c r="U14" s="642"/>
      <c r="V14" s="642"/>
    </row>
    <row r="15" spans="1:22" ht="145" thickBot="1" x14ac:dyDescent="0.25">
      <c r="A15" s="650"/>
      <c r="B15" s="642"/>
      <c r="C15" s="4" t="s">
        <v>23</v>
      </c>
      <c r="D15" s="4">
        <v>21</v>
      </c>
      <c r="E15" s="4" t="s">
        <v>22</v>
      </c>
      <c r="F15" s="4">
        <v>3</v>
      </c>
      <c r="G15" s="4">
        <v>6</v>
      </c>
      <c r="H15" s="4">
        <v>9</v>
      </c>
      <c r="I15" s="4">
        <v>12</v>
      </c>
      <c r="J15" s="4">
        <v>15</v>
      </c>
      <c r="K15" s="4">
        <v>18</v>
      </c>
      <c r="L15" s="4">
        <v>21</v>
      </c>
      <c r="M15" s="4" t="s">
        <v>21</v>
      </c>
      <c r="N15" s="332">
        <v>9000000</v>
      </c>
      <c r="O15" s="332">
        <v>18000000</v>
      </c>
      <c r="P15" s="332">
        <v>27000000</v>
      </c>
      <c r="Q15" s="332">
        <v>36000000</v>
      </c>
      <c r="R15" s="332">
        <v>45000000</v>
      </c>
      <c r="S15" s="332">
        <v>54000000</v>
      </c>
      <c r="T15" s="332">
        <v>63000000</v>
      </c>
      <c r="U15" s="4" t="s">
        <v>2038</v>
      </c>
      <c r="V15" s="4" t="s">
        <v>12</v>
      </c>
    </row>
    <row r="16" spans="1:22" ht="145" thickBot="1" x14ac:dyDescent="0.25">
      <c r="A16" s="640" t="s">
        <v>20</v>
      </c>
      <c r="B16" s="643" t="s">
        <v>19</v>
      </c>
      <c r="C16" s="4" t="s">
        <v>18</v>
      </c>
      <c r="D16" s="4">
        <v>21</v>
      </c>
      <c r="E16" s="4" t="s">
        <v>17</v>
      </c>
      <c r="F16" s="4">
        <v>3</v>
      </c>
      <c r="G16" s="4">
        <v>6</v>
      </c>
      <c r="H16" s="4">
        <v>9</v>
      </c>
      <c r="I16" s="5">
        <v>12</v>
      </c>
      <c r="J16" s="4">
        <v>15</v>
      </c>
      <c r="K16" s="4">
        <v>18</v>
      </c>
      <c r="L16" s="5">
        <v>21</v>
      </c>
      <c r="M16" s="4" t="s">
        <v>16</v>
      </c>
      <c r="N16" s="332">
        <v>34200000</v>
      </c>
      <c r="O16" s="332">
        <v>34200000</v>
      </c>
      <c r="P16" s="332">
        <v>35910000</v>
      </c>
      <c r="Q16" s="332">
        <v>37705500</v>
      </c>
      <c r="R16" s="332">
        <v>39590775</v>
      </c>
      <c r="S16" s="332">
        <v>41570313.75</v>
      </c>
      <c r="T16" s="332">
        <v>43648829.4375</v>
      </c>
      <c r="U16" s="4" t="s">
        <v>2038</v>
      </c>
      <c r="V16" s="4" t="s">
        <v>12</v>
      </c>
    </row>
    <row r="17" spans="1:22" ht="145" thickBot="1" x14ac:dyDescent="0.25">
      <c r="A17" s="642"/>
      <c r="B17" s="644"/>
      <c r="C17" s="4" t="s">
        <v>15</v>
      </c>
      <c r="D17" s="4">
        <v>1800</v>
      </c>
      <c r="E17" s="6" t="s">
        <v>14</v>
      </c>
      <c r="F17" s="320">
        <v>300</v>
      </c>
      <c r="G17" s="320">
        <v>500</v>
      </c>
      <c r="H17" s="320">
        <v>700</v>
      </c>
      <c r="I17" s="320">
        <v>900</v>
      </c>
      <c r="J17" s="320">
        <v>1200</v>
      </c>
      <c r="K17" s="320">
        <v>1500</v>
      </c>
      <c r="L17" s="320">
        <v>1800</v>
      </c>
      <c r="M17" s="6" t="s">
        <v>13</v>
      </c>
      <c r="N17" s="333">
        <v>15000000</v>
      </c>
      <c r="O17" s="333">
        <v>15000000</v>
      </c>
      <c r="P17" s="333">
        <v>15000000</v>
      </c>
      <c r="Q17" s="333">
        <v>15000000</v>
      </c>
      <c r="R17" s="333">
        <v>15000000</v>
      </c>
      <c r="S17" s="333">
        <v>15000000</v>
      </c>
      <c r="T17" s="333">
        <v>15000000</v>
      </c>
      <c r="U17" s="4" t="s">
        <v>2038</v>
      </c>
      <c r="V17" s="4" t="s">
        <v>12</v>
      </c>
    </row>
    <row r="18" spans="1:22" ht="19" x14ac:dyDescent="0.25">
      <c r="E18" s="321" t="s">
        <v>471</v>
      </c>
      <c r="F18" s="178"/>
      <c r="G18" s="178"/>
      <c r="H18" s="178"/>
      <c r="I18" s="178"/>
      <c r="J18" s="178"/>
      <c r="K18" s="178"/>
      <c r="L18" s="178"/>
      <c r="M18" s="178"/>
      <c r="N18" s="322">
        <f>SUM(N7:N17)</f>
        <v>126600000</v>
      </c>
      <c r="O18" s="322">
        <f t="shared" ref="O18:T18" si="0">SUM(O7:O17)</f>
        <v>142800000</v>
      </c>
      <c r="P18" s="322">
        <f t="shared" si="0"/>
        <v>160710000</v>
      </c>
      <c r="Q18" s="322">
        <f t="shared" si="0"/>
        <v>178705500</v>
      </c>
      <c r="R18" s="322">
        <f t="shared" si="0"/>
        <v>196790775</v>
      </c>
      <c r="S18" s="322">
        <f t="shared" si="0"/>
        <v>214970313.75</v>
      </c>
      <c r="T18" s="322">
        <f t="shared" si="0"/>
        <v>233248829.4375</v>
      </c>
    </row>
    <row r="19" spans="1:22" hidden="1" x14ac:dyDescent="0.2">
      <c r="N19" s="176">
        <f>+N18/'1. Presupuesto General'!C54</f>
        <v>3.2773661419393803E-3</v>
      </c>
      <c r="O19" s="176">
        <f>+O18/'1. Presupuesto General'!D54</f>
        <v>3.5140159199429318E-3</v>
      </c>
      <c r="P19" s="176">
        <f>+P18/'1. Presupuesto General'!E54</f>
        <v>3.7592627254877243E-3</v>
      </c>
      <c r="Q19" s="176">
        <f>+Q18/'1. Presupuesto General'!F54</f>
        <v>3.9735799586911886E-3</v>
      </c>
      <c r="R19" s="176">
        <f>+R18/'1. Presupuesto General'!G54</f>
        <v>4.159422472274848E-3</v>
      </c>
      <c r="S19" s="176">
        <f>+S18/'1. Presupuesto General'!H54</f>
        <v>4.3190780107194944E-3</v>
      </c>
      <c r="T19" s="176">
        <f>+T18/'1. Presupuesto General'!I54</f>
        <v>4.4546777325386918E-3</v>
      </c>
    </row>
    <row r="20" spans="1:22" x14ac:dyDescent="0.2">
      <c r="N20" s="176"/>
      <c r="O20" s="176"/>
      <c r="P20" s="176"/>
      <c r="Q20" s="176"/>
      <c r="R20" s="176"/>
      <c r="S20" s="176"/>
      <c r="T20" s="176"/>
    </row>
    <row r="21" spans="1:22" ht="14.25" customHeight="1" x14ac:dyDescent="0.2">
      <c r="E21" s="663" t="s">
        <v>628</v>
      </c>
      <c r="F21" s="663"/>
      <c r="G21" s="663"/>
      <c r="H21" s="663"/>
      <c r="I21" s="663"/>
      <c r="J21" s="663"/>
      <c r="K21" s="663"/>
      <c r="L21" s="663"/>
      <c r="M21" s="663"/>
      <c r="N21" s="663"/>
      <c r="O21" s="663"/>
      <c r="P21" s="663"/>
      <c r="Q21" s="663"/>
      <c r="R21" s="663"/>
      <c r="S21" s="663"/>
      <c r="T21" s="663"/>
    </row>
    <row r="22" spans="1:22" ht="14.25" customHeight="1" thickBot="1" x14ac:dyDescent="0.25">
      <c r="E22" s="329" t="s">
        <v>8</v>
      </c>
      <c r="F22" s="95"/>
      <c r="G22" s="95"/>
      <c r="H22" s="95"/>
      <c r="I22" s="95"/>
      <c r="J22" s="95"/>
      <c r="K22" s="95"/>
      <c r="L22" s="95"/>
      <c r="M22" s="95"/>
      <c r="N22" s="323">
        <v>2025</v>
      </c>
      <c r="O22" s="323">
        <v>2026</v>
      </c>
      <c r="P22" s="323">
        <v>2027</v>
      </c>
      <c r="Q22" s="323">
        <v>2028</v>
      </c>
      <c r="R22" s="323">
        <v>2029</v>
      </c>
      <c r="S22" s="323">
        <v>2030</v>
      </c>
      <c r="T22" s="323">
        <v>2031</v>
      </c>
    </row>
    <row r="23" spans="1:22" ht="13.5" customHeight="1" x14ac:dyDescent="0.2">
      <c r="E23" s="324" t="s">
        <v>3</v>
      </c>
      <c r="F23" s="95"/>
      <c r="G23" s="95"/>
      <c r="H23" s="95"/>
      <c r="I23" s="95"/>
      <c r="J23" s="95"/>
      <c r="K23" s="95"/>
      <c r="L23" s="95"/>
      <c r="M23" s="324" t="s">
        <v>3</v>
      </c>
      <c r="N23" s="444">
        <f>+N16+N12+N15</f>
        <v>46400000</v>
      </c>
      <c r="O23" s="444">
        <f t="shared" ref="O23:T23" si="1">+O16+O12+O15</f>
        <v>55500000</v>
      </c>
      <c r="P23" s="444">
        <f t="shared" si="1"/>
        <v>66310000</v>
      </c>
      <c r="Q23" s="444">
        <f t="shared" si="1"/>
        <v>77205500</v>
      </c>
      <c r="R23" s="444">
        <f t="shared" si="1"/>
        <v>88190775</v>
      </c>
      <c r="S23" s="444">
        <f t="shared" si="1"/>
        <v>99270313.75</v>
      </c>
      <c r="T23" s="444">
        <f t="shared" si="1"/>
        <v>110448829.4375</v>
      </c>
    </row>
    <row r="24" spans="1:22" ht="16" x14ac:dyDescent="0.2">
      <c r="E24" s="324" t="s">
        <v>5</v>
      </c>
      <c r="F24" s="95"/>
      <c r="G24" s="95"/>
      <c r="H24" s="95"/>
      <c r="I24" s="95"/>
      <c r="J24" s="95"/>
      <c r="K24" s="95"/>
      <c r="L24" s="95"/>
      <c r="M24" s="324" t="s">
        <v>5</v>
      </c>
      <c r="N24" s="444"/>
      <c r="O24" s="444"/>
      <c r="P24" s="444"/>
      <c r="Q24" s="444"/>
      <c r="R24" s="444"/>
      <c r="S24" s="444"/>
      <c r="T24" s="444"/>
    </row>
    <row r="25" spans="1:22" ht="34" x14ac:dyDescent="0.2">
      <c r="E25" s="326" t="s">
        <v>333</v>
      </c>
      <c r="F25" s="95"/>
      <c r="G25" s="95"/>
      <c r="H25" s="95"/>
      <c r="I25" s="95"/>
      <c r="J25" s="95"/>
      <c r="K25" s="95"/>
      <c r="L25" s="95"/>
      <c r="M25" s="326" t="s">
        <v>333</v>
      </c>
      <c r="N25" s="444">
        <f>+N10+N11</f>
        <v>62000000</v>
      </c>
      <c r="O25" s="444">
        <f t="shared" ref="O25:T25" si="2">+O10+O11</f>
        <v>69000000</v>
      </c>
      <c r="P25" s="444">
        <f t="shared" si="2"/>
        <v>76000000</v>
      </c>
      <c r="Q25" s="444">
        <f t="shared" si="2"/>
        <v>83000000</v>
      </c>
      <c r="R25" s="444">
        <f t="shared" si="2"/>
        <v>90000000</v>
      </c>
      <c r="S25" s="444">
        <f t="shared" si="2"/>
        <v>97000000</v>
      </c>
      <c r="T25" s="444">
        <f t="shared" si="2"/>
        <v>104000000</v>
      </c>
    </row>
    <row r="26" spans="1:22" ht="16" x14ac:dyDescent="0.2">
      <c r="E26" s="324" t="s">
        <v>4</v>
      </c>
      <c r="F26" s="95"/>
      <c r="G26" s="95"/>
      <c r="H26" s="95"/>
      <c r="I26" s="95"/>
      <c r="J26" s="95"/>
      <c r="K26" s="95"/>
      <c r="L26" s="95"/>
      <c r="M26" s="324" t="s">
        <v>4</v>
      </c>
      <c r="N26" s="327">
        <f>+N7+N17</f>
        <v>18200000</v>
      </c>
      <c r="O26" s="327">
        <f t="shared" ref="O26:R26" si="3">+O7+O17</f>
        <v>18300000</v>
      </c>
      <c r="P26" s="327">
        <f t="shared" si="3"/>
        <v>18400000</v>
      </c>
      <c r="Q26" s="327">
        <f t="shared" si="3"/>
        <v>18500000</v>
      </c>
      <c r="R26" s="327">
        <f t="shared" si="3"/>
        <v>18600000</v>
      </c>
      <c r="S26" s="327">
        <f t="shared" ref="S26:T26" si="4">+S7+S17</f>
        <v>18700000</v>
      </c>
      <c r="T26" s="327">
        <f t="shared" si="4"/>
        <v>18800000</v>
      </c>
    </row>
    <row r="27" spans="1:22" ht="16" x14ac:dyDescent="0.2">
      <c r="E27" s="324" t="s">
        <v>7</v>
      </c>
      <c r="F27" s="95"/>
      <c r="G27" s="95"/>
      <c r="H27" s="95"/>
      <c r="I27" s="95"/>
      <c r="J27" s="95"/>
      <c r="K27" s="95"/>
      <c r="L27" s="95"/>
      <c r="M27" s="324" t="s">
        <v>7</v>
      </c>
      <c r="N27" s="327"/>
      <c r="O27" s="325"/>
      <c r="P27" s="325"/>
      <c r="Q27" s="325"/>
      <c r="R27" s="325"/>
      <c r="S27" s="325"/>
      <c r="T27" s="325"/>
    </row>
    <row r="28" spans="1:22" ht="16" x14ac:dyDescent="0.2">
      <c r="E28" s="328" t="s">
        <v>6</v>
      </c>
      <c r="F28" s="95"/>
      <c r="G28" s="95"/>
      <c r="H28" s="95"/>
      <c r="I28" s="95"/>
      <c r="J28" s="95"/>
      <c r="K28" s="95"/>
      <c r="L28" s="95"/>
      <c r="M28" s="324" t="s">
        <v>6</v>
      </c>
      <c r="N28" s="327">
        <f>SUM(N23:N27)</f>
        <v>126600000</v>
      </c>
      <c r="O28" s="327">
        <f t="shared" ref="O28:T28" si="5">SUM(O23:O27)</f>
        <v>142800000</v>
      </c>
      <c r="P28" s="327">
        <f t="shared" si="5"/>
        <v>160710000</v>
      </c>
      <c r="Q28" s="327">
        <f t="shared" si="5"/>
        <v>178705500</v>
      </c>
      <c r="R28" s="327">
        <f t="shared" si="5"/>
        <v>196790775</v>
      </c>
      <c r="S28" s="327">
        <f t="shared" si="5"/>
        <v>214970313.75</v>
      </c>
      <c r="T28" s="327">
        <f t="shared" si="5"/>
        <v>233248829.4375</v>
      </c>
    </row>
    <row r="31" spans="1:22" x14ac:dyDescent="0.2">
      <c r="E31" s="576"/>
      <c r="F31" s="576"/>
      <c r="G31" s="576"/>
      <c r="H31" s="576"/>
      <c r="I31" s="576"/>
      <c r="J31" s="576"/>
      <c r="K31" s="576"/>
      <c r="L31" s="576"/>
    </row>
    <row r="33" spans="2:4" x14ac:dyDescent="0.2">
      <c r="B33" s="469"/>
      <c r="C33" s="469"/>
      <c r="D33" s="470"/>
    </row>
    <row r="34" spans="2:4" x14ac:dyDescent="0.2">
      <c r="B34" s="469"/>
      <c r="C34" s="469"/>
      <c r="D34" s="470"/>
    </row>
    <row r="35" spans="2:4" x14ac:dyDescent="0.2">
      <c r="B35" s="469"/>
      <c r="C35" s="469"/>
      <c r="D35" s="470"/>
    </row>
    <row r="36" spans="2:4" x14ac:dyDescent="0.2">
      <c r="B36" s="469"/>
      <c r="C36" s="469"/>
      <c r="D36" s="470"/>
    </row>
    <row r="37" spans="2:4" x14ac:dyDescent="0.2">
      <c r="B37" s="469"/>
      <c r="C37" s="469"/>
      <c r="D37" s="470"/>
    </row>
    <row r="38" spans="2:4" x14ac:dyDescent="0.2">
      <c r="B38" s="489" t="s">
        <v>2040</v>
      </c>
      <c r="C38" s="469"/>
      <c r="D38" s="470"/>
    </row>
    <row r="39" spans="2:4" x14ac:dyDescent="0.2">
      <c r="B39" s="490" t="s">
        <v>502</v>
      </c>
      <c r="C39" s="490"/>
      <c r="D39" s="470"/>
    </row>
  </sheetData>
  <mergeCells count="61">
    <mergeCell ref="J7:J9"/>
    <mergeCell ref="P12:P14"/>
    <mergeCell ref="B7:B11"/>
    <mergeCell ref="A2:V2"/>
    <mergeCell ref="E31:L31"/>
    <mergeCell ref="E21:T21"/>
    <mergeCell ref="C12:C14"/>
    <mergeCell ref="P7:P9"/>
    <mergeCell ref="Q7:Q9"/>
    <mergeCell ref="R7:R9"/>
    <mergeCell ref="S7:S9"/>
    <mergeCell ref="H12:H14"/>
    <mergeCell ref="I12:I14"/>
    <mergeCell ref="J12:J14"/>
    <mergeCell ref="K7:K9"/>
    <mergeCell ref="Q12:Q14"/>
    <mergeCell ref="R12:R14"/>
    <mergeCell ref="S12:S14"/>
    <mergeCell ref="H7:H9"/>
    <mergeCell ref="G7:G9"/>
    <mergeCell ref="I7:I9"/>
    <mergeCell ref="C1:V1"/>
    <mergeCell ref="A3:O3"/>
    <mergeCell ref="A4:O4"/>
    <mergeCell ref="L7:L9"/>
    <mergeCell ref="M7:M9"/>
    <mergeCell ref="N7:N9"/>
    <mergeCell ref="V7:V9"/>
    <mergeCell ref="C7:C9"/>
    <mergeCell ref="D7:D9"/>
    <mergeCell ref="E7:E9"/>
    <mergeCell ref="F7:F9"/>
    <mergeCell ref="A7:A11"/>
    <mergeCell ref="A1:B1"/>
    <mergeCell ref="V12:V14"/>
    <mergeCell ref="A16:A17"/>
    <mergeCell ref="B16:B17"/>
    <mergeCell ref="N12:N14"/>
    <mergeCell ref="K12:K14"/>
    <mergeCell ref="B12:B15"/>
    <mergeCell ref="G12:G14"/>
    <mergeCell ref="A12:A15"/>
    <mergeCell ref="D12:D14"/>
    <mergeCell ref="E12:E14"/>
    <mergeCell ref="F12:F14"/>
    <mergeCell ref="T12:T14"/>
    <mergeCell ref="L12:L14"/>
    <mergeCell ref="M12:M14"/>
    <mergeCell ref="O12:O14"/>
    <mergeCell ref="U12:U14"/>
    <mergeCell ref="A5:A6"/>
    <mergeCell ref="B5:B6"/>
    <mergeCell ref="C5:C6"/>
    <mergeCell ref="E5:E6"/>
    <mergeCell ref="F5:L5"/>
    <mergeCell ref="N5:T5"/>
    <mergeCell ref="V5:V6"/>
    <mergeCell ref="U5:U6"/>
    <mergeCell ref="T7:T9"/>
    <mergeCell ref="U7:U9"/>
    <mergeCell ref="O7:O9"/>
  </mergeCells>
  <hyperlinks>
    <hyperlink ref="A1" location="DIRECTORIO!A1" display="INICIO" xr:uid="{365985F3-A95A-4747-8659-EFFF07CCF2AD}"/>
    <hyperlink ref="A1:B1" location="'Tabla de contenido'!A1" display="Tabla de contenido" xr:uid="{130BE55C-D04B-4B8F-8632-B9B12E72A1C6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4:AB60"/>
  <sheetViews>
    <sheetView topLeftCell="B4" zoomScale="158" zoomScaleNormal="145" workbookViewId="0">
      <pane xSplit="2" ySplit="7" topLeftCell="D23" activePane="bottomRight" state="frozen"/>
      <selection activeCell="B4" sqref="B4"/>
      <selection pane="topRight" activeCell="D4" sqref="D4"/>
      <selection pane="bottomLeft" activeCell="B8" sqref="B8"/>
      <selection pane="bottomRight" activeCell="B5" sqref="B5:W7"/>
    </sheetView>
  </sheetViews>
  <sheetFormatPr baseColWidth="10" defaultColWidth="11.5" defaultRowHeight="14" x14ac:dyDescent="0.2"/>
  <cols>
    <col min="1" max="1" width="4.1640625" style="19" customWidth="1"/>
    <col min="2" max="2" width="21.1640625" style="19" customWidth="1"/>
    <col min="3" max="3" width="20" style="19" customWidth="1"/>
    <col min="4" max="4" width="29.5" style="19" customWidth="1"/>
    <col min="5" max="5" width="18.5" style="20" customWidth="1"/>
    <col min="6" max="6" width="20.1640625" style="19" customWidth="1"/>
    <col min="7" max="13" width="5.5" style="19" customWidth="1"/>
    <col min="14" max="14" width="18" style="19" customWidth="1"/>
    <col min="15" max="15" width="20.5" style="19" customWidth="1"/>
    <col min="16" max="21" width="14.5" style="19" customWidth="1"/>
    <col min="22" max="22" width="18.6640625" style="19" customWidth="1"/>
    <col min="23" max="23" width="17.5" style="19" customWidth="1"/>
    <col min="24" max="16384" width="11.5" style="19"/>
  </cols>
  <sheetData>
    <row r="4" spans="1:26" ht="23.25" customHeight="1" thickBot="1" x14ac:dyDescent="0.25">
      <c r="B4" s="659" t="s">
        <v>2007</v>
      </c>
      <c r="C4" s="659"/>
      <c r="D4" s="664" t="s">
        <v>2022</v>
      </c>
      <c r="E4" s="664"/>
      <c r="F4" s="664"/>
      <c r="G4" s="664"/>
      <c r="H4" s="664"/>
      <c r="I4" s="664"/>
      <c r="J4" s="664"/>
      <c r="K4" s="664"/>
      <c r="L4" s="664"/>
      <c r="M4" s="664"/>
      <c r="N4" s="664"/>
      <c r="O4" s="664"/>
      <c r="P4" s="664"/>
      <c r="Q4" s="664"/>
      <c r="R4" s="664"/>
      <c r="S4" s="664"/>
      <c r="T4" s="664"/>
      <c r="U4" s="664"/>
      <c r="V4" s="664"/>
      <c r="W4" s="664"/>
    </row>
    <row r="5" spans="1:26" ht="33.5" customHeight="1" x14ac:dyDescent="0.2">
      <c r="B5" s="672" t="s">
        <v>269</v>
      </c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672"/>
      <c r="W5" s="672"/>
    </row>
    <row r="6" spans="1:26" ht="33.5" customHeight="1" x14ac:dyDescent="0.2">
      <c r="B6" s="665" t="s">
        <v>2089</v>
      </c>
      <c r="C6" s="666"/>
      <c r="D6" s="666"/>
      <c r="E6" s="666"/>
      <c r="F6" s="666"/>
      <c r="G6" s="666"/>
      <c r="H6" s="666"/>
      <c r="I6" s="666"/>
      <c r="J6" s="666"/>
      <c r="K6" s="666"/>
      <c r="L6" s="666"/>
      <c r="M6" s="666"/>
      <c r="N6" s="666"/>
      <c r="O6" s="666"/>
      <c r="P6" s="666"/>
      <c r="Q6" s="666"/>
      <c r="R6" s="666"/>
      <c r="S6" s="666"/>
      <c r="T6" s="666"/>
      <c r="U6" s="666"/>
      <c r="V6" s="666"/>
      <c r="W6" s="667"/>
    </row>
    <row r="7" spans="1:26" ht="33.5" customHeight="1" x14ac:dyDescent="0.2">
      <c r="B7" s="665" t="s">
        <v>2088</v>
      </c>
      <c r="C7" s="666"/>
      <c r="D7" s="666"/>
      <c r="E7" s="666"/>
      <c r="F7" s="666"/>
      <c r="G7" s="666"/>
      <c r="H7" s="666"/>
      <c r="I7" s="666"/>
      <c r="J7" s="666"/>
      <c r="K7" s="666"/>
      <c r="L7" s="666"/>
      <c r="M7" s="666"/>
      <c r="N7" s="666"/>
      <c r="O7" s="666"/>
      <c r="P7" s="666"/>
      <c r="Q7" s="666"/>
      <c r="R7" s="666"/>
      <c r="S7" s="666"/>
      <c r="T7" s="666"/>
      <c r="U7" s="666"/>
      <c r="V7" s="666"/>
      <c r="W7" s="667"/>
    </row>
    <row r="8" spans="1:26" ht="15" customHeight="1" x14ac:dyDescent="0.2">
      <c r="B8" s="673" t="s">
        <v>51</v>
      </c>
      <c r="C8" s="673" t="s">
        <v>50</v>
      </c>
      <c r="D8" s="673" t="s">
        <v>49</v>
      </c>
      <c r="E8" s="43" t="s">
        <v>48</v>
      </c>
      <c r="F8" s="673" t="s">
        <v>47</v>
      </c>
      <c r="G8" s="673" t="s">
        <v>46</v>
      </c>
      <c r="H8" s="673"/>
      <c r="I8" s="673"/>
      <c r="J8" s="673"/>
      <c r="K8" s="673"/>
      <c r="L8" s="673"/>
      <c r="M8" s="673"/>
      <c r="N8" s="43" t="s">
        <v>45</v>
      </c>
      <c r="O8" s="673" t="s">
        <v>44</v>
      </c>
      <c r="P8" s="673"/>
      <c r="Q8" s="673"/>
      <c r="R8" s="673"/>
      <c r="S8" s="673"/>
      <c r="T8" s="673"/>
      <c r="U8" s="673"/>
      <c r="V8" s="674" t="s">
        <v>43</v>
      </c>
      <c r="W8" s="674" t="s">
        <v>41</v>
      </c>
    </row>
    <row r="9" spans="1:26" ht="51" customHeight="1" x14ac:dyDescent="0.2">
      <c r="B9" s="673"/>
      <c r="C9" s="673"/>
      <c r="D9" s="673"/>
      <c r="E9" s="674" t="s">
        <v>40</v>
      </c>
      <c r="F9" s="673"/>
      <c r="G9" s="673"/>
      <c r="H9" s="673"/>
      <c r="I9" s="673"/>
      <c r="J9" s="673"/>
      <c r="K9" s="673"/>
      <c r="L9" s="673"/>
      <c r="M9" s="673"/>
      <c r="N9" s="674" t="s">
        <v>268</v>
      </c>
      <c r="O9" s="673"/>
      <c r="P9" s="673"/>
      <c r="Q9" s="673"/>
      <c r="R9" s="673"/>
      <c r="S9" s="673"/>
      <c r="T9" s="673"/>
      <c r="U9" s="673"/>
      <c r="V9" s="676"/>
      <c r="W9" s="676"/>
    </row>
    <row r="10" spans="1:26" x14ac:dyDescent="0.2">
      <c r="B10" s="674"/>
      <c r="C10" s="674"/>
      <c r="D10" s="674"/>
      <c r="E10" s="675"/>
      <c r="F10" s="674"/>
      <c r="G10" s="42">
        <v>2025</v>
      </c>
      <c r="H10" s="42">
        <v>2026</v>
      </c>
      <c r="I10" s="42">
        <v>2027</v>
      </c>
      <c r="J10" s="42">
        <v>2028</v>
      </c>
      <c r="K10" s="42">
        <v>2029</v>
      </c>
      <c r="L10" s="42">
        <v>2030</v>
      </c>
      <c r="M10" s="42">
        <v>2031</v>
      </c>
      <c r="N10" s="675"/>
      <c r="O10" s="42">
        <v>2025</v>
      </c>
      <c r="P10" s="42">
        <v>2026</v>
      </c>
      <c r="Q10" s="42">
        <v>2027</v>
      </c>
      <c r="R10" s="42">
        <v>2028</v>
      </c>
      <c r="S10" s="42">
        <v>2029</v>
      </c>
      <c r="T10" s="42">
        <v>2030</v>
      </c>
      <c r="U10" s="42">
        <v>2031</v>
      </c>
      <c r="V10" s="675"/>
      <c r="W10" s="675"/>
    </row>
    <row r="11" spans="1:26" s="21" customFormat="1" ht="74.5" customHeight="1" x14ac:dyDescent="0.2">
      <c r="B11" s="669" t="s">
        <v>267</v>
      </c>
      <c r="C11" s="669" t="s">
        <v>266</v>
      </c>
      <c r="D11" s="30" t="s">
        <v>265</v>
      </c>
      <c r="E11" s="23">
        <v>11</v>
      </c>
      <c r="F11" s="41" t="s">
        <v>264</v>
      </c>
      <c r="G11" s="40">
        <v>9</v>
      </c>
      <c r="H11" s="40">
        <v>9</v>
      </c>
      <c r="I11" s="40">
        <v>9</v>
      </c>
      <c r="J11" s="40">
        <v>10</v>
      </c>
      <c r="K11" s="40">
        <v>10</v>
      </c>
      <c r="L11" s="40">
        <v>10</v>
      </c>
      <c r="M11" s="40">
        <v>11</v>
      </c>
      <c r="N11" s="23" t="s">
        <v>263</v>
      </c>
      <c r="O11" s="121">
        <v>60000000</v>
      </c>
      <c r="P11" s="121">
        <v>40000000</v>
      </c>
      <c r="Q11" s="121">
        <f>P11*1.04</f>
        <v>41600000</v>
      </c>
      <c r="R11" s="121">
        <f>Q11*1.04</f>
        <v>43264000</v>
      </c>
      <c r="S11" s="121">
        <f>R11*1.04</f>
        <v>44994560</v>
      </c>
      <c r="T11" s="121">
        <f>S11*1.04</f>
        <v>46794342.399999999</v>
      </c>
      <c r="U11" s="37">
        <f>T11*1.04</f>
        <v>48666116.096000001</v>
      </c>
      <c r="V11" s="484" t="s">
        <v>2039</v>
      </c>
      <c r="W11" s="23" t="s">
        <v>220</v>
      </c>
    </row>
    <row r="12" spans="1:26" s="21" customFormat="1" ht="81" customHeight="1" x14ac:dyDescent="0.2">
      <c r="B12" s="670"/>
      <c r="C12" s="670"/>
      <c r="D12" s="30" t="s">
        <v>262</v>
      </c>
      <c r="E12" s="39">
        <v>21</v>
      </c>
      <c r="F12" s="28" t="s">
        <v>261</v>
      </c>
      <c r="G12" s="27">
        <v>15</v>
      </c>
      <c r="H12" s="27">
        <v>15</v>
      </c>
      <c r="I12" s="27">
        <v>18</v>
      </c>
      <c r="J12" s="27">
        <v>18</v>
      </c>
      <c r="K12" s="27">
        <v>21</v>
      </c>
      <c r="L12" s="27">
        <v>21</v>
      </c>
      <c r="M12" s="27">
        <v>21</v>
      </c>
      <c r="N12" s="39" t="s">
        <v>260</v>
      </c>
      <c r="O12" s="122">
        <v>68000000</v>
      </c>
      <c r="P12" s="122">
        <f t="shared" ref="P12:U12" si="0">+O12*1.04</f>
        <v>70720000</v>
      </c>
      <c r="Q12" s="121">
        <f t="shared" si="0"/>
        <v>73548800</v>
      </c>
      <c r="R12" s="121">
        <f t="shared" si="0"/>
        <v>76490752</v>
      </c>
      <c r="S12" s="121">
        <f t="shared" si="0"/>
        <v>79550382.079999998</v>
      </c>
      <c r="T12" s="121">
        <f t="shared" si="0"/>
        <v>82732397.363199994</v>
      </c>
      <c r="U12" s="37">
        <f t="shared" si="0"/>
        <v>86041693.257727996</v>
      </c>
      <c r="V12" s="484" t="s">
        <v>2039</v>
      </c>
      <c r="W12" s="23" t="s">
        <v>220</v>
      </c>
    </row>
    <row r="13" spans="1:26" ht="78" x14ac:dyDescent="0.2">
      <c r="A13" s="21"/>
      <c r="B13" s="670"/>
      <c r="C13" s="670"/>
      <c r="D13" s="30" t="s">
        <v>259</v>
      </c>
      <c r="E13" s="39">
        <v>16</v>
      </c>
      <c r="F13" s="28" t="s">
        <v>258</v>
      </c>
      <c r="G13" s="27">
        <v>14</v>
      </c>
      <c r="H13" s="27">
        <v>14</v>
      </c>
      <c r="I13" s="27">
        <v>15</v>
      </c>
      <c r="J13" s="27">
        <v>15</v>
      </c>
      <c r="K13" s="27">
        <v>16</v>
      </c>
      <c r="L13" s="27">
        <v>16</v>
      </c>
      <c r="M13" s="27">
        <v>16</v>
      </c>
      <c r="N13" s="39" t="s">
        <v>257</v>
      </c>
      <c r="O13" s="122">
        <v>82000000</v>
      </c>
      <c r="P13" s="122">
        <v>100000000</v>
      </c>
      <c r="Q13" s="121">
        <v>130000000</v>
      </c>
      <c r="R13" s="121">
        <v>133900000</v>
      </c>
      <c r="S13" s="121">
        <v>150000000</v>
      </c>
      <c r="T13" s="121">
        <v>154500000</v>
      </c>
      <c r="U13" s="37">
        <v>159135000</v>
      </c>
      <c r="V13" s="484" t="s">
        <v>2039</v>
      </c>
      <c r="W13" s="23" t="s">
        <v>220</v>
      </c>
      <c r="X13" s="21"/>
      <c r="Y13" s="21"/>
      <c r="Z13" s="21"/>
    </row>
    <row r="14" spans="1:26" ht="98" x14ac:dyDescent="0.2">
      <c r="A14" s="21"/>
      <c r="B14" s="670"/>
      <c r="C14" s="670"/>
      <c r="D14" s="30" t="s">
        <v>256</v>
      </c>
      <c r="E14" s="39">
        <v>1</v>
      </c>
      <c r="F14" s="28" t="s">
        <v>255</v>
      </c>
      <c r="G14" s="27">
        <v>0</v>
      </c>
      <c r="H14" s="27">
        <v>1</v>
      </c>
      <c r="I14" s="27">
        <v>1</v>
      </c>
      <c r="J14" s="27">
        <v>1</v>
      </c>
      <c r="K14" s="27">
        <v>1</v>
      </c>
      <c r="L14" s="27">
        <v>1</v>
      </c>
      <c r="M14" s="27">
        <v>1</v>
      </c>
      <c r="N14" s="39" t="s">
        <v>254</v>
      </c>
      <c r="O14" s="38">
        <f>+G14*10000000</f>
        <v>0</v>
      </c>
      <c r="P14" s="38">
        <f>5000000+28000000</f>
        <v>33000000</v>
      </c>
      <c r="Q14" s="37">
        <v>5000000</v>
      </c>
      <c r="R14" s="37">
        <f t="shared" ref="R14:U15" si="1">+Q14*1.04</f>
        <v>5200000</v>
      </c>
      <c r="S14" s="37">
        <f t="shared" si="1"/>
        <v>5408000</v>
      </c>
      <c r="T14" s="37">
        <f t="shared" si="1"/>
        <v>5624320</v>
      </c>
      <c r="U14" s="37">
        <f t="shared" si="1"/>
        <v>5849292.7999999998</v>
      </c>
      <c r="V14" s="484" t="s">
        <v>2039</v>
      </c>
      <c r="W14" s="23" t="s">
        <v>220</v>
      </c>
      <c r="X14" s="21"/>
      <c r="Y14" s="21"/>
      <c r="Z14" s="21"/>
    </row>
    <row r="15" spans="1:26" ht="78" x14ac:dyDescent="0.2">
      <c r="A15" s="21"/>
      <c r="B15" s="670"/>
      <c r="C15" s="670"/>
      <c r="D15" s="30" t="s">
        <v>253</v>
      </c>
      <c r="E15" s="29">
        <v>7</v>
      </c>
      <c r="F15" s="28" t="s">
        <v>252</v>
      </c>
      <c r="G15" s="27">
        <v>1</v>
      </c>
      <c r="H15" s="27">
        <v>1</v>
      </c>
      <c r="I15" s="27">
        <v>1</v>
      </c>
      <c r="J15" s="27">
        <v>1</v>
      </c>
      <c r="K15" s="27">
        <v>1</v>
      </c>
      <c r="L15" s="27">
        <v>1</v>
      </c>
      <c r="M15" s="27">
        <v>1</v>
      </c>
      <c r="N15" s="26" t="s">
        <v>251</v>
      </c>
      <c r="O15" s="25">
        <f>20000000*8</f>
        <v>160000000</v>
      </c>
      <c r="P15" s="25">
        <f>+O15*1.04</f>
        <v>166400000</v>
      </c>
      <c r="Q15" s="24">
        <f>+P15*1.04</f>
        <v>173056000</v>
      </c>
      <c r="R15" s="24">
        <f t="shared" si="1"/>
        <v>179978240</v>
      </c>
      <c r="S15" s="24">
        <f t="shared" si="1"/>
        <v>187177369.59999999</v>
      </c>
      <c r="T15" s="24">
        <f t="shared" si="1"/>
        <v>194664464.384</v>
      </c>
      <c r="U15" s="24">
        <f t="shared" si="1"/>
        <v>202451042.95936</v>
      </c>
      <c r="V15" s="484" t="s">
        <v>2039</v>
      </c>
      <c r="W15" s="23" t="s">
        <v>220</v>
      </c>
      <c r="X15" s="21"/>
      <c r="Y15" s="21"/>
      <c r="Z15" s="21"/>
    </row>
    <row r="16" spans="1:26" ht="44.25" customHeight="1" x14ac:dyDescent="0.2">
      <c r="A16" s="21"/>
      <c r="B16" s="670"/>
      <c r="C16" s="670"/>
      <c r="D16" s="30" t="s">
        <v>250</v>
      </c>
      <c r="E16" s="29">
        <v>13</v>
      </c>
      <c r="F16" s="28" t="s">
        <v>249</v>
      </c>
      <c r="G16" s="27">
        <v>1</v>
      </c>
      <c r="H16" s="27">
        <v>1</v>
      </c>
      <c r="I16" s="27">
        <v>1</v>
      </c>
      <c r="J16" s="27">
        <v>2</v>
      </c>
      <c r="K16" s="27">
        <v>2</v>
      </c>
      <c r="L16" s="27">
        <v>3</v>
      </c>
      <c r="M16" s="27">
        <v>3</v>
      </c>
      <c r="N16" s="26" t="s">
        <v>248</v>
      </c>
      <c r="O16" s="25">
        <f>10000000*G16</f>
        <v>10000000</v>
      </c>
      <c r="P16" s="25">
        <f t="shared" ref="P16:U16" si="2">+(H16*10000000*1.04)</f>
        <v>10400000</v>
      </c>
      <c r="Q16" s="24">
        <f t="shared" si="2"/>
        <v>10400000</v>
      </c>
      <c r="R16" s="24">
        <f t="shared" si="2"/>
        <v>20800000</v>
      </c>
      <c r="S16" s="24">
        <f t="shared" si="2"/>
        <v>20800000</v>
      </c>
      <c r="T16" s="24">
        <f t="shared" si="2"/>
        <v>31200000</v>
      </c>
      <c r="U16" s="24">
        <f t="shared" si="2"/>
        <v>31200000</v>
      </c>
      <c r="V16" s="484" t="s">
        <v>2039</v>
      </c>
      <c r="W16" s="23" t="s">
        <v>220</v>
      </c>
      <c r="X16" s="21"/>
      <c r="Y16" s="21"/>
      <c r="Z16" s="21"/>
    </row>
    <row r="17" spans="1:28" ht="78.5" customHeight="1" x14ac:dyDescent="0.2">
      <c r="A17" s="21"/>
      <c r="B17" s="670"/>
      <c r="C17" s="670"/>
      <c r="D17" s="30" t="s">
        <v>247</v>
      </c>
      <c r="E17" s="29">
        <v>7</v>
      </c>
      <c r="F17" s="28" t="s">
        <v>246</v>
      </c>
      <c r="G17" s="27">
        <v>1</v>
      </c>
      <c r="H17" s="27">
        <v>1</v>
      </c>
      <c r="I17" s="27">
        <v>1</v>
      </c>
      <c r="J17" s="27">
        <v>1</v>
      </c>
      <c r="K17" s="27">
        <v>1</v>
      </c>
      <c r="L17" s="27">
        <v>1</v>
      </c>
      <c r="M17" s="27">
        <v>1</v>
      </c>
      <c r="N17" s="26" t="s">
        <v>245</v>
      </c>
      <c r="O17" s="25">
        <f>5000000</f>
        <v>5000000</v>
      </c>
      <c r="P17" s="25">
        <f t="shared" ref="P17:U18" si="3">O17*1.04</f>
        <v>5200000</v>
      </c>
      <c r="Q17" s="24">
        <f t="shared" si="3"/>
        <v>5408000</v>
      </c>
      <c r="R17" s="24">
        <f t="shared" si="3"/>
        <v>5624320</v>
      </c>
      <c r="S17" s="24">
        <f t="shared" si="3"/>
        <v>5849292.7999999998</v>
      </c>
      <c r="T17" s="24">
        <f t="shared" si="3"/>
        <v>6083264.5120000001</v>
      </c>
      <c r="U17" s="24">
        <f t="shared" si="3"/>
        <v>6326595.0924800001</v>
      </c>
      <c r="V17" s="484" t="s">
        <v>2039</v>
      </c>
      <c r="W17" s="23" t="s">
        <v>220</v>
      </c>
      <c r="X17" s="21"/>
      <c r="Y17" s="21"/>
      <c r="Z17" s="21"/>
    </row>
    <row r="18" spans="1:28" ht="48.75" customHeight="1" x14ac:dyDescent="0.2">
      <c r="A18" s="21"/>
      <c r="B18" s="670"/>
      <c r="C18" s="670"/>
      <c r="D18" s="30" t="s">
        <v>244</v>
      </c>
      <c r="E18" s="29">
        <v>4</v>
      </c>
      <c r="F18" s="28" t="s">
        <v>243</v>
      </c>
      <c r="G18" s="27">
        <v>1</v>
      </c>
      <c r="H18" s="27">
        <v>1</v>
      </c>
      <c r="I18" s="27">
        <v>1</v>
      </c>
      <c r="J18" s="27">
        <v>1</v>
      </c>
      <c r="K18" s="27">
        <v>0</v>
      </c>
      <c r="L18" s="27">
        <v>0</v>
      </c>
      <c r="M18" s="27">
        <v>0</v>
      </c>
      <c r="N18" s="26" t="s">
        <v>242</v>
      </c>
      <c r="O18" s="32">
        <f>30000000</f>
        <v>30000000</v>
      </c>
      <c r="P18" s="32">
        <f t="shared" si="3"/>
        <v>31200000</v>
      </c>
      <c r="Q18" s="31">
        <f t="shared" si="3"/>
        <v>32448000</v>
      </c>
      <c r="R18" s="31">
        <f t="shared" si="3"/>
        <v>33745920</v>
      </c>
      <c r="S18" s="31">
        <f t="shared" si="3"/>
        <v>35095756.800000004</v>
      </c>
      <c r="T18" s="31">
        <f t="shared" si="3"/>
        <v>36499587.072000004</v>
      </c>
      <c r="U18" s="31">
        <f t="shared" si="3"/>
        <v>37959570.554880008</v>
      </c>
      <c r="V18" s="484" t="s">
        <v>2039</v>
      </c>
      <c r="W18" s="23" t="s">
        <v>220</v>
      </c>
      <c r="X18" s="21"/>
      <c r="Y18" s="21"/>
      <c r="Z18" s="21"/>
    </row>
    <row r="19" spans="1:28" ht="75" customHeight="1" x14ac:dyDescent="0.2">
      <c r="A19" s="21"/>
      <c r="B19" s="670"/>
      <c r="C19" s="670"/>
      <c r="D19" s="30" t="s">
        <v>241</v>
      </c>
      <c r="E19" s="29">
        <v>51</v>
      </c>
      <c r="F19" s="28" t="s">
        <v>240</v>
      </c>
      <c r="G19" s="27">
        <v>6</v>
      </c>
      <c r="H19" s="28">
        <v>6</v>
      </c>
      <c r="I19" s="27">
        <v>7</v>
      </c>
      <c r="J19" s="27">
        <v>7</v>
      </c>
      <c r="K19" s="27">
        <v>8</v>
      </c>
      <c r="L19" s="27">
        <v>8</v>
      </c>
      <c r="M19" s="27">
        <v>9</v>
      </c>
      <c r="N19" s="26" t="s">
        <v>239</v>
      </c>
      <c r="O19" s="25">
        <v>240000000</v>
      </c>
      <c r="P19" s="25">
        <f t="shared" ref="P19:U22" si="4">+O19*1.04</f>
        <v>249600000</v>
      </c>
      <c r="Q19" s="24">
        <f t="shared" si="4"/>
        <v>259584000</v>
      </c>
      <c r="R19" s="24">
        <f t="shared" si="4"/>
        <v>269967360</v>
      </c>
      <c r="S19" s="24">
        <f t="shared" si="4"/>
        <v>280766054.40000004</v>
      </c>
      <c r="T19" s="24">
        <f t="shared" si="4"/>
        <v>291996696.57600003</v>
      </c>
      <c r="U19" s="24">
        <f t="shared" si="4"/>
        <v>303676564.43904006</v>
      </c>
      <c r="V19" s="484" t="s">
        <v>2039</v>
      </c>
      <c r="W19" s="23" t="s">
        <v>220</v>
      </c>
      <c r="X19" s="21"/>
      <c r="Y19" s="21"/>
      <c r="Z19" s="21"/>
    </row>
    <row r="20" spans="1:28" ht="45.75" customHeight="1" x14ac:dyDescent="0.2">
      <c r="A20" s="21"/>
      <c r="B20" s="670"/>
      <c r="C20" s="670"/>
      <c r="D20" s="30" t="s">
        <v>238</v>
      </c>
      <c r="E20" s="29">
        <v>7</v>
      </c>
      <c r="F20" s="28" t="s">
        <v>237</v>
      </c>
      <c r="G20" s="27">
        <v>1</v>
      </c>
      <c r="H20" s="27">
        <v>1</v>
      </c>
      <c r="I20" s="27">
        <v>1</v>
      </c>
      <c r="J20" s="27">
        <v>1</v>
      </c>
      <c r="K20" s="27">
        <v>1</v>
      </c>
      <c r="L20" s="27">
        <v>1</v>
      </c>
      <c r="M20" s="27">
        <v>1</v>
      </c>
      <c r="N20" s="26" t="s">
        <v>236</v>
      </c>
      <c r="O20" s="25">
        <v>10000000</v>
      </c>
      <c r="P20" s="25">
        <f t="shared" si="4"/>
        <v>10400000</v>
      </c>
      <c r="Q20" s="24">
        <f t="shared" si="4"/>
        <v>10816000</v>
      </c>
      <c r="R20" s="24">
        <f t="shared" si="4"/>
        <v>11248640</v>
      </c>
      <c r="S20" s="24">
        <f t="shared" si="4"/>
        <v>11698585.6</v>
      </c>
      <c r="T20" s="24">
        <f t="shared" si="4"/>
        <v>12166529.024</v>
      </c>
      <c r="U20" s="24">
        <f t="shared" si="4"/>
        <v>12653190.18496</v>
      </c>
      <c r="V20" s="484" t="s">
        <v>2039</v>
      </c>
      <c r="W20" s="23" t="s">
        <v>220</v>
      </c>
      <c r="X20" s="21"/>
      <c r="Y20" s="21"/>
      <c r="Z20" s="21"/>
    </row>
    <row r="21" spans="1:28" ht="78" x14ac:dyDescent="0.2">
      <c r="A21" s="21"/>
      <c r="B21" s="670"/>
      <c r="C21" s="670"/>
      <c r="D21" s="30" t="s">
        <v>235</v>
      </c>
      <c r="E21" s="29">
        <v>56</v>
      </c>
      <c r="F21" s="28" t="s">
        <v>234</v>
      </c>
      <c r="G21" s="27">
        <v>5</v>
      </c>
      <c r="H21" s="27">
        <v>6</v>
      </c>
      <c r="I21" s="27">
        <v>7</v>
      </c>
      <c r="J21" s="27">
        <v>8</v>
      </c>
      <c r="K21" s="27">
        <v>9</v>
      </c>
      <c r="L21" s="27">
        <v>10</v>
      </c>
      <c r="M21" s="27">
        <v>11</v>
      </c>
      <c r="N21" s="26" t="s">
        <v>233</v>
      </c>
      <c r="O21" s="25">
        <v>20000000</v>
      </c>
      <c r="P21" s="25">
        <f t="shared" si="4"/>
        <v>20800000</v>
      </c>
      <c r="Q21" s="24">
        <f t="shared" si="4"/>
        <v>21632000</v>
      </c>
      <c r="R21" s="24">
        <f t="shared" si="4"/>
        <v>22497280</v>
      </c>
      <c r="S21" s="24">
        <f t="shared" si="4"/>
        <v>23397171.199999999</v>
      </c>
      <c r="T21" s="24">
        <f t="shared" si="4"/>
        <v>24333058.048</v>
      </c>
      <c r="U21" s="24">
        <f t="shared" si="4"/>
        <v>25306380.36992</v>
      </c>
      <c r="V21" s="484" t="s">
        <v>2039</v>
      </c>
      <c r="W21" s="23" t="s">
        <v>220</v>
      </c>
      <c r="X21" s="21"/>
      <c r="Y21" s="21"/>
      <c r="Z21" s="21"/>
    </row>
    <row r="22" spans="1:28" ht="78" x14ac:dyDescent="0.2">
      <c r="A22" s="21"/>
      <c r="B22" s="670"/>
      <c r="C22" s="670"/>
      <c r="D22" s="30" t="s">
        <v>232</v>
      </c>
      <c r="E22" s="34">
        <v>0.06</v>
      </c>
      <c r="F22" s="28" t="s">
        <v>231</v>
      </c>
      <c r="G22" s="36">
        <v>0.05</v>
      </c>
      <c r="H22" s="36">
        <v>0.05</v>
      </c>
      <c r="I22" s="36">
        <v>0.05</v>
      </c>
      <c r="J22" s="36">
        <v>0.05</v>
      </c>
      <c r="K22" s="36">
        <v>0.06</v>
      </c>
      <c r="L22" s="36">
        <v>0.06</v>
      </c>
      <c r="M22" s="36">
        <v>0.06</v>
      </c>
      <c r="N22" s="26" t="s">
        <v>230</v>
      </c>
      <c r="O22" s="25">
        <v>30000000</v>
      </c>
      <c r="P22" s="25">
        <f t="shared" si="4"/>
        <v>31200000</v>
      </c>
      <c r="Q22" s="24">
        <f t="shared" si="4"/>
        <v>32448000</v>
      </c>
      <c r="R22" s="24">
        <f t="shared" si="4"/>
        <v>33745920</v>
      </c>
      <c r="S22" s="24">
        <f t="shared" si="4"/>
        <v>35095756.800000004</v>
      </c>
      <c r="T22" s="24">
        <f t="shared" si="4"/>
        <v>36499587.072000004</v>
      </c>
      <c r="U22" s="24">
        <f t="shared" si="4"/>
        <v>37959570.554880008</v>
      </c>
      <c r="V22" s="484" t="s">
        <v>2039</v>
      </c>
      <c r="W22" s="23" t="s">
        <v>220</v>
      </c>
      <c r="X22" s="21"/>
      <c r="Y22" s="21"/>
      <c r="Z22" s="21"/>
    </row>
    <row r="23" spans="1:28" ht="176.5" customHeight="1" x14ac:dyDescent="0.2">
      <c r="A23" s="21"/>
      <c r="B23" s="670"/>
      <c r="C23" s="670"/>
      <c r="D23" s="30" t="s">
        <v>229</v>
      </c>
      <c r="E23" s="34">
        <v>1</v>
      </c>
      <c r="F23" s="28" t="s">
        <v>228</v>
      </c>
      <c r="G23" s="27">
        <v>0</v>
      </c>
      <c r="H23" s="33">
        <v>0.1</v>
      </c>
      <c r="I23" s="33">
        <v>0.2</v>
      </c>
      <c r="J23" s="33">
        <v>0.4</v>
      </c>
      <c r="K23" s="33">
        <v>0.5</v>
      </c>
      <c r="L23" s="33">
        <v>1</v>
      </c>
      <c r="M23" s="33">
        <v>1</v>
      </c>
      <c r="N23" s="35" t="s">
        <v>227</v>
      </c>
      <c r="O23" s="32">
        <v>0</v>
      </c>
      <c r="P23" s="32">
        <f>4000000*8</f>
        <v>32000000</v>
      </c>
      <c r="Q23" s="31">
        <f>+P23+100000000</f>
        <v>132000000</v>
      </c>
      <c r="R23" s="31">
        <f>+Q23+100000000</f>
        <v>232000000</v>
      </c>
      <c r="S23" s="31">
        <f>+R23+100000000</f>
        <v>332000000</v>
      </c>
      <c r="T23" s="31">
        <f>+S23+100000000</f>
        <v>432000000</v>
      </c>
      <c r="U23" s="31">
        <f>+T23+100000000</f>
        <v>532000000</v>
      </c>
      <c r="V23" s="484" t="s">
        <v>2039</v>
      </c>
      <c r="W23" s="23" t="s">
        <v>220</v>
      </c>
      <c r="X23" s="21"/>
      <c r="Y23" s="21"/>
      <c r="Z23" s="21"/>
    </row>
    <row r="24" spans="1:28" ht="78" x14ac:dyDescent="0.2">
      <c r="A24" s="21"/>
      <c r="B24" s="670"/>
      <c r="C24" s="670"/>
      <c r="D24" s="30" t="s">
        <v>226</v>
      </c>
      <c r="E24" s="34">
        <v>1</v>
      </c>
      <c r="F24" s="28" t="s">
        <v>225</v>
      </c>
      <c r="G24" s="33">
        <v>1</v>
      </c>
      <c r="H24" s="33">
        <v>1</v>
      </c>
      <c r="I24" s="33">
        <v>1</v>
      </c>
      <c r="J24" s="33">
        <v>1</v>
      </c>
      <c r="K24" s="33">
        <v>1</v>
      </c>
      <c r="L24" s="33">
        <v>1</v>
      </c>
      <c r="M24" s="33">
        <v>1</v>
      </c>
      <c r="N24" s="26" t="s">
        <v>224</v>
      </c>
      <c r="O24" s="32">
        <v>5000000</v>
      </c>
      <c r="P24" s="32">
        <f t="shared" ref="P24:U24" si="5">+O24*1.04</f>
        <v>5200000</v>
      </c>
      <c r="Q24" s="31">
        <f t="shared" si="5"/>
        <v>5408000</v>
      </c>
      <c r="R24" s="31">
        <f t="shared" si="5"/>
        <v>5624320</v>
      </c>
      <c r="S24" s="31">
        <f t="shared" si="5"/>
        <v>5849292.7999999998</v>
      </c>
      <c r="T24" s="31">
        <f t="shared" si="5"/>
        <v>6083264.5120000001</v>
      </c>
      <c r="U24" s="31">
        <f t="shared" si="5"/>
        <v>6326595.0924800001</v>
      </c>
      <c r="V24" s="484" t="s">
        <v>2039</v>
      </c>
      <c r="W24" s="23" t="s">
        <v>220</v>
      </c>
      <c r="X24" s="21"/>
      <c r="Y24" s="21"/>
      <c r="Z24" s="21"/>
    </row>
    <row r="25" spans="1:28" ht="78" x14ac:dyDescent="0.2">
      <c r="A25" s="21"/>
      <c r="B25" s="671"/>
      <c r="C25" s="671"/>
      <c r="D25" s="30" t="s">
        <v>223</v>
      </c>
      <c r="E25" s="29">
        <v>37</v>
      </c>
      <c r="F25" s="28" t="s">
        <v>222</v>
      </c>
      <c r="G25" s="27">
        <v>4</v>
      </c>
      <c r="H25" s="27">
        <v>4</v>
      </c>
      <c r="I25" s="27">
        <v>5</v>
      </c>
      <c r="J25" s="27">
        <v>5</v>
      </c>
      <c r="K25" s="27">
        <v>6</v>
      </c>
      <c r="L25" s="27">
        <v>6</v>
      </c>
      <c r="M25" s="27">
        <v>7</v>
      </c>
      <c r="N25" s="26" t="s">
        <v>221</v>
      </c>
      <c r="O25" s="25">
        <f>+G25*10000000</f>
        <v>40000000</v>
      </c>
      <c r="P25" s="25">
        <f>+O25*1.04</f>
        <v>41600000</v>
      </c>
      <c r="Q25" s="24">
        <f>I25*10000000*1.04*1.04</f>
        <v>54080000</v>
      </c>
      <c r="R25" s="24">
        <f>+Q25*1.04</f>
        <v>56243200</v>
      </c>
      <c r="S25" s="24">
        <f>+R25*1.04</f>
        <v>58492928</v>
      </c>
      <c r="T25" s="24">
        <f>+S25*1.04</f>
        <v>60832645.120000005</v>
      </c>
      <c r="U25" s="24">
        <f>+T25*1.04</f>
        <v>63265950.924800009</v>
      </c>
      <c r="V25" s="484" t="s">
        <v>2039</v>
      </c>
      <c r="W25" s="23" t="s">
        <v>220</v>
      </c>
      <c r="X25" s="21"/>
      <c r="Y25" s="21"/>
      <c r="Z25" s="21"/>
    </row>
    <row r="26" spans="1:28" ht="18" x14ac:dyDescent="0.2">
      <c r="A26" s="21"/>
      <c r="B26" s="82"/>
      <c r="C26" s="82"/>
      <c r="D26" s="83"/>
      <c r="E26" s="84"/>
      <c r="F26" s="85"/>
      <c r="G26" s="86"/>
      <c r="H26" s="86"/>
      <c r="I26" s="86"/>
      <c r="J26" s="86"/>
      <c r="K26" s="86"/>
      <c r="L26" s="86"/>
      <c r="M26" s="86"/>
      <c r="N26" s="321" t="s">
        <v>471</v>
      </c>
      <c r="O26" s="334">
        <f>SUM(O11:O25)</f>
        <v>760000000</v>
      </c>
      <c r="P26" s="334">
        <f t="shared" ref="P26:U26" si="6">SUM(P11:P25)</f>
        <v>847720000</v>
      </c>
      <c r="Q26" s="334">
        <f t="shared" si="6"/>
        <v>987428800</v>
      </c>
      <c r="R26" s="334">
        <f t="shared" si="6"/>
        <v>1130329952</v>
      </c>
      <c r="S26" s="334">
        <f t="shared" si="6"/>
        <v>1276175150.0800002</v>
      </c>
      <c r="T26" s="334">
        <f t="shared" si="6"/>
        <v>1422010156.0832</v>
      </c>
      <c r="U26" s="334">
        <f t="shared" si="6"/>
        <v>1558817562.3265278</v>
      </c>
      <c r="V26" s="82"/>
      <c r="W26" s="82"/>
      <c r="X26" s="21"/>
      <c r="Y26" s="21"/>
      <c r="Z26" s="21"/>
    </row>
    <row r="27" spans="1:28" x14ac:dyDescent="0.2">
      <c r="A27" s="21"/>
      <c r="B27" s="82"/>
      <c r="C27" s="82"/>
      <c r="D27" s="83"/>
      <c r="E27" s="84"/>
      <c r="F27" s="85"/>
      <c r="G27" s="86"/>
      <c r="H27" s="86"/>
      <c r="I27" s="86"/>
      <c r="J27" s="86"/>
      <c r="K27" s="86"/>
      <c r="L27" s="86"/>
      <c r="M27" s="86"/>
      <c r="N27" s="87"/>
      <c r="O27" s="330"/>
      <c r="P27" s="330">
        <f>+P26-P35</f>
        <v>0</v>
      </c>
      <c r="Q27" s="330"/>
      <c r="R27" s="330"/>
      <c r="S27" s="330"/>
      <c r="T27" s="330"/>
      <c r="U27" s="330"/>
      <c r="V27" s="82"/>
      <c r="W27" s="82"/>
      <c r="X27" s="21"/>
      <c r="Y27" s="21"/>
      <c r="Z27" s="21"/>
    </row>
    <row r="28" spans="1:28" ht="12.75" customHeight="1" x14ac:dyDescent="0.2">
      <c r="A28" s="21"/>
      <c r="B28" s="82"/>
      <c r="C28" s="82"/>
      <c r="D28" s="83"/>
      <c r="E28" s="84"/>
      <c r="F28" s="85"/>
      <c r="G28" s="86"/>
      <c r="H28" s="86"/>
      <c r="I28" s="86"/>
      <c r="J28" s="86"/>
      <c r="K28" s="86"/>
      <c r="L28" s="86"/>
      <c r="M28" s="86"/>
      <c r="N28" s="668" t="s">
        <v>2033</v>
      </c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</row>
    <row r="29" spans="1:28" s="21" customFormat="1" x14ac:dyDescent="0.2">
      <c r="E29" s="22"/>
      <c r="N29" s="329" t="s">
        <v>644</v>
      </c>
      <c r="O29" s="335">
        <v>2025</v>
      </c>
      <c r="P29" s="335">
        <v>2026</v>
      </c>
      <c r="Q29" s="335">
        <v>2027</v>
      </c>
      <c r="R29" s="335">
        <v>2028</v>
      </c>
      <c r="S29" s="335">
        <v>2029</v>
      </c>
      <c r="T29" s="335">
        <v>2030</v>
      </c>
      <c r="U29" s="335">
        <v>2031</v>
      </c>
    </row>
    <row r="30" spans="1:28" s="21" customFormat="1" ht="16" x14ac:dyDescent="0.2">
      <c r="E30" s="22"/>
      <c r="N30" s="324" t="s">
        <v>3</v>
      </c>
      <c r="O30" s="78">
        <f>+(50%*O12)+O13+O18+O23</f>
        <v>146000000</v>
      </c>
      <c r="P30" s="78">
        <f t="shared" ref="P30:U30" si="7">+(50%*P12)+P13+P18+P23</f>
        <v>198560000</v>
      </c>
      <c r="Q30" s="78">
        <f t="shared" si="7"/>
        <v>331222400</v>
      </c>
      <c r="R30" s="78">
        <f t="shared" si="7"/>
        <v>437891296</v>
      </c>
      <c r="S30" s="78">
        <f t="shared" si="7"/>
        <v>556870947.84000003</v>
      </c>
      <c r="T30" s="78">
        <f t="shared" si="7"/>
        <v>664365785.7536</v>
      </c>
      <c r="U30" s="78">
        <f t="shared" si="7"/>
        <v>772115417.18374395</v>
      </c>
    </row>
    <row r="31" spans="1:28" s="21" customFormat="1" ht="16" x14ac:dyDescent="0.2">
      <c r="E31" s="22"/>
      <c r="N31" s="324" t="s">
        <v>5</v>
      </c>
      <c r="O31" s="81">
        <f>+O21</f>
        <v>20000000</v>
      </c>
      <c r="P31" s="81">
        <f t="shared" ref="P31:U31" si="8">+P21</f>
        <v>20800000</v>
      </c>
      <c r="Q31" s="81">
        <f t="shared" si="8"/>
        <v>21632000</v>
      </c>
      <c r="R31" s="81">
        <f t="shared" si="8"/>
        <v>22497280</v>
      </c>
      <c r="S31" s="81">
        <f t="shared" si="8"/>
        <v>23397171.199999999</v>
      </c>
      <c r="T31" s="81">
        <f t="shared" si="8"/>
        <v>24333058.048</v>
      </c>
      <c r="U31" s="81">
        <f t="shared" si="8"/>
        <v>25306380.36992</v>
      </c>
    </row>
    <row r="32" spans="1:28" s="21" customFormat="1" ht="34" x14ac:dyDescent="0.2">
      <c r="E32" s="22"/>
      <c r="N32" s="326" t="s">
        <v>218</v>
      </c>
      <c r="O32" s="81">
        <f>+O15+O16+O19+O20+O23+O24+O25</f>
        <v>465000000</v>
      </c>
      <c r="P32" s="81">
        <f>+P15+P16+P19+P20+P24+P25</f>
        <v>483600000</v>
      </c>
      <c r="Q32" s="81">
        <f t="shared" ref="Q32:U32" si="9">+Q15+Q16+Q19+Q20+Q24+Q25</f>
        <v>513344000</v>
      </c>
      <c r="R32" s="81">
        <f t="shared" si="9"/>
        <v>543861760</v>
      </c>
      <c r="S32" s="81">
        <f t="shared" si="9"/>
        <v>564784230.4000001</v>
      </c>
      <c r="T32" s="81">
        <f t="shared" si="9"/>
        <v>596943599.61600006</v>
      </c>
      <c r="U32" s="81">
        <f t="shared" si="9"/>
        <v>619573343.60064006</v>
      </c>
    </row>
    <row r="33" spans="5:21" s="21" customFormat="1" ht="16" x14ac:dyDescent="0.2">
      <c r="E33" s="22"/>
      <c r="N33" s="324" t="s">
        <v>4</v>
      </c>
      <c r="O33" s="81">
        <f>+O11+(O12*50%)+O14+O17+O22</f>
        <v>129000000</v>
      </c>
      <c r="P33" s="81">
        <f t="shared" ref="P33:U33" si="10">+P11+(P12*50%)+P14+P17+P22</f>
        <v>144760000</v>
      </c>
      <c r="Q33" s="81">
        <f t="shared" si="10"/>
        <v>121230400</v>
      </c>
      <c r="R33" s="81">
        <f t="shared" si="10"/>
        <v>126079616</v>
      </c>
      <c r="S33" s="81">
        <f t="shared" si="10"/>
        <v>131122800.63999999</v>
      </c>
      <c r="T33" s="81">
        <f t="shared" si="10"/>
        <v>136367712.6656</v>
      </c>
      <c r="U33" s="81">
        <f t="shared" si="10"/>
        <v>141822421.17222401</v>
      </c>
    </row>
    <row r="34" spans="5:21" s="21" customFormat="1" ht="16" x14ac:dyDescent="0.2">
      <c r="E34" s="22"/>
      <c r="N34" s="324" t="s">
        <v>7</v>
      </c>
      <c r="O34" s="2"/>
      <c r="P34" s="2"/>
      <c r="Q34" s="2"/>
      <c r="R34" s="2"/>
      <c r="S34" s="2"/>
      <c r="T34" s="2"/>
      <c r="U34" s="2"/>
    </row>
    <row r="35" spans="5:21" s="21" customFormat="1" ht="16" x14ac:dyDescent="0.2">
      <c r="E35" s="22"/>
      <c r="N35" s="328" t="s">
        <v>6</v>
      </c>
      <c r="O35" s="334">
        <f>SUM(O30:O34)</f>
        <v>760000000</v>
      </c>
      <c r="P35" s="334">
        <f>SUM(P30:P34)</f>
        <v>847720000</v>
      </c>
      <c r="Q35" s="334">
        <f t="shared" ref="Q35:U35" si="11">SUM(Q30:Q34)</f>
        <v>987428800</v>
      </c>
      <c r="R35" s="334">
        <f t="shared" si="11"/>
        <v>1130329952</v>
      </c>
      <c r="S35" s="334">
        <f t="shared" si="11"/>
        <v>1276175150.0799999</v>
      </c>
      <c r="T35" s="334">
        <f t="shared" si="11"/>
        <v>1422010156.0832002</v>
      </c>
      <c r="U35" s="334">
        <f t="shared" si="11"/>
        <v>1558817562.3265281</v>
      </c>
    </row>
    <row r="36" spans="5:21" s="21" customFormat="1" x14ac:dyDescent="0.2">
      <c r="E36" s="22"/>
      <c r="N36" s="21" t="s">
        <v>2034</v>
      </c>
    </row>
    <row r="37" spans="5:21" s="21" customFormat="1" ht="42" x14ac:dyDescent="0.2">
      <c r="E37" s="22"/>
      <c r="N37" s="329" t="s">
        <v>2032</v>
      </c>
      <c r="O37" s="478">
        <f>+O26/'1. Presupuesto General'!C54</f>
        <v>1.9674551878940988E-2</v>
      </c>
      <c r="P37" s="478">
        <f>+P26/'1. Presupuesto General'!D54</f>
        <v>2.0860655291694834E-2</v>
      </c>
      <c r="Q37" s="478">
        <f>+Q26/'1. Presupuesto General'!E54</f>
        <v>2.3097531466075995E-2</v>
      </c>
      <c r="R37" s="478">
        <f>+R26/'1. Presupuesto General'!F54</f>
        <v>2.5133286015123057E-2</v>
      </c>
      <c r="S37" s="478">
        <f>+S26/'1. Presupuesto General'!G54</f>
        <v>2.6973579416014189E-2</v>
      </c>
      <c r="T37" s="478">
        <f>+T26/'1. Presupuesto General'!H54</f>
        <v>2.8570329963333113E-2</v>
      </c>
      <c r="U37" s="478">
        <f>+U26/'1. Presupuesto General'!I54</f>
        <v>2.9770909893663197E-2</v>
      </c>
    </row>
    <row r="38" spans="5:21" s="21" customFormat="1" x14ac:dyDescent="0.2">
      <c r="E38" s="22"/>
    </row>
    <row r="39" spans="5:21" s="21" customFormat="1" x14ac:dyDescent="0.2">
      <c r="E39" s="22"/>
    </row>
    <row r="40" spans="5:21" s="21" customFormat="1" x14ac:dyDescent="0.2">
      <c r="E40" s="22"/>
    </row>
    <row r="41" spans="5:21" s="21" customFormat="1" x14ac:dyDescent="0.2">
      <c r="E41" s="22"/>
    </row>
    <row r="42" spans="5:21" s="21" customFormat="1" x14ac:dyDescent="0.2">
      <c r="E42" s="22"/>
    </row>
    <row r="43" spans="5:21" s="21" customFormat="1" x14ac:dyDescent="0.2">
      <c r="E43" s="22"/>
    </row>
    <row r="44" spans="5:21" s="21" customFormat="1" x14ac:dyDescent="0.2">
      <c r="E44" s="22"/>
    </row>
    <row r="45" spans="5:21" s="21" customFormat="1" x14ac:dyDescent="0.2">
      <c r="E45" s="22"/>
    </row>
    <row r="46" spans="5:21" s="21" customFormat="1" x14ac:dyDescent="0.2">
      <c r="E46" s="22"/>
    </row>
    <row r="47" spans="5:21" s="21" customFormat="1" ht="19" x14ac:dyDescent="0.25">
      <c r="E47" s="485" t="s">
        <v>2040</v>
      </c>
    </row>
    <row r="48" spans="5:21" s="21" customFormat="1" ht="19" x14ac:dyDescent="0.25">
      <c r="E48" s="486" t="s">
        <v>502</v>
      </c>
    </row>
    <row r="49" spans="5:5" s="21" customFormat="1" x14ac:dyDescent="0.2">
      <c r="E49" s="22"/>
    </row>
    <row r="50" spans="5:5" s="21" customFormat="1" x14ac:dyDescent="0.2">
      <c r="E50" s="22"/>
    </row>
    <row r="51" spans="5:5" s="21" customFormat="1" x14ac:dyDescent="0.2">
      <c r="E51" s="22"/>
    </row>
    <row r="52" spans="5:5" s="21" customFormat="1" x14ac:dyDescent="0.2">
      <c r="E52" s="22"/>
    </row>
    <row r="53" spans="5:5" s="21" customFormat="1" x14ac:dyDescent="0.2">
      <c r="E53" s="22"/>
    </row>
    <row r="54" spans="5:5" s="21" customFormat="1" x14ac:dyDescent="0.2">
      <c r="E54" s="22"/>
    </row>
    <row r="55" spans="5:5" s="21" customFormat="1" x14ac:dyDescent="0.2">
      <c r="E55" s="22"/>
    </row>
    <row r="56" spans="5:5" s="21" customFormat="1" x14ac:dyDescent="0.2">
      <c r="E56" s="22"/>
    </row>
    <row r="57" spans="5:5" s="21" customFormat="1" x14ac:dyDescent="0.2">
      <c r="E57" s="22"/>
    </row>
    <row r="58" spans="5:5" s="21" customFormat="1" x14ac:dyDescent="0.2">
      <c r="E58" s="22"/>
    </row>
    <row r="59" spans="5:5" s="21" customFormat="1" x14ac:dyDescent="0.2">
      <c r="E59" s="22"/>
    </row>
    <row r="60" spans="5:5" s="21" customFormat="1" x14ac:dyDescent="0.2">
      <c r="E60" s="22"/>
    </row>
  </sheetData>
  <autoFilter ref="D8:F25" xr:uid="{00000000-0009-0000-0000-00000C000000}"/>
  <mergeCells count="18">
    <mergeCell ref="W8:W10"/>
    <mergeCell ref="O8:U9"/>
    <mergeCell ref="D4:W4"/>
    <mergeCell ref="B4:C4"/>
    <mergeCell ref="B6:W6"/>
    <mergeCell ref="B7:W7"/>
    <mergeCell ref="N28:AB28"/>
    <mergeCell ref="B11:B25"/>
    <mergeCell ref="C11:C25"/>
    <mergeCell ref="B5:W5"/>
    <mergeCell ref="B8:B10"/>
    <mergeCell ref="C8:C10"/>
    <mergeCell ref="D8:D10"/>
    <mergeCell ref="F8:F10"/>
    <mergeCell ref="G8:M9"/>
    <mergeCell ref="E9:E10"/>
    <mergeCell ref="N9:N10"/>
    <mergeCell ref="V8:V10"/>
  </mergeCells>
  <hyperlinks>
    <hyperlink ref="B4" location="DIRECTORIO!A1" display="INICIO" xr:uid="{D11CF75A-5D9A-4C63-8180-86B7B2EBC669}"/>
    <hyperlink ref="B4:C4" location="'Tabla de contenido'!A1" display="Tabla de contenido" xr:uid="{A8C8EFAE-ED11-4D12-93F1-43D137B74A1F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/>
  </sheetPr>
  <dimension ref="C1:X69"/>
  <sheetViews>
    <sheetView showGridLines="0" zoomScale="87" zoomScaleNormal="87" workbookViewId="0">
      <selection activeCell="E9" sqref="E9:E10"/>
    </sheetView>
  </sheetViews>
  <sheetFormatPr baseColWidth="10" defaultRowHeight="15" x14ac:dyDescent="0.2"/>
  <cols>
    <col min="1" max="1" width="2.83203125" customWidth="1"/>
    <col min="2" max="2" width="7.33203125" customWidth="1"/>
    <col min="3" max="3" width="55.5" customWidth="1"/>
    <col min="4" max="4" width="35.5" customWidth="1"/>
    <col min="5" max="5" width="36.5" customWidth="1"/>
    <col min="6" max="6" width="17.83203125" customWidth="1"/>
    <col min="7" max="7" width="24.33203125" customWidth="1"/>
    <col min="8" max="13" width="16.6640625" customWidth="1"/>
    <col min="14" max="14" width="15.5" customWidth="1"/>
    <col min="15" max="15" width="25.6640625" customWidth="1"/>
    <col min="16" max="16" width="21.6640625" customWidth="1"/>
    <col min="17" max="17" width="21.5" style="195" customWidth="1"/>
    <col min="18" max="18" width="22.33203125" customWidth="1"/>
    <col min="19" max="19" width="22.6640625" customWidth="1"/>
    <col min="20" max="20" width="21.1640625" style="10" customWidth="1"/>
    <col min="21" max="21" width="20.5" customWidth="1"/>
    <col min="22" max="22" width="20" customWidth="1"/>
    <col min="23" max="23" width="32.1640625" customWidth="1"/>
    <col min="24" max="24" width="30.1640625" customWidth="1"/>
  </cols>
  <sheetData>
    <row r="1" spans="3:24" ht="39" customHeight="1" thickBot="1" x14ac:dyDescent="0.25">
      <c r="C1" s="659" t="s">
        <v>2007</v>
      </c>
      <c r="D1" s="659"/>
    </row>
    <row r="2" spans="3:24" ht="42" customHeight="1" thickBot="1" x14ac:dyDescent="0.25">
      <c r="C2" s="687" t="s">
        <v>645</v>
      </c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 s="687"/>
      <c r="Q2" s="687"/>
      <c r="R2" s="687"/>
      <c r="S2" s="687"/>
      <c r="T2" s="687"/>
      <c r="U2" s="687"/>
      <c r="V2" s="687"/>
      <c r="W2" s="687"/>
      <c r="X2" s="687"/>
    </row>
    <row r="3" spans="3:24" ht="42" customHeight="1" x14ac:dyDescent="0.2">
      <c r="C3" s="672" t="s">
        <v>2090</v>
      </c>
      <c r="D3" s="672"/>
      <c r="E3" s="672"/>
      <c r="F3" s="672"/>
      <c r="G3" s="672"/>
      <c r="H3" s="672"/>
      <c r="I3" s="672"/>
      <c r="J3" s="672"/>
      <c r="K3" s="672"/>
      <c r="L3" s="672"/>
      <c r="M3" s="672"/>
      <c r="N3" s="672"/>
      <c r="O3" s="672"/>
      <c r="P3" s="672"/>
      <c r="Q3" s="672"/>
      <c r="R3" s="672"/>
      <c r="S3" s="672"/>
      <c r="T3" s="672"/>
      <c r="U3" s="672"/>
      <c r="V3" s="672"/>
      <c r="W3" s="672"/>
      <c r="X3" s="672"/>
    </row>
    <row r="4" spans="3:24" ht="42" customHeight="1" x14ac:dyDescent="0.2">
      <c r="C4" s="665" t="s">
        <v>2091</v>
      </c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W4" s="666"/>
      <c r="X4" s="667"/>
    </row>
    <row r="5" spans="3:24" ht="42" customHeight="1" thickBot="1" x14ac:dyDescent="0.25">
      <c r="C5" s="665" t="s">
        <v>2092</v>
      </c>
      <c r="D5" s="666"/>
      <c r="E5" s="666"/>
      <c r="F5" s="666"/>
      <c r="G5" s="666"/>
      <c r="H5" s="666"/>
      <c r="I5" s="666"/>
      <c r="J5" s="666"/>
      <c r="K5" s="666"/>
      <c r="L5" s="666"/>
      <c r="M5" s="666"/>
      <c r="N5" s="666"/>
      <c r="O5" s="666"/>
      <c r="P5" s="666"/>
      <c r="Q5" s="666"/>
      <c r="R5" s="666"/>
      <c r="S5" s="666"/>
      <c r="T5" s="666"/>
      <c r="U5" s="666"/>
      <c r="V5" s="666"/>
      <c r="W5" s="666"/>
      <c r="X5" s="667"/>
    </row>
    <row r="6" spans="3:24" ht="30.75" customHeight="1" thickBot="1" x14ac:dyDescent="0.25">
      <c r="C6" s="688" t="s">
        <v>51</v>
      </c>
      <c r="D6" s="688" t="s">
        <v>50</v>
      </c>
      <c r="E6" s="688" t="s">
        <v>49</v>
      </c>
      <c r="F6" s="11" t="s">
        <v>48</v>
      </c>
      <c r="G6" s="688" t="s">
        <v>47</v>
      </c>
      <c r="H6" s="689" t="s">
        <v>46</v>
      </c>
      <c r="I6" s="689"/>
      <c r="J6" s="689"/>
      <c r="K6" s="689"/>
      <c r="L6" s="689"/>
      <c r="M6" s="689"/>
      <c r="N6" s="689"/>
      <c r="O6" s="11" t="s">
        <v>45</v>
      </c>
      <c r="P6" s="689" t="s">
        <v>44</v>
      </c>
      <c r="Q6" s="689"/>
      <c r="R6" s="689"/>
      <c r="S6" s="689"/>
      <c r="T6" s="689"/>
      <c r="U6" s="689"/>
      <c r="V6" s="689"/>
      <c r="W6" s="12"/>
      <c r="X6" s="12"/>
    </row>
    <row r="7" spans="3:24" ht="54.75" customHeight="1" thickBot="1" x14ac:dyDescent="0.25">
      <c r="C7" s="688"/>
      <c r="D7" s="688"/>
      <c r="E7" s="688"/>
      <c r="F7" s="679" t="s">
        <v>40</v>
      </c>
      <c r="G7" s="688"/>
      <c r="H7" s="689"/>
      <c r="I7" s="689"/>
      <c r="J7" s="689"/>
      <c r="K7" s="689"/>
      <c r="L7" s="689"/>
      <c r="M7" s="689"/>
      <c r="N7" s="689"/>
      <c r="O7" s="11" t="s">
        <v>39</v>
      </c>
      <c r="P7" s="689"/>
      <c r="Q7" s="689"/>
      <c r="R7" s="689"/>
      <c r="S7" s="689"/>
      <c r="T7" s="689"/>
      <c r="U7" s="689"/>
      <c r="V7" s="689"/>
      <c r="W7" s="12"/>
      <c r="X7" s="11" t="s">
        <v>41</v>
      </c>
    </row>
    <row r="8" spans="3:24" ht="18" thickBot="1" x14ac:dyDescent="0.25">
      <c r="C8" s="688"/>
      <c r="D8" s="688"/>
      <c r="E8" s="688"/>
      <c r="F8" s="680"/>
      <c r="G8" s="688"/>
      <c r="H8" s="14">
        <v>2025</v>
      </c>
      <c r="I8" s="14">
        <v>2026</v>
      </c>
      <c r="J8" s="14">
        <v>2027</v>
      </c>
      <c r="K8" s="14">
        <v>2028</v>
      </c>
      <c r="L8" s="14">
        <v>2029</v>
      </c>
      <c r="M8" s="14">
        <v>2030</v>
      </c>
      <c r="N8" s="14">
        <v>2031</v>
      </c>
      <c r="O8" s="13"/>
      <c r="P8" s="15">
        <v>2025</v>
      </c>
      <c r="Q8" s="196">
        <v>2026</v>
      </c>
      <c r="R8" s="15">
        <v>2027</v>
      </c>
      <c r="S8" s="15">
        <v>2028</v>
      </c>
      <c r="T8" s="15">
        <v>2029</v>
      </c>
      <c r="U8" s="15">
        <v>2030</v>
      </c>
      <c r="V8" s="15">
        <v>2031</v>
      </c>
      <c r="W8" s="11" t="s">
        <v>43</v>
      </c>
      <c r="X8" s="13"/>
    </row>
    <row r="9" spans="3:24" ht="81" customHeight="1" thickBot="1" x14ac:dyDescent="0.25">
      <c r="C9" s="686" t="s">
        <v>52</v>
      </c>
      <c r="D9" s="686" t="s">
        <v>53</v>
      </c>
      <c r="E9" s="686" t="s">
        <v>54</v>
      </c>
      <c r="F9" s="686" t="s">
        <v>55</v>
      </c>
      <c r="G9" s="686" t="s">
        <v>56</v>
      </c>
      <c r="H9" s="686" t="s">
        <v>57</v>
      </c>
      <c r="I9" s="686" t="s">
        <v>58</v>
      </c>
      <c r="J9" s="686" t="s">
        <v>59</v>
      </c>
      <c r="K9" s="686" t="s">
        <v>60</v>
      </c>
      <c r="L9" s="686" t="s">
        <v>61</v>
      </c>
      <c r="M9" s="686" t="s">
        <v>62</v>
      </c>
      <c r="N9" s="686" t="s">
        <v>63</v>
      </c>
      <c r="O9" s="686" t="s">
        <v>64</v>
      </c>
      <c r="P9" s="691">
        <v>73640000</v>
      </c>
      <c r="Q9" s="692">
        <v>73640000</v>
      </c>
      <c r="R9" s="693">
        <v>73640000</v>
      </c>
      <c r="S9" s="693">
        <v>73640000</v>
      </c>
      <c r="T9" s="690">
        <v>73640000</v>
      </c>
      <c r="U9" s="693">
        <v>73640000</v>
      </c>
      <c r="V9" s="693">
        <v>73640000</v>
      </c>
      <c r="W9" s="686" t="s">
        <v>2075</v>
      </c>
      <c r="X9" s="686" t="s">
        <v>2081</v>
      </c>
    </row>
    <row r="10" spans="3:24" ht="118.5" customHeight="1" thickBot="1" x14ac:dyDescent="0.25">
      <c r="C10" s="686"/>
      <c r="D10" s="686"/>
      <c r="E10" s="686"/>
      <c r="F10" s="686"/>
      <c r="G10" s="686"/>
      <c r="H10" s="686"/>
      <c r="I10" s="686"/>
      <c r="J10" s="686"/>
      <c r="K10" s="686"/>
      <c r="L10" s="686"/>
      <c r="M10" s="686"/>
      <c r="N10" s="686"/>
      <c r="O10" s="686"/>
      <c r="P10" s="691"/>
      <c r="Q10" s="692"/>
      <c r="R10" s="694"/>
      <c r="S10" s="694"/>
      <c r="T10" s="690"/>
      <c r="U10" s="694"/>
      <c r="V10" s="694"/>
      <c r="W10" s="686"/>
      <c r="X10" s="686"/>
    </row>
    <row r="11" spans="3:24" ht="65.25" customHeight="1" thickBot="1" x14ac:dyDescent="0.25">
      <c r="C11" s="686"/>
      <c r="D11" s="686"/>
      <c r="E11" s="16" t="s">
        <v>65</v>
      </c>
      <c r="F11" s="686" t="s">
        <v>66</v>
      </c>
      <c r="G11" s="686" t="s">
        <v>67</v>
      </c>
      <c r="H11" s="686" t="s">
        <v>68</v>
      </c>
      <c r="I11" s="686" t="s">
        <v>69</v>
      </c>
      <c r="J11" s="694" t="s">
        <v>70</v>
      </c>
      <c r="K11" s="686" t="s">
        <v>71</v>
      </c>
      <c r="L11" s="694" t="s">
        <v>70</v>
      </c>
      <c r="M11" s="694" t="s">
        <v>70</v>
      </c>
      <c r="N11" s="686" t="s">
        <v>72</v>
      </c>
      <c r="O11" s="686" t="s">
        <v>73</v>
      </c>
      <c r="P11" s="691">
        <v>102847488</v>
      </c>
      <c r="Q11" s="692">
        <v>102847488</v>
      </c>
      <c r="R11" s="697">
        <v>102847488</v>
      </c>
      <c r="S11" s="697">
        <v>102847488</v>
      </c>
      <c r="T11" s="695">
        <v>102847488</v>
      </c>
      <c r="U11" s="697">
        <v>102847488</v>
      </c>
      <c r="V11" s="697">
        <v>102847488</v>
      </c>
      <c r="W11" s="686" t="s">
        <v>2075</v>
      </c>
      <c r="X11" s="683" t="s">
        <v>2081</v>
      </c>
    </row>
    <row r="12" spans="3:24" ht="133.5" customHeight="1" thickBot="1" x14ac:dyDescent="0.25">
      <c r="C12" s="686"/>
      <c r="D12" s="686"/>
      <c r="E12" s="16" t="s">
        <v>74</v>
      </c>
      <c r="F12" s="686"/>
      <c r="G12" s="686"/>
      <c r="H12" s="686"/>
      <c r="I12" s="686"/>
      <c r="J12" s="694"/>
      <c r="K12" s="686"/>
      <c r="L12" s="694"/>
      <c r="M12" s="694"/>
      <c r="N12" s="686"/>
      <c r="O12" s="686"/>
      <c r="P12" s="691"/>
      <c r="Q12" s="692"/>
      <c r="R12" s="697"/>
      <c r="S12" s="697"/>
      <c r="T12" s="696"/>
      <c r="U12" s="697"/>
      <c r="V12" s="697"/>
      <c r="W12" s="686"/>
      <c r="X12" s="685"/>
    </row>
    <row r="13" spans="3:24" ht="187.5" customHeight="1" thickBot="1" x14ac:dyDescent="0.25">
      <c r="C13" s="686" t="s">
        <v>75</v>
      </c>
      <c r="D13" s="686" t="s">
        <v>76</v>
      </c>
      <c r="E13" s="16" t="s">
        <v>77</v>
      </c>
      <c r="F13" s="16" t="s">
        <v>78</v>
      </c>
      <c r="G13" s="16" t="s">
        <v>79</v>
      </c>
      <c r="H13" s="16" t="s">
        <v>80</v>
      </c>
      <c r="I13" s="16" t="s">
        <v>81</v>
      </c>
      <c r="J13" s="16" t="s">
        <v>82</v>
      </c>
      <c r="K13" s="16" t="s">
        <v>83</v>
      </c>
      <c r="L13" s="16" t="s">
        <v>83</v>
      </c>
      <c r="M13" s="16" t="s">
        <v>83</v>
      </c>
      <c r="N13" s="16" t="s">
        <v>83</v>
      </c>
      <c r="O13" s="16" t="s">
        <v>84</v>
      </c>
      <c r="P13" s="336">
        <v>44811936</v>
      </c>
      <c r="Q13" s="337">
        <v>42311936</v>
      </c>
      <c r="R13" s="339">
        <v>42311936</v>
      </c>
      <c r="S13" s="339">
        <v>42311936</v>
      </c>
      <c r="T13" s="339">
        <v>42311936</v>
      </c>
      <c r="U13" s="339">
        <v>42311936</v>
      </c>
      <c r="V13" s="339">
        <v>42311936</v>
      </c>
      <c r="W13" s="686" t="s">
        <v>2068</v>
      </c>
      <c r="X13" s="16" t="s">
        <v>2081</v>
      </c>
    </row>
    <row r="14" spans="3:24" ht="192.75" customHeight="1" thickBot="1" x14ac:dyDescent="0.25">
      <c r="C14" s="686"/>
      <c r="D14" s="686"/>
      <c r="E14" s="16" t="s">
        <v>85</v>
      </c>
      <c r="F14" s="16" t="s">
        <v>86</v>
      </c>
      <c r="G14" s="16" t="s">
        <v>87</v>
      </c>
      <c r="H14" s="16" t="s">
        <v>88</v>
      </c>
      <c r="I14" s="16" t="s">
        <v>89</v>
      </c>
      <c r="J14" s="16" t="s">
        <v>90</v>
      </c>
      <c r="K14" s="16" t="s">
        <v>90</v>
      </c>
      <c r="L14" s="16" t="s">
        <v>90</v>
      </c>
      <c r="M14" s="16" t="s">
        <v>90</v>
      </c>
      <c r="N14" s="16" t="s">
        <v>90</v>
      </c>
      <c r="O14" s="16" t="s">
        <v>91</v>
      </c>
      <c r="P14" s="336">
        <v>44811936</v>
      </c>
      <c r="Q14" s="337">
        <v>42311936</v>
      </c>
      <c r="R14" s="340">
        <v>42311936</v>
      </c>
      <c r="S14" s="340">
        <v>42311936</v>
      </c>
      <c r="T14" s="340">
        <v>42311936</v>
      </c>
      <c r="U14" s="340">
        <v>42311936</v>
      </c>
      <c r="V14" s="340">
        <v>42311936</v>
      </c>
      <c r="W14" s="686"/>
      <c r="X14" s="16" t="s">
        <v>2081</v>
      </c>
    </row>
    <row r="15" spans="3:24" ht="102.75" customHeight="1" thickBot="1" x14ac:dyDescent="0.25">
      <c r="C15" s="686" t="s">
        <v>92</v>
      </c>
      <c r="D15" s="686" t="s">
        <v>93</v>
      </c>
      <c r="E15" s="16" t="s">
        <v>94</v>
      </c>
      <c r="F15" s="16" t="s">
        <v>95</v>
      </c>
      <c r="G15" s="17" t="s">
        <v>96</v>
      </c>
      <c r="H15" s="16" t="s">
        <v>97</v>
      </c>
      <c r="I15" s="16" t="s">
        <v>98</v>
      </c>
      <c r="J15" s="16" t="s">
        <v>99</v>
      </c>
      <c r="K15" s="16" t="s">
        <v>100</v>
      </c>
      <c r="L15" s="16" t="s">
        <v>101</v>
      </c>
      <c r="M15" s="16" t="s">
        <v>101</v>
      </c>
      <c r="N15" s="16" t="s">
        <v>101</v>
      </c>
      <c r="O15" s="16" t="s">
        <v>102</v>
      </c>
      <c r="P15" s="338">
        <v>109810000</v>
      </c>
      <c r="Q15" s="341">
        <v>109810000</v>
      </c>
      <c r="R15" s="342">
        <v>109810000</v>
      </c>
      <c r="S15" s="342">
        <v>109810000</v>
      </c>
      <c r="T15" s="343">
        <v>109810000</v>
      </c>
      <c r="U15" s="342">
        <v>109810000</v>
      </c>
      <c r="V15" s="342">
        <v>109810000</v>
      </c>
      <c r="W15" s="686" t="s">
        <v>2069</v>
      </c>
      <c r="X15" s="16" t="s">
        <v>2082</v>
      </c>
    </row>
    <row r="16" spans="3:24" ht="88.5" customHeight="1" thickBot="1" x14ac:dyDescent="0.25">
      <c r="C16" s="686"/>
      <c r="D16" s="686"/>
      <c r="E16" s="16" t="s">
        <v>103</v>
      </c>
      <c r="F16" s="16" t="s">
        <v>104</v>
      </c>
      <c r="G16" s="16" t="s">
        <v>105</v>
      </c>
      <c r="H16" s="16" t="s">
        <v>106</v>
      </c>
      <c r="I16" s="16" t="s">
        <v>106</v>
      </c>
      <c r="J16" s="16" t="s">
        <v>106</v>
      </c>
      <c r="K16" s="16" t="s">
        <v>106</v>
      </c>
      <c r="L16" s="16" t="s">
        <v>106</v>
      </c>
      <c r="M16" s="16" t="s">
        <v>106</v>
      </c>
      <c r="N16" s="16" t="s">
        <v>106</v>
      </c>
      <c r="O16" s="16" t="s">
        <v>107</v>
      </c>
      <c r="P16" s="336">
        <v>45000000</v>
      </c>
      <c r="Q16" s="337">
        <f>+P16*1.05</f>
        <v>47250000</v>
      </c>
      <c r="R16" s="340">
        <f t="shared" ref="R16:V16" si="0">+Q16*1.05</f>
        <v>49612500</v>
      </c>
      <c r="S16" s="340">
        <f t="shared" si="0"/>
        <v>52093125</v>
      </c>
      <c r="T16" s="340">
        <f t="shared" si="0"/>
        <v>54697781.25</v>
      </c>
      <c r="U16" s="340">
        <f t="shared" si="0"/>
        <v>57432670.3125</v>
      </c>
      <c r="V16" s="340">
        <f t="shared" si="0"/>
        <v>60304303.828125</v>
      </c>
      <c r="W16" s="686"/>
      <c r="X16" s="16" t="s">
        <v>2082</v>
      </c>
    </row>
    <row r="17" spans="3:24" ht="92.25" customHeight="1" thickBot="1" x14ac:dyDescent="0.25">
      <c r="C17" s="686"/>
      <c r="D17" s="686"/>
      <c r="E17" s="16" t="s">
        <v>108</v>
      </c>
      <c r="F17" s="16" t="s">
        <v>109</v>
      </c>
      <c r="G17" s="16" t="s">
        <v>110</v>
      </c>
      <c r="H17" s="16" t="s">
        <v>111</v>
      </c>
      <c r="I17" s="16" t="s">
        <v>112</v>
      </c>
      <c r="J17" s="16" t="s">
        <v>113</v>
      </c>
      <c r="K17" s="16" t="s">
        <v>114</v>
      </c>
      <c r="L17" s="16" t="s">
        <v>114</v>
      </c>
      <c r="M17" s="16" t="s">
        <v>115</v>
      </c>
      <c r="N17" s="344" t="s">
        <v>116</v>
      </c>
      <c r="O17" s="16" t="s">
        <v>117</v>
      </c>
      <c r="P17" s="338">
        <v>6200000</v>
      </c>
      <c r="Q17" s="341">
        <v>9300000</v>
      </c>
      <c r="R17" s="342">
        <v>13380000</v>
      </c>
      <c r="S17" s="342">
        <v>13380000</v>
      </c>
      <c r="T17" s="342">
        <v>13380000</v>
      </c>
      <c r="U17" s="342">
        <v>17500000</v>
      </c>
      <c r="V17" s="342">
        <v>23900000</v>
      </c>
      <c r="W17" s="686" t="s">
        <v>2069</v>
      </c>
      <c r="X17" s="16" t="s">
        <v>2081</v>
      </c>
    </row>
    <row r="18" spans="3:24" ht="100.25" customHeight="1" thickBot="1" x14ac:dyDescent="0.25">
      <c r="C18" s="686"/>
      <c r="D18" s="686"/>
      <c r="E18" s="16" t="s">
        <v>118</v>
      </c>
      <c r="F18" s="16" t="s">
        <v>119</v>
      </c>
      <c r="G18" s="16" t="s">
        <v>120</v>
      </c>
      <c r="H18" s="16" t="s">
        <v>121</v>
      </c>
      <c r="I18" s="16" t="s">
        <v>121</v>
      </c>
      <c r="J18" s="16" t="s">
        <v>121</v>
      </c>
      <c r="K18" s="16" t="s">
        <v>121</v>
      </c>
      <c r="L18" s="16" t="s">
        <v>121</v>
      </c>
      <c r="M18" s="16" t="s">
        <v>121</v>
      </c>
      <c r="N18" s="16" t="s">
        <v>121</v>
      </c>
      <c r="O18" s="16" t="s">
        <v>122</v>
      </c>
      <c r="P18" s="338">
        <v>15427968</v>
      </c>
      <c r="Q18" s="341">
        <v>15427968</v>
      </c>
      <c r="R18" s="342">
        <v>15427968</v>
      </c>
      <c r="S18" s="342">
        <v>18427968</v>
      </c>
      <c r="T18" s="342">
        <v>19427968</v>
      </c>
      <c r="U18" s="342">
        <v>19427968</v>
      </c>
      <c r="V18" s="342">
        <v>19427968</v>
      </c>
      <c r="W18" s="686"/>
      <c r="X18" s="16" t="s">
        <v>2081</v>
      </c>
    </row>
    <row r="19" spans="3:24" ht="63.75" customHeight="1" thickBot="1" x14ac:dyDescent="0.25">
      <c r="C19" s="686"/>
      <c r="D19" s="686"/>
      <c r="E19" s="17" t="s">
        <v>123</v>
      </c>
      <c r="F19" s="16" t="s">
        <v>124</v>
      </c>
      <c r="G19" s="17" t="s">
        <v>125</v>
      </c>
      <c r="H19" s="17" t="s">
        <v>126</v>
      </c>
      <c r="I19" s="16" t="s">
        <v>127</v>
      </c>
      <c r="J19" s="16" t="s">
        <v>127</v>
      </c>
      <c r="K19" s="16" t="s">
        <v>127</v>
      </c>
      <c r="L19" s="16" t="s">
        <v>127</v>
      </c>
      <c r="M19" s="16" t="s">
        <v>127</v>
      </c>
      <c r="N19" s="16" t="s">
        <v>127</v>
      </c>
      <c r="O19" s="16" t="s">
        <v>128</v>
      </c>
      <c r="P19" s="338">
        <v>15213984</v>
      </c>
      <c r="Q19" s="341">
        <v>15213984</v>
      </c>
      <c r="R19" s="342">
        <v>8213948</v>
      </c>
      <c r="S19" s="342">
        <v>8213948</v>
      </c>
      <c r="T19" s="342">
        <v>8213948</v>
      </c>
      <c r="U19" s="342">
        <v>8213948</v>
      </c>
      <c r="V19" s="342">
        <v>8213948</v>
      </c>
      <c r="W19" s="686" t="s">
        <v>2069</v>
      </c>
      <c r="X19" s="16" t="s">
        <v>2081</v>
      </c>
    </row>
    <row r="20" spans="3:24" ht="91.5" customHeight="1" thickBot="1" x14ac:dyDescent="0.25">
      <c r="C20" s="686"/>
      <c r="D20" s="686"/>
      <c r="E20" s="16" t="s">
        <v>129</v>
      </c>
      <c r="F20" s="16" t="s">
        <v>130</v>
      </c>
      <c r="G20" s="16" t="s">
        <v>131</v>
      </c>
      <c r="H20" s="16" t="s">
        <v>132</v>
      </c>
      <c r="I20" s="16" t="s">
        <v>132</v>
      </c>
      <c r="J20" s="16" t="s">
        <v>132</v>
      </c>
      <c r="K20" s="16" t="s">
        <v>132</v>
      </c>
      <c r="L20" s="16" t="s">
        <v>132</v>
      </c>
      <c r="M20" s="16" t="s">
        <v>132</v>
      </c>
      <c r="N20" s="16" t="s">
        <v>132</v>
      </c>
      <c r="O20" s="17" t="s">
        <v>133</v>
      </c>
      <c r="P20" s="338">
        <v>129392188</v>
      </c>
      <c r="Q20" s="341">
        <v>131279212.2</v>
      </c>
      <c r="R20" s="338">
        <v>139335883.12599999</v>
      </c>
      <c r="S20" s="338">
        <v>136272229.12599999</v>
      </c>
      <c r="T20" s="338">
        <v>140561053.47977999</v>
      </c>
      <c r="U20" s="338">
        <v>141888542.56417301</v>
      </c>
      <c r="V20" s="338">
        <v>141099456.32109901</v>
      </c>
      <c r="W20" s="686"/>
      <c r="X20" s="16" t="s">
        <v>2081</v>
      </c>
    </row>
    <row r="21" spans="3:24" ht="152" customHeight="1" thickBot="1" x14ac:dyDescent="0.25">
      <c r="C21" s="686" t="s">
        <v>92</v>
      </c>
      <c r="D21" s="683" t="s">
        <v>134</v>
      </c>
      <c r="E21" s="16" t="s">
        <v>135</v>
      </c>
      <c r="F21" s="16" t="s">
        <v>136</v>
      </c>
      <c r="G21" s="16" t="s">
        <v>137</v>
      </c>
      <c r="H21" s="16" t="s">
        <v>136</v>
      </c>
      <c r="I21" s="16" t="s">
        <v>138</v>
      </c>
      <c r="J21" s="16" t="s">
        <v>139</v>
      </c>
      <c r="K21" s="16" t="s">
        <v>140</v>
      </c>
      <c r="L21" s="16" t="s">
        <v>141</v>
      </c>
      <c r="M21" s="16" t="s">
        <v>142</v>
      </c>
      <c r="N21" s="16" t="s">
        <v>143</v>
      </c>
      <c r="O21" s="16" t="s">
        <v>144</v>
      </c>
      <c r="P21" s="338">
        <v>120000000</v>
      </c>
      <c r="Q21" s="341">
        <v>105775840</v>
      </c>
      <c r="R21" s="342">
        <v>105775840</v>
      </c>
      <c r="S21" s="342">
        <v>105775840</v>
      </c>
      <c r="T21" s="343">
        <v>105775840</v>
      </c>
      <c r="U21" s="342">
        <v>105775840</v>
      </c>
      <c r="V21" s="342">
        <v>105775840</v>
      </c>
      <c r="W21" s="16" t="s">
        <v>2076</v>
      </c>
      <c r="X21" s="16" t="s">
        <v>2081</v>
      </c>
    </row>
    <row r="22" spans="3:24" ht="63.75" customHeight="1" thickBot="1" x14ac:dyDescent="0.25">
      <c r="C22" s="686"/>
      <c r="D22" s="684"/>
      <c r="E22" s="16" t="s">
        <v>145</v>
      </c>
      <c r="F22" s="16" t="s">
        <v>146</v>
      </c>
      <c r="G22" s="16" t="s">
        <v>147</v>
      </c>
      <c r="H22" s="16" t="s">
        <v>148</v>
      </c>
      <c r="I22" s="16" t="s">
        <v>149</v>
      </c>
      <c r="J22" s="16" t="s">
        <v>150</v>
      </c>
      <c r="K22" s="16" t="s">
        <v>151</v>
      </c>
      <c r="L22" s="16" t="s">
        <v>152</v>
      </c>
      <c r="M22" s="16" t="s">
        <v>153</v>
      </c>
      <c r="N22" s="16" t="s">
        <v>154</v>
      </c>
      <c r="O22" s="16" t="s">
        <v>155</v>
      </c>
      <c r="P22" s="338">
        <v>35483904</v>
      </c>
      <c r="Q22" s="341">
        <v>35483904</v>
      </c>
      <c r="R22" s="342">
        <v>35483904</v>
      </c>
      <c r="S22" s="342">
        <v>35483904</v>
      </c>
      <c r="T22" s="342">
        <v>35483904</v>
      </c>
      <c r="U22" s="342">
        <v>35483904</v>
      </c>
      <c r="V22" s="342">
        <v>35483904</v>
      </c>
      <c r="W22" s="16" t="s">
        <v>2070</v>
      </c>
      <c r="X22" s="16" t="s">
        <v>2081</v>
      </c>
    </row>
    <row r="23" spans="3:24" ht="72" customHeight="1" thickBot="1" x14ac:dyDescent="0.25">
      <c r="C23" s="686"/>
      <c r="D23" s="684"/>
      <c r="E23" s="16" t="s">
        <v>156</v>
      </c>
      <c r="F23" s="16" t="s">
        <v>157</v>
      </c>
      <c r="G23" s="16" t="s">
        <v>158</v>
      </c>
      <c r="H23" s="16" t="s">
        <v>156</v>
      </c>
      <c r="I23" s="16" t="s">
        <v>159</v>
      </c>
      <c r="J23" s="16" t="s">
        <v>156</v>
      </c>
      <c r="K23" s="16" t="s">
        <v>156</v>
      </c>
      <c r="L23" s="16" t="s">
        <v>156</v>
      </c>
      <c r="M23" s="16" t="s">
        <v>156</v>
      </c>
      <c r="N23" s="16" t="s">
        <v>156</v>
      </c>
      <c r="O23" s="17" t="s">
        <v>160</v>
      </c>
      <c r="P23" s="336">
        <v>7364000</v>
      </c>
      <c r="Q23" s="337">
        <v>7364000</v>
      </c>
      <c r="R23" s="16">
        <v>7364000</v>
      </c>
      <c r="S23" s="16">
        <v>7364000</v>
      </c>
      <c r="T23" s="340">
        <v>7364000</v>
      </c>
      <c r="U23" s="16">
        <v>7364000</v>
      </c>
      <c r="V23" s="16">
        <v>7364000</v>
      </c>
      <c r="W23" s="16" t="s">
        <v>2071</v>
      </c>
      <c r="X23" s="16" t="s">
        <v>2081</v>
      </c>
    </row>
    <row r="24" spans="3:24" ht="69.75" customHeight="1" thickBot="1" x14ac:dyDescent="0.25">
      <c r="C24" s="686"/>
      <c r="D24" s="684"/>
      <c r="E24" s="16" t="s">
        <v>161</v>
      </c>
      <c r="F24" s="16" t="s">
        <v>162</v>
      </c>
      <c r="G24" s="16" t="s">
        <v>158</v>
      </c>
      <c r="H24" s="16" t="s">
        <v>161</v>
      </c>
      <c r="I24" s="16" t="s">
        <v>161</v>
      </c>
      <c r="J24" s="16" t="s">
        <v>163</v>
      </c>
      <c r="K24" s="16" t="s">
        <v>161</v>
      </c>
      <c r="L24" s="16" t="s">
        <v>161</v>
      </c>
      <c r="M24" s="16" t="s">
        <v>163</v>
      </c>
      <c r="N24" s="16" t="s">
        <v>161</v>
      </c>
      <c r="O24" s="16" t="s">
        <v>164</v>
      </c>
      <c r="P24" s="336">
        <v>35483904</v>
      </c>
      <c r="Q24" s="337">
        <v>35483904</v>
      </c>
      <c r="R24" s="16">
        <v>35483904</v>
      </c>
      <c r="S24" s="16">
        <v>35483904</v>
      </c>
      <c r="T24" s="340">
        <v>35483904</v>
      </c>
      <c r="U24" s="16">
        <v>35483904</v>
      </c>
      <c r="V24" s="16">
        <v>35483904</v>
      </c>
      <c r="W24" s="16" t="s">
        <v>2072</v>
      </c>
      <c r="X24" s="16" t="s">
        <v>2081</v>
      </c>
    </row>
    <row r="25" spans="3:24" ht="92.25" customHeight="1" thickBot="1" x14ac:dyDescent="0.25">
      <c r="C25" s="686"/>
      <c r="D25" s="684"/>
      <c r="E25" s="16" t="s">
        <v>165</v>
      </c>
      <c r="F25" s="16" t="s">
        <v>166</v>
      </c>
      <c r="G25" s="16" t="s">
        <v>167</v>
      </c>
      <c r="H25" s="16" t="s">
        <v>168</v>
      </c>
      <c r="I25" s="16" t="s">
        <v>169</v>
      </c>
      <c r="J25" s="16" t="s">
        <v>169</v>
      </c>
      <c r="K25" s="16" t="s">
        <v>169</v>
      </c>
      <c r="L25" s="16" t="s">
        <v>169</v>
      </c>
      <c r="M25" s="16" t="s">
        <v>169</v>
      </c>
      <c r="N25" s="16" t="s">
        <v>169</v>
      </c>
      <c r="O25" s="16" t="s">
        <v>170</v>
      </c>
      <c r="P25" s="336">
        <v>8000000</v>
      </c>
      <c r="Q25" s="337">
        <v>8240000</v>
      </c>
      <c r="R25" s="345">
        <v>8487200</v>
      </c>
      <c r="S25" s="345">
        <v>8741816</v>
      </c>
      <c r="T25" s="345">
        <v>9004070.4800000004</v>
      </c>
      <c r="U25" s="345">
        <v>9274192.5943999998</v>
      </c>
      <c r="V25" s="345">
        <v>9552418.3722319994</v>
      </c>
      <c r="W25" s="16" t="s">
        <v>2071</v>
      </c>
      <c r="X25" s="16" t="s">
        <v>2081</v>
      </c>
    </row>
    <row r="26" spans="3:24" ht="158" customHeight="1" thickBot="1" x14ac:dyDescent="0.25">
      <c r="C26" s="686"/>
      <c r="D26" s="685"/>
      <c r="E26" s="16" t="s">
        <v>171</v>
      </c>
      <c r="F26" s="16" t="s">
        <v>172</v>
      </c>
      <c r="G26" s="16" t="s">
        <v>173</v>
      </c>
      <c r="H26" s="17" t="s">
        <v>174</v>
      </c>
      <c r="I26" s="17" t="s">
        <v>174</v>
      </c>
      <c r="J26" s="17" t="s">
        <v>174</v>
      </c>
      <c r="K26" s="17" t="s">
        <v>174</v>
      </c>
      <c r="L26" s="17" t="s">
        <v>174</v>
      </c>
      <c r="M26" s="17" t="s">
        <v>174</v>
      </c>
      <c r="N26" s="344" t="s">
        <v>174</v>
      </c>
      <c r="O26" s="16" t="s">
        <v>175</v>
      </c>
      <c r="P26" s="338">
        <v>250000000</v>
      </c>
      <c r="Q26" s="341">
        <v>257500000</v>
      </c>
      <c r="R26" s="338">
        <v>265225000</v>
      </c>
      <c r="S26" s="338">
        <v>273181750</v>
      </c>
      <c r="T26" s="338">
        <v>281377202.5</v>
      </c>
      <c r="U26" s="338">
        <v>289818518.57499999</v>
      </c>
      <c r="V26" s="338">
        <v>298513074.13225001</v>
      </c>
      <c r="W26" s="16" t="s">
        <v>2076</v>
      </c>
      <c r="X26" s="16" t="s">
        <v>2081</v>
      </c>
    </row>
    <row r="27" spans="3:24" ht="102.75" customHeight="1" thickBot="1" x14ac:dyDescent="0.25">
      <c r="C27" s="686" t="s">
        <v>92</v>
      </c>
      <c r="D27" s="698" t="s">
        <v>176</v>
      </c>
      <c r="E27" s="16" t="s">
        <v>177</v>
      </c>
      <c r="F27" s="16" t="s">
        <v>178</v>
      </c>
      <c r="G27" s="16" t="s">
        <v>179</v>
      </c>
      <c r="H27" s="16" t="s">
        <v>180</v>
      </c>
      <c r="I27" s="16" t="s">
        <v>181</v>
      </c>
      <c r="J27" s="16" t="s">
        <v>182</v>
      </c>
      <c r="K27" s="16" t="s">
        <v>183</v>
      </c>
      <c r="L27" s="16" t="s">
        <v>184</v>
      </c>
      <c r="M27" s="16" t="s">
        <v>185</v>
      </c>
      <c r="N27" s="16" t="s">
        <v>186</v>
      </c>
      <c r="O27" s="16" t="s">
        <v>175</v>
      </c>
      <c r="P27" s="336">
        <v>191048779</v>
      </c>
      <c r="Q27" s="337">
        <v>243798914.91599989</v>
      </c>
      <c r="R27" s="336">
        <v>284332741.57963204</v>
      </c>
      <c r="S27" s="336">
        <v>326979052.22977281</v>
      </c>
      <c r="T27" s="336">
        <v>371847932.28372169</v>
      </c>
      <c r="U27" s="336">
        <v>419055203.41297531</v>
      </c>
      <c r="V27" s="336">
        <v>468722722.41907382</v>
      </c>
      <c r="W27" s="16" t="s">
        <v>2073</v>
      </c>
      <c r="X27" s="16" t="s">
        <v>2082</v>
      </c>
    </row>
    <row r="28" spans="3:24" ht="102.75" customHeight="1" thickBot="1" x14ac:dyDescent="0.25">
      <c r="C28" s="686"/>
      <c r="D28" s="698"/>
      <c r="E28" s="16" t="s">
        <v>509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336">
        <v>2000000</v>
      </c>
      <c r="Q28" s="337">
        <v>2060000</v>
      </c>
      <c r="R28" s="336">
        <v>2121800</v>
      </c>
      <c r="S28" s="336">
        <v>2185454</v>
      </c>
      <c r="T28" s="336">
        <v>2251017.6199998856</v>
      </c>
      <c r="U28" s="336">
        <v>2318548.1486001015</v>
      </c>
      <c r="V28" s="336">
        <v>2388104.5930581093</v>
      </c>
      <c r="W28" s="16" t="s">
        <v>2078</v>
      </c>
      <c r="X28" s="16" t="s">
        <v>2082</v>
      </c>
    </row>
    <row r="29" spans="3:24" ht="104.25" customHeight="1" thickBot="1" x14ac:dyDescent="0.25">
      <c r="C29" s="686"/>
      <c r="D29" s="698"/>
      <c r="E29" s="16" t="s">
        <v>187</v>
      </c>
      <c r="F29" s="16" t="s">
        <v>188</v>
      </c>
      <c r="G29" s="16" t="s">
        <v>189</v>
      </c>
      <c r="H29" s="16" t="s">
        <v>190</v>
      </c>
      <c r="I29" s="16" t="s">
        <v>190</v>
      </c>
      <c r="J29" s="16" t="s">
        <v>190</v>
      </c>
      <c r="K29" s="16" t="s">
        <v>190</v>
      </c>
      <c r="L29" s="16" t="s">
        <v>190</v>
      </c>
      <c r="M29" s="16" t="s">
        <v>190</v>
      </c>
      <c r="N29" s="16" t="s">
        <v>190</v>
      </c>
      <c r="O29" s="16" t="s">
        <v>175</v>
      </c>
      <c r="P29" s="336">
        <v>29888640</v>
      </c>
      <c r="Q29" s="337">
        <v>43768640</v>
      </c>
      <c r="R29" s="336">
        <v>52915040</v>
      </c>
      <c r="S29" s="336">
        <v>44958290</v>
      </c>
      <c r="T29" s="336">
        <v>54140379.5</v>
      </c>
      <c r="U29" s="336">
        <v>63597931.684999898</v>
      </c>
      <c r="V29" s="336">
        <v>73339210.435550004</v>
      </c>
      <c r="W29" s="16" t="s">
        <v>2079</v>
      </c>
      <c r="X29" s="16" t="s">
        <v>2082</v>
      </c>
    </row>
    <row r="30" spans="3:24" ht="102" customHeight="1" thickBot="1" x14ac:dyDescent="0.25">
      <c r="C30" s="686"/>
      <c r="D30" s="698"/>
      <c r="E30" s="16" t="s">
        <v>191</v>
      </c>
      <c r="F30" s="16" t="s">
        <v>192</v>
      </c>
      <c r="G30" s="16" t="s">
        <v>193</v>
      </c>
      <c r="H30" s="16" t="s">
        <v>194</v>
      </c>
      <c r="I30" s="16" t="s">
        <v>194</v>
      </c>
      <c r="J30" s="16" t="s">
        <v>194</v>
      </c>
      <c r="K30" s="16" t="s">
        <v>194</v>
      </c>
      <c r="L30" s="16" t="s">
        <v>194</v>
      </c>
      <c r="M30" s="16" t="s">
        <v>194</v>
      </c>
      <c r="N30" s="16" t="s">
        <v>194</v>
      </c>
      <c r="O30" s="16" t="s">
        <v>195</v>
      </c>
      <c r="P30" s="338">
        <v>71600000</v>
      </c>
      <c r="Q30" s="337">
        <v>71600000</v>
      </c>
      <c r="R30" s="336">
        <v>71600000</v>
      </c>
      <c r="S30" s="336">
        <v>71600000</v>
      </c>
      <c r="T30" s="336">
        <v>71600000</v>
      </c>
      <c r="U30" s="336">
        <v>71600000</v>
      </c>
      <c r="V30" s="336">
        <v>71600000</v>
      </c>
      <c r="W30" s="16" t="s">
        <v>2073</v>
      </c>
      <c r="X30" s="16" t="s">
        <v>2082</v>
      </c>
    </row>
    <row r="31" spans="3:24" ht="117" customHeight="1" thickBot="1" x14ac:dyDescent="0.25">
      <c r="C31" s="686"/>
      <c r="D31" s="698"/>
      <c r="E31" s="16" t="s">
        <v>196</v>
      </c>
      <c r="F31" s="16" t="s">
        <v>197</v>
      </c>
      <c r="G31" s="16" t="s">
        <v>198</v>
      </c>
      <c r="H31" s="16" t="s">
        <v>199</v>
      </c>
      <c r="I31" s="16" t="s">
        <v>199</v>
      </c>
      <c r="J31" s="16" t="s">
        <v>197</v>
      </c>
      <c r="K31" s="16" t="s">
        <v>199</v>
      </c>
      <c r="L31" s="16" t="s">
        <v>200</v>
      </c>
      <c r="M31" s="16" t="s">
        <v>199</v>
      </c>
      <c r="N31" s="16" t="s">
        <v>201</v>
      </c>
      <c r="O31" s="16" t="s">
        <v>202</v>
      </c>
      <c r="P31" s="338">
        <v>116939052</v>
      </c>
      <c r="Q31" s="337">
        <v>116939052</v>
      </c>
      <c r="R31" s="336">
        <v>116939052</v>
      </c>
      <c r="S31" s="336">
        <v>116939052</v>
      </c>
      <c r="T31" s="336">
        <v>116939052</v>
      </c>
      <c r="U31" s="336">
        <v>116939052</v>
      </c>
      <c r="V31" s="336">
        <v>116939052</v>
      </c>
      <c r="W31" s="16" t="s">
        <v>2073</v>
      </c>
      <c r="X31" s="16" t="s">
        <v>2082</v>
      </c>
    </row>
    <row r="32" spans="3:24" ht="101" customHeight="1" thickBot="1" x14ac:dyDescent="0.25">
      <c r="C32" s="683" t="s">
        <v>92</v>
      </c>
      <c r="D32" s="699" t="s">
        <v>203</v>
      </c>
      <c r="E32" s="16" t="s">
        <v>204</v>
      </c>
      <c r="F32" s="16" t="s">
        <v>205</v>
      </c>
      <c r="G32" s="16" t="s">
        <v>173</v>
      </c>
      <c r="H32" s="16" t="s">
        <v>206</v>
      </c>
      <c r="I32" s="16" t="s">
        <v>206</v>
      </c>
      <c r="J32" s="16" t="s">
        <v>206</v>
      </c>
      <c r="K32" s="16" t="s">
        <v>206</v>
      </c>
      <c r="L32" s="16" t="s">
        <v>206</v>
      </c>
      <c r="M32" s="16" t="s">
        <v>206</v>
      </c>
      <c r="N32" s="16" t="s">
        <v>206</v>
      </c>
      <c r="O32" s="16" t="s">
        <v>202</v>
      </c>
      <c r="P32" s="336">
        <v>25218840</v>
      </c>
      <c r="Q32" s="337">
        <v>25975405.199999999</v>
      </c>
      <c r="R32" s="336">
        <v>26754667.356000099</v>
      </c>
      <c r="S32" s="336">
        <v>9902270.8560000695</v>
      </c>
      <c r="T32" s="336">
        <v>10199338.98168</v>
      </c>
      <c r="U32" s="336">
        <v>10505319.1511306</v>
      </c>
      <c r="V32" s="336">
        <v>10820478.725664601</v>
      </c>
      <c r="W32" s="16" t="s">
        <v>2080</v>
      </c>
      <c r="X32" s="16" t="s">
        <v>2082</v>
      </c>
    </row>
    <row r="33" spans="3:24" ht="59.25" customHeight="1" thickBot="1" x14ac:dyDescent="0.25">
      <c r="C33" s="684"/>
      <c r="D33" s="700"/>
      <c r="E33" s="16" t="s">
        <v>207</v>
      </c>
      <c r="F33" s="16" t="s">
        <v>208</v>
      </c>
      <c r="G33" s="16" t="s">
        <v>209</v>
      </c>
      <c r="H33" s="16" t="s">
        <v>210</v>
      </c>
      <c r="I33" s="16" t="s">
        <v>210</v>
      </c>
      <c r="J33" s="16" t="s">
        <v>210</v>
      </c>
      <c r="K33" s="16" t="s">
        <v>210</v>
      </c>
      <c r="L33" s="16" t="s">
        <v>210</v>
      </c>
      <c r="M33" s="16" t="s">
        <v>210</v>
      </c>
      <c r="N33" s="16" t="s">
        <v>210</v>
      </c>
      <c r="O33" s="17"/>
      <c r="P33" s="338">
        <v>1500000</v>
      </c>
      <c r="Q33" s="337">
        <v>1545000</v>
      </c>
      <c r="R33" s="336">
        <v>1591350</v>
      </c>
      <c r="S33" s="336">
        <v>1639090.5</v>
      </c>
      <c r="T33" s="336">
        <v>1688263.2150000001</v>
      </c>
      <c r="U33" s="336">
        <v>1738911.1114500002</v>
      </c>
      <c r="V33" s="336">
        <v>1791078.4447935002</v>
      </c>
      <c r="W33" s="16" t="s">
        <v>2077</v>
      </c>
      <c r="X33" s="16" t="s">
        <v>2082</v>
      </c>
    </row>
    <row r="34" spans="3:24" ht="187.25" customHeight="1" thickBot="1" x14ac:dyDescent="0.25">
      <c r="C34" s="684"/>
      <c r="D34" s="700"/>
      <c r="E34" s="16" t="s">
        <v>211</v>
      </c>
      <c r="F34" s="16" t="s">
        <v>212</v>
      </c>
      <c r="G34" s="16" t="s">
        <v>213</v>
      </c>
      <c r="H34" s="16" t="s">
        <v>214</v>
      </c>
      <c r="I34" s="16" t="s">
        <v>214</v>
      </c>
      <c r="J34" s="16" t="s">
        <v>214</v>
      </c>
      <c r="K34" s="16" t="s">
        <v>214</v>
      </c>
      <c r="L34" s="16" t="s">
        <v>214</v>
      </c>
      <c r="M34" s="16" t="s">
        <v>214</v>
      </c>
      <c r="N34" s="16" t="s">
        <v>214</v>
      </c>
      <c r="O34" s="17"/>
      <c r="P34" s="499">
        <v>520000000</v>
      </c>
      <c r="Q34" s="346">
        <v>535600000</v>
      </c>
      <c r="R34" s="347">
        <v>551668000</v>
      </c>
      <c r="S34" s="347">
        <v>568218040</v>
      </c>
      <c r="T34" s="347">
        <v>585264581.20000005</v>
      </c>
      <c r="U34" s="347">
        <v>602822518.63600004</v>
      </c>
      <c r="V34" s="347">
        <v>620907194.19508004</v>
      </c>
      <c r="W34" s="498" t="s">
        <v>2074</v>
      </c>
      <c r="X34" s="498" t="s">
        <v>2082</v>
      </c>
    </row>
    <row r="35" spans="3:24" ht="35" customHeight="1" thickBot="1" x14ac:dyDescent="0.25">
      <c r="C35" s="684"/>
      <c r="D35" s="700"/>
      <c r="E35" s="702" t="s">
        <v>215</v>
      </c>
      <c r="F35" s="702" t="s">
        <v>215</v>
      </c>
      <c r="G35" s="702" t="s">
        <v>215</v>
      </c>
      <c r="H35" s="702" t="s">
        <v>215</v>
      </c>
      <c r="I35" s="702" t="s">
        <v>215</v>
      </c>
      <c r="J35" s="702" t="s">
        <v>215</v>
      </c>
      <c r="K35" s="702" t="s">
        <v>215</v>
      </c>
      <c r="L35" s="702" t="s">
        <v>215</v>
      </c>
      <c r="M35" s="702" t="s">
        <v>216</v>
      </c>
      <c r="N35" s="702" t="s">
        <v>216</v>
      </c>
      <c r="O35" s="703" t="s">
        <v>217</v>
      </c>
      <c r="P35" s="681">
        <v>51423744</v>
      </c>
      <c r="Q35" s="682">
        <v>51423744</v>
      </c>
      <c r="R35" s="677">
        <v>51423744</v>
      </c>
      <c r="S35" s="677">
        <v>51423744</v>
      </c>
      <c r="T35" s="677">
        <v>51423744</v>
      </c>
      <c r="U35" s="677">
        <v>51423744</v>
      </c>
      <c r="V35" s="677">
        <v>51423744</v>
      </c>
      <c r="W35" s="678" t="s">
        <v>2083</v>
      </c>
      <c r="X35" s="678" t="s">
        <v>2082</v>
      </c>
    </row>
    <row r="36" spans="3:24" ht="61" customHeight="1" thickBot="1" x14ac:dyDescent="0.25">
      <c r="C36" s="685"/>
      <c r="D36" s="701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3"/>
      <c r="P36" s="681"/>
      <c r="Q36" s="682"/>
      <c r="R36" s="677"/>
      <c r="S36" s="677"/>
      <c r="T36" s="677"/>
      <c r="U36" s="677"/>
      <c r="V36" s="677"/>
      <c r="W36" s="678"/>
      <c r="X36" s="678"/>
    </row>
    <row r="37" spans="3:24" s="95" customFormat="1" ht="28.5" customHeight="1" x14ac:dyDescent="0.2">
      <c r="C37" s="90"/>
      <c r="D37" s="91"/>
      <c r="E37" s="92"/>
      <c r="F37" s="321" t="s">
        <v>6</v>
      </c>
      <c r="G37" s="92"/>
      <c r="H37" s="92"/>
      <c r="I37" s="92"/>
      <c r="J37" s="92"/>
      <c r="K37" s="92"/>
      <c r="L37" s="92"/>
      <c r="M37" s="92"/>
      <c r="N37" s="92"/>
      <c r="O37" s="92"/>
      <c r="P37" s="500">
        <f>SUM(P9:P36)</f>
        <v>2053106363</v>
      </c>
      <c r="Q37" s="501">
        <f t="shared" ref="Q37:V37" si="1">SUM(Q9:Q36)</f>
        <v>2131950928.316</v>
      </c>
      <c r="R37" s="500">
        <f t="shared" si="1"/>
        <v>2214057902.0616322</v>
      </c>
      <c r="S37" s="500">
        <f t="shared" si="1"/>
        <v>2259184837.7117729</v>
      </c>
      <c r="T37" s="500">
        <f t="shared" si="1"/>
        <v>2347045340.5101814</v>
      </c>
      <c r="U37" s="500">
        <f t="shared" si="1"/>
        <v>2438586076.1912289</v>
      </c>
      <c r="V37" s="500">
        <f t="shared" si="1"/>
        <v>2533971761.4669261</v>
      </c>
      <c r="X37" s="94"/>
    </row>
    <row r="38" spans="3:24" s="95" customFormat="1" ht="28.5" customHeight="1" x14ac:dyDescent="0.2">
      <c r="C38" s="90"/>
      <c r="D38" s="91"/>
      <c r="E38" s="92"/>
      <c r="F38" s="364"/>
      <c r="G38" s="92"/>
      <c r="H38" s="92"/>
      <c r="I38" s="92"/>
      <c r="J38" s="92"/>
      <c r="K38" s="92"/>
      <c r="L38" s="92"/>
      <c r="M38" s="92"/>
      <c r="N38" s="92"/>
      <c r="O38" s="92"/>
      <c r="P38" s="365"/>
      <c r="Q38" s="366"/>
      <c r="R38" s="365"/>
      <c r="S38" s="365"/>
      <c r="T38" s="365"/>
      <c r="U38" s="365"/>
      <c r="V38" s="365"/>
      <c r="W38" s="502"/>
      <c r="X38" s="94"/>
    </row>
    <row r="39" spans="3:24" ht="28.5" customHeight="1" x14ac:dyDescent="0.2">
      <c r="C39" s="90"/>
      <c r="D39" s="91"/>
      <c r="E39" s="92"/>
      <c r="F39" s="576" t="s">
        <v>628</v>
      </c>
      <c r="G39" s="576"/>
      <c r="H39" s="576"/>
      <c r="I39" s="576"/>
      <c r="J39" s="576"/>
      <c r="K39" s="576"/>
      <c r="L39" s="576"/>
      <c r="M39" s="576"/>
      <c r="N39" s="576"/>
      <c r="O39" s="576"/>
      <c r="P39" s="576"/>
      <c r="Q39" s="576"/>
      <c r="R39" s="576"/>
      <c r="S39" s="576"/>
      <c r="T39" s="576"/>
      <c r="U39" s="576"/>
      <c r="V39" s="93"/>
      <c r="W39" s="503"/>
      <c r="X39" s="94"/>
    </row>
    <row r="40" spans="3:24" x14ac:dyDescent="0.2">
      <c r="N40" s="329" t="s">
        <v>644</v>
      </c>
      <c r="P40" s="335">
        <v>2025</v>
      </c>
      <c r="Q40" s="335">
        <v>2026</v>
      </c>
      <c r="R40" s="335">
        <v>2027</v>
      </c>
      <c r="S40" s="335">
        <v>2028</v>
      </c>
      <c r="T40" s="335">
        <v>2029</v>
      </c>
      <c r="U40" s="335">
        <v>2030</v>
      </c>
      <c r="V40" s="335">
        <v>2031</v>
      </c>
    </row>
    <row r="41" spans="3:24" ht="19" x14ac:dyDescent="0.25">
      <c r="N41" s="324" t="s">
        <v>3</v>
      </c>
      <c r="O41" s="2" t="s">
        <v>3</v>
      </c>
      <c r="P41" s="177">
        <f>+P9+(40%*P11)+(90%*P13)+(90%*P14)+P15+P17+P18+P19+P21+P22+P26+P30+P31+P23+P29+P32+P33+P35+P28+P24</f>
        <v>1088994516</v>
      </c>
      <c r="Q41" s="197">
        <f t="shared" ref="Q41:V41" si="2">+Q9+(40%*Q11)+(90%*Q13)+(90%*Q14)+Q15+Q17+Q18+Q19+Q21+Q22+Q26+Q30+Q31+Q23+Q29+Q32+Q33+Q35+Q28+Q24</f>
        <v>1095611921.2</v>
      </c>
      <c r="R41" s="177">
        <f t="shared" si="2"/>
        <v>1110450697.3559999</v>
      </c>
      <c r="S41" s="177">
        <f t="shared" si="2"/>
        <v>1096709695.3559999</v>
      </c>
      <c r="T41" s="177">
        <f t="shared" si="2"/>
        <v>1115499041.81668</v>
      </c>
      <c r="U41" s="177">
        <f t="shared" si="2"/>
        <v>1137942068.6711807</v>
      </c>
      <c r="V41" s="177">
        <f t="shared" si="2"/>
        <v>1163214786.3313162</v>
      </c>
      <c r="W41" s="462"/>
    </row>
    <row r="42" spans="3:24" ht="19" x14ac:dyDescent="0.25">
      <c r="N42" s="324" t="s">
        <v>5</v>
      </c>
      <c r="O42" s="2" t="s">
        <v>5</v>
      </c>
      <c r="P42" s="178"/>
      <c r="Q42" s="197"/>
      <c r="R42" s="178"/>
      <c r="S42" s="178"/>
      <c r="T42" s="178"/>
      <c r="U42" s="178"/>
      <c r="V42" s="178"/>
      <c r="W42" s="462"/>
    </row>
    <row r="43" spans="3:24" ht="35" x14ac:dyDescent="0.25">
      <c r="N43" s="326" t="s">
        <v>218</v>
      </c>
      <c r="O43" s="18" t="s">
        <v>218</v>
      </c>
      <c r="P43" s="179">
        <f>+(P13*10%)+(P14*10%)+P34+P16+P20+P25+P27</f>
        <v>902403354.20000005</v>
      </c>
      <c r="Q43" s="197">
        <f t="shared" ref="Q43:V43" si="3">+(Q13*10%)+(Q14*10%)+Q34+Q16+Q20+Q25+Q27</f>
        <v>974630514.31599998</v>
      </c>
      <c r="R43" s="179">
        <f t="shared" si="3"/>
        <v>1041898711.905632</v>
      </c>
      <c r="S43" s="179">
        <f t="shared" si="3"/>
        <v>1100766649.5557728</v>
      </c>
      <c r="T43" s="179">
        <f t="shared" si="3"/>
        <v>1169837805.8935018</v>
      </c>
      <c r="U43" s="179">
        <f t="shared" si="3"/>
        <v>1238935514.7200484</v>
      </c>
      <c r="V43" s="179">
        <f t="shared" si="3"/>
        <v>1309048482.3356099</v>
      </c>
      <c r="W43" s="462"/>
    </row>
    <row r="44" spans="3:24" ht="19" x14ac:dyDescent="0.25">
      <c r="N44" s="324" t="s">
        <v>4</v>
      </c>
      <c r="O44" s="2" t="s">
        <v>4</v>
      </c>
      <c r="P44" s="177">
        <f>+(P11*60%)</f>
        <v>61708492.799999997</v>
      </c>
      <c r="Q44" s="197">
        <f t="shared" ref="Q44:V44" si="4">+(Q11*60%)</f>
        <v>61708492.799999997</v>
      </c>
      <c r="R44" s="177">
        <f t="shared" si="4"/>
        <v>61708492.799999997</v>
      </c>
      <c r="S44" s="177">
        <f t="shared" si="4"/>
        <v>61708492.799999997</v>
      </c>
      <c r="T44" s="177">
        <f t="shared" si="4"/>
        <v>61708492.799999997</v>
      </c>
      <c r="U44" s="177">
        <f t="shared" si="4"/>
        <v>61708492.799999997</v>
      </c>
      <c r="V44" s="177">
        <f t="shared" si="4"/>
        <v>61708492.799999997</v>
      </c>
      <c r="W44" s="462"/>
    </row>
    <row r="45" spans="3:24" ht="19" x14ac:dyDescent="0.25">
      <c r="N45" s="324" t="s">
        <v>7</v>
      </c>
      <c r="O45" s="2" t="s">
        <v>7</v>
      </c>
      <c r="P45" s="178"/>
      <c r="Q45" s="197"/>
      <c r="R45" s="178"/>
      <c r="S45" s="178"/>
      <c r="T45" s="178"/>
      <c r="U45" s="178"/>
      <c r="V45" s="178"/>
      <c r="W45" s="462"/>
    </row>
    <row r="46" spans="3:24" ht="19" x14ac:dyDescent="0.25">
      <c r="N46" s="328" t="s">
        <v>6</v>
      </c>
      <c r="O46" s="2" t="s">
        <v>6</v>
      </c>
      <c r="P46" s="322">
        <f>+P44+P43+P41</f>
        <v>2053106363</v>
      </c>
      <c r="Q46" s="348">
        <f t="shared" ref="Q46:V46" si="5">+Q44+Q43+Q41</f>
        <v>2131950928.316</v>
      </c>
      <c r="R46" s="322">
        <f t="shared" si="5"/>
        <v>2214057902.0616322</v>
      </c>
      <c r="S46" s="322">
        <f t="shared" si="5"/>
        <v>2259184837.7117729</v>
      </c>
      <c r="T46" s="322">
        <f t="shared" si="5"/>
        <v>2347045340.5101814</v>
      </c>
      <c r="U46" s="322">
        <f t="shared" si="5"/>
        <v>2438586076.1912289</v>
      </c>
      <c r="V46" s="322">
        <f t="shared" si="5"/>
        <v>2533971761.4669261</v>
      </c>
      <c r="W46" s="462">
        <v>1515196219.9563186</v>
      </c>
    </row>
    <row r="47" spans="3:24" x14ac:dyDescent="0.2">
      <c r="Q47"/>
      <c r="T47"/>
      <c r="W47" s="462"/>
    </row>
    <row r="48" spans="3:24" x14ac:dyDescent="0.2">
      <c r="G48" s="315"/>
      <c r="H48" s="315"/>
      <c r="I48" s="315"/>
      <c r="J48" s="315"/>
      <c r="K48" s="315"/>
      <c r="L48" s="315"/>
      <c r="M48" s="315"/>
      <c r="N48" s="315"/>
      <c r="O48" s="513" t="s">
        <v>646</v>
      </c>
      <c r="P48" s="349">
        <v>2025</v>
      </c>
      <c r="Q48" s="349">
        <v>2026</v>
      </c>
      <c r="R48" s="349">
        <v>2027</v>
      </c>
      <c r="S48" s="349">
        <v>2028</v>
      </c>
      <c r="T48" s="349">
        <v>2029</v>
      </c>
      <c r="U48" s="349">
        <v>2030</v>
      </c>
      <c r="V48" s="349">
        <v>2031</v>
      </c>
      <c r="W48" s="462"/>
    </row>
    <row r="49" spans="6:23" ht="19" x14ac:dyDescent="0.25">
      <c r="G49" s="315"/>
      <c r="H49" s="315"/>
      <c r="I49" s="315"/>
      <c r="J49" s="315"/>
      <c r="K49" s="315"/>
      <c r="L49" s="315"/>
      <c r="M49" s="315"/>
      <c r="N49" s="315"/>
      <c r="O49" s="351" t="s">
        <v>508</v>
      </c>
      <c r="P49" s="352">
        <v>1268952980</v>
      </c>
      <c r="Q49" s="353">
        <v>1307021569.4000001</v>
      </c>
      <c r="R49" s="352">
        <v>1346232216.4820001</v>
      </c>
      <c r="S49" s="352">
        <v>1346232216.4820001</v>
      </c>
      <c r="T49" s="352">
        <v>1386619182.9764602</v>
      </c>
      <c r="U49" s="352">
        <v>1428217758.465754</v>
      </c>
      <c r="V49" s="352">
        <v>1471064291.2197268</v>
      </c>
      <c r="W49" s="480">
        <v>1515196219.9563186</v>
      </c>
    </row>
    <row r="50" spans="6:23" x14ac:dyDescent="0.2">
      <c r="G50" s="315"/>
      <c r="H50" s="315"/>
      <c r="I50" s="315"/>
      <c r="J50" s="315"/>
      <c r="K50" s="315"/>
      <c r="L50" s="315"/>
      <c r="M50" s="315"/>
      <c r="N50" s="315"/>
      <c r="O50" s="350"/>
      <c r="P50" s="350"/>
      <c r="Q50" s="353"/>
      <c r="R50" s="350"/>
      <c r="S50" s="350"/>
      <c r="T50" s="354"/>
      <c r="U50" s="350"/>
      <c r="V50" s="350"/>
      <c r="W50" s="462"/>
    </row>
    <row r="51" spans="6:23" x14ac:dyDescent="0.2">
      <c r="G51" s="315"/>
      <c r="H51" s="315"/>
      <c r="I51" s="315"/>
      <c r="J51" s="315"/>
      <c r="K51" s="315"/>
      <c r="L51" s="315"/>
      <c r="M51" s="315"/>
      <c r="N51" s="315"/>
      <c r="O51" s="350"/>
      <c r="P51" s="350"/>
      <c r="Q51" s="353"/>
      <c r="R51" s="350"/>
      <c r="S51" s="350"/>
      <c r="T51" s="354"/>
      <c r="U51" s="350"/>
      <c r="V51" s="350"/>
      <c r="W51" s="462"/>
    </row>
    <row r="52" spans="6:23" x14ac:dyDescent="0.2">
      <c r="G52" s="315"/>
      <c r="H52" s="315"/>
      <c r="I52" s="315"/>
      <c r="J52" s="315"/>
      <c r="K52" s="315"/>
      <c r="L52" s="315"/>
      <c r="M52" s="315"/>
      <c r="N52" s="315"/>
      <c r="O52" s="350" t="s">
        <v>506</v>
      </c>
      <c r="P52" s="355">
        <v>784153383</v>
      </c>
      <c r="Q52" s="353">
        <v>824929358.91600001</v>
      </c>
      <c r="R52" s="355">
        <v>867825685.57963204</v>
      </c>
      <c r="S52" s="355">
        <v>912952621.22977293</v>
      </c>
      <c r="T52" s="355">
        <v>960426157.53372109</v>
      </c>
      <c r="U52" s="355">
        <v>1010368317.7254746</v>
      </c>
      <c r="V52" s="355">
        <v>1062907470.2471993</v>
      </c>
      <c r="W52" s="481">
        <v>1118178658.7000537</v>
      </c>
    </row>
    <row r="53" spans="6:23" x14ac:dyDescent="0.2"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56"/>
      <c r="R53" s="315"/>
      <c r="S53" s="315"/>
      <c r="T53" s="357"/>
      <c r="U53" s="315"/>
      <c r="V53" s="315"/>
      <c r="W53" s="462"/>
    </row>
    <row r="54" spans="6:23" x14ac:dyDescent="0.2">
      <c r="F54" s="315" t="s">
        <v>505</v>
      </c>
      <c r="G54" s="315"/>
      <c r="H54" s="315"/>
      <c r="I54" s="315"/>
      <c r="J54" s="315"/>
      <c r="K54" s="315"/>
      <c r="L54" s="315"/>
      <c r="M54" s="315"/>
      <c r="N54" s="315"/>
      <c r="O54" s="315"/>
      <c r="P54" s="358">
        <f>+P57-P37</f>
        <v>0</v>
      </c>
      <c r="Q54" s="359">
        <f t="shared" ref="Q54:V54" si="6">+Q57-Q37</f>
        <v>0</v>
      </c>
      <c r="R54" s="358">
        <f t="shared" si="6"/>
        <v>0</v>
      </c>
      <c r="S54" s="358">
        <f t="shared" si="6"/>
        <v>0</v>
      </c>
      <c r="T54" s="358">
        <f t="shared" si="6"/>
        <v>0</v>
      </c>
      <c r="U54" s="358">
        <f t="shared" si="6"/>
        <v>0</v>
      </c>
      <c r="V54" s="358">
        <f t="shared" si="6"/>
        <v>0</v>
      </c>
      <c r="W54" s="462"/>
    </row>
    <row r="55" spans="6:23" x14ac:dyDescent="0.2"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56"/>
      <c r="R55" s="315"/>
      <c r="S55" s="315"/>
      <c r="T55" s="357"/>
      <c r="U55" s="315"/>
      <c r="V55" s="315"/>
      <c r="W55" s="462"/>
    </row>
    <row r="56" spans="6:23" x14ac:dyDescent="0.2"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56"/>
      <c r="R56" s="315"/>
      <c r="S56" s="315"/>
      <c r="T56" s="357"/>
      <c r="U56" s="315"/>
      <c r="V56" s="315"/>
      <c r="W56" s="462"/>
    </row>
    <row r="57" spans="6:23" ht="16" x14ac:dyDescent="0.2">
      <c r="F57" s="361" t="s">
        <v>6</v>
      </c>
      <c r="G57" s="361"/>
      <c r="H57" s="361"/>
      <c r="I57" s="361"/>
      <c r="J57" s="361"/>
      <c r="K57" s="361"/>
      <c r="L57" s="361"/>
      <c r="M57" s="361"/>
      <c r="N57" s="361"/>
      <c r="O57" s="361"/>
      <c r="P57" s="362">
        <f>+P49+P52</f>
        <v>2053106363</v>
      </c>
      <c r="Q57" s="363">
        <f t="shared" ref="Q57:V57" si="7">+Q49+Q52</f>
        <v>2131950928.316</v>
      </c>
      <c r="R57" s="362">
        <f t="shared" si="7"/>
        <v>2214057902.0616322</v>
      </c>
      <c r="S57" s="362">
        <f t="shared" si="7"/>
        <v>2259184837.7117729</v>
      </c>
      <c r="T57" s="362">
        <f t="shared" si="7"/>
        <v>2347045340.5101814</v>
      </c>
      <c r="U57" s="362">
        <f t="shared" si="7"/>
        <v>2438586076.1912289</v>
      </c>
      <c r="V57" s="362">
        <f t="shared" si="7"/>
        <v>2533971761.4669261</v>
      </c>
      <c r="W57" s="462"/>
    </row>
    <row r="58" spans="6:23" x14ac:dyDescent="0.2"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56"/>
      <c r="R58" s="315"/>
      <c r="S58" s="315"/>
      <c r="T58" s="357"/>
      <c r="U58" s="315"/>
      <c r="V58" s="315"/>
      <c r="W58" s="462"/>
    </row>
    <row r="59" spans="6:23" x14ac:dyDescent="0.2">
      <c r="O59" s="350" t="s">
        <v>507</v>
      </c>
      <c r="P59" s="360">
        <f>+P57/'1. Presupuesto General'!C54</f>
        <v>5.3149931120825451E-2</v>
      </c>
      <c r="Q59" s="360">
        <f>+Q57/'1. Presupuesto General'!D54</f>
        <v>5.2462951699156414E-2</v>
      </c>
      <c r="R59" s="360">
        <f>+R57/'1. Presupuesto General'!E54</f>
        <v>5.1790338767294157E-2</v>
      </c>
      <c r="S59" s="360">
        <f>+S57/'1. Presupuesto General'!F54</f>
        <v>5.0233773409942652E-2</v>
      </c>
      <c r="T59" s="360">
        <f>+T57/'1. Presupuesto General'!G54</f>
        <v>4.9607778275003095E-2</v>
      </c>
      <c r="U59" s="360">
        <f>+U57/'1. Presupuesto General'!H54</f>
        <v>4.8994874293075599E-2</v>
      </c>
      <c r="V59" s="360">
        <f>+V57/'1. Presupuesto General'!I54</f>
        <v>4.8394787694800566E-2</v>
      </c>
      <c r="W59" s="462"/>
    </row>
    <row r="60" spans="6:23" x14ac:dyDescent="0.2">
      <c r="W60" s="462"/>
    </row>
    <row r="61" spans="6:23" x14ac:dyDescent="0.2">
      <c r="W61" s="462"/>
    </row>
    <row r="68" spans="3:3" ht="24" x14ac:dyDescent="0.3">
      <c r="C68" s="248" t="s">
        <v>2040</v>
      </c>
    </row>
    <row r="69" spans="3:3" ht="24" x14ac:dyDescent="0.3">
      <c r="C69" s="491" t="s">
        <v>502</v>
      </c>
    </row>
  </sheetData>
  <mergeCells count="88">
    <mergeCell ref="C1:D1"/>
    <mergeCell ref="F39:U39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C21:C26"/>
    <mergeCell ref="C27:C31"/>
    <mergeCell ref="D27:D31"/>
    <mergeCell ref="C32:C36"/>
    <mergeCell ref="D32:D36"/>
    <mergeCell ref="W11:W12"/>
    <mergeCell ref="C13:C14"/>
    <mergeCell ref="D13:D14"/>
    <mergeCell ref="W13:W14"/>
    <mergeCell ref="C15:C20"/>
    <mergeCell ref="D15:D20"/>
    <mergeCell ref="W15:W16"/>
    <mergeCell ref="W17:W18"/>
    <mergeCell ref="W19:W20"/>
    <mergeCell ref="Q11:Q12"/>
    <mergeCell ref="R11:R12"/>
    <mergeCell ref="S11:S12"/>
    <mergeCell ref="W9:W10"/>
    <mergeCell ref="X9:X10"/>
    <mergeCell ref="T11:T12"/>
    <mergeCell ref="U11:U12"/>
    <mergeCell ref="V11:V12"/>
    <mergeCell ref="H11:H12"/>
    <mergeCell ref="I11:I12"/>
    <mergeCell ref="J11:J12"/>
    <mergeCell ref="U9:U10"/>
    <mergeCell ref="V9:V10"/>
    <mergeCell ref="K11:K12"/>
    <mergeCell ref="L11:L12"/>
    <mergeCell ref="M11:M12"/>
    <mergeCell ref="N11:N12"/>
    <mergeCell ref="O11:O12"/>
    <mergeCell ref="P11:P12"/>
    <mergeCell ref="T9:T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C9:C12"/>
    <mergeCell ref="D9:D12"/>
    <mergeCell ref="E9:E10"/>
    <mergeCell ref="F9:F10"/>
    <mergeCell ref="G9:G10"/>
    <mergeCell ref="F11:F12"/>
    <mergeCell ref="G11:G12"/>
    <mergeCell ref="C2:X2"/>
    <mergeCell ref="C6:C8"/>
    <mergeCell ref="D6:D8"/>
    <mergeCell ref="E6:E8"/>
    <mergeCell ref="G6:G8"/>
    <mergeCell ref="H6:N7"/>
    <mergeCell ref="P6:V7"/>
    <mergeCell ref="U35:U36"/>
    <mergeCell ref="V35:V36"/>
    <mergeCell ref="W35:W36"/>
    <mergeCell ref="X35:X36"/>
    <mergeCell ref="C3:X3"/>
    <mergeCell ref="C4:X4"/>
    <mergeCell ref="C5:X5"/>
    <mergeCell ref="F7:F8"/>
    <mergeCell ref="P35:P36"/>
    <mergeCell ref="Q35:Q36"/>
    <mergeCell ref="R35:R36"/>
    <mergeCell ref="S35:S36"/>
    <mergeCell ref="T35:T36"/>
    <mergeCell ref="D21:D26"/>
    <mergeCell ref="X11:X12"/>
    <mergeCell ref="H9:H10"/>
  </mergeCells>
  <hyperlinks>
    <hyperlink ref="C1" location="DIRECTORIO!A1" display="INICIO" xr:uid="{82B25992-E1CE-4FCD-B901-6946CFADF94F}"/>
    <hyperlink ref="C1:D1" location="'Tabla de contenido'!A1" display="Tabla de contenido" xr:uid="{19171471-2066-4FAB-8669-C23D62F55BFA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/>
  </sheetPr>
  <dimension ref="A1:AC33"/>
  <sheetViews>
    <sheetView showGridLines="0" workbookViewId="0">
      <selection activeCell="A3" sqref="A3"/>
    </sheetView>
  </sheetViews>
  <sheetFormatPr baseColWidth="10" defaultColWidth="11.5" defaultRowHeight="15" x14ac:dyDescent="0.2"/>
  <cols>
    <col min="1" max="1" width="20.5" style="44" customWidth="1"/>
    <col min="2" max="2" width="20.83203125" style="44" customWidth="1"/>
    <col min="3" max="3" width="17.6640625" style="44" customWidth="1"/>
    <col min="4" max="4" width="11.5" style="44"/>
    <col min="5" max="5" width="16.83203125" style="44" customWidth="1"/>
    <col min="6" max="6" width="6.5" style="44" customWidth="1"/>
    <col min="7" max="7" width="5.5" style="44" customWidth="1"/>
    <col min="8" max="8" width="5.83203125" style="44" customWidth="1"/>
    <col min="9" max="9" width="5.5" style="44" customWidth="1"/>
    <col min="10" max="10" width="5.33203125" style="44" customWidth="1"/>
    <col min="11" max="11" width="6.33203125" style="44" customWidth="1"/>
    <col min="12" max="12" width="5.5" style="44" customWidth="1"/>
    <col min="13" max="13" width="19.1640625" style="44" customWidth="1"/>
    <col min="14" max="14" width="21.1640625" style="44" customWidth="1"/>
    <col min="15" max="15" width="21" style="44" customWidth="1"/>
    <col min="16" max="16" width="13.5" style="44" customWidth="1"/>
    <col min="17" max="17" width="12.6640625" style="44" customWidth="1"/>
    <col min="18" max="18" width="22.83203125" style="44" customWidth="1"/>
    <col min="19" max="19" width="12.83203125" style="44" customWidth="1"/>
    <col min="20" max="20" width="15.5" style="44" customWidth="1"/>
    <col min="21" max="21" width="15.83203125" style="44" customWidth="1"/>
    <col min="22" max="22" width="14.5" style="44" customWidth="1"/>
    <col min="23" max="23" width="13" style="44" customWidth="1"/>
    <col min="24" max="16384" width="11.5" style="44"/>
  </cols>
  <sheetData>
    <row r="1" spans="1:29" ht="16" thickBot="1" x14ac:dyDescent="0.25">
      <c r="A1" s="659" t="s">
        <v>2007</v>
      </c>
      <c r="B1" s="659"/>
    </row>
    <row r="4" spans="1:29" ht="28.5" customHeight="1" x14ac:dyDescent="0.2">
      <c r="A4" s="709" t="s">
        <v>647</v>
      </c>
      <c r="B4" s="709"/>
      <c r="C4" s="709"/>
      <c r="D4" s="709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709"/>
      <c r="U4" s="709"/>
      <c r="V4" s="709"/>
      <c r="W4" s="709"/>
    </row>
    <row r="5" spans="1:29" ht="28" x14ac:dyDescent="0.2">
      <c r="A5" s="710" t="s">
        <v>51</v>
      </c>
      <c r="B5" s="710" t="s">
        <v>50</v>
      </c>
      <c r="C5" s="710" t="s">
        <v>49</v>
      </c>
      <c r="D5" s="45" t="s">
        <v>48</v>
      </c>
      <c r="E5" s="710" t="s">
        <v>47</v>
      </c>
      <c r="F5" s="710" t="s">
        <v>46</v>
      </c>
      <c r="G5" s="710"/>
      <c r="H5" s="710"/>
      <c r="I5" s="710"/>
      <c r="J5" s="710"/>
      <c r="K5" s="710"/>
      <c r="L5" s="710"/>
      <c r="M5" s="45" t="s">
        <v>45</v>
      </c>
      <c r="N5" s="710" t="s">
        <v>44</v>
      </c>
      <c r="O5" s="710"/>
      <c r="P5" s="710"/>
      <c r="Q5" s="710"/>
      <c r="R5" s="710"/>
      <c r="S5" s="710"/>
      <c r="T5" s="710"/>
      <c r="U5" s="704" t="s">
        <v>43</v>
      </c>
      <c r="V5" s="710" t="s">
        <v>42</v>
      </c>
      <c r="W5" s="704" t="s">
        <v>41</v>
      </c>
    </row>
    <row r="6" spans="1:29" x14ac:dyDescent="0.2">
      <c r="A6" s="710"/>
      <c r="B6" s="710"/>
      <c r="C6" s="710"/>
      <c r="D6" s="704" t="s">
        <v>40</v>
      </c>
      <c r="E6" s="710"/>
      <c r="F6" s="710"/>
      <c r="G6" s="710"/>
      <c r="H6" s="710"/>
      <c r="I6" s="710"/>
      <c r="J6" s="710"/>
      <c r="K6" s="710"/>
      <c r="L6" s="710"/>
      <c r="M6" s="704" t="s">
        <v>268</v>
      </c>
      <c r="N6" s="710"/>
      <c r="O6" s="710"/>
      <c r="P6" s="710"/>
      <c r="Q6" s="710"/>
      <c r="R6" s="710"/>
      <c r="S6" s="710"/>
      <c r="T6" s="710"/>
      <c r="U6" s="711"/>
      <c r="V6" s="710"/>
      <c r="W6" s="711"/>
    </row>
    <row r="7" spans="1:29" ht="74.25" customHeight="1" x14ac:dyDescent="0.2">
      <c r="A7" s="704"/>
      <c r="B7" s="704"/>
      <c r="C7" s="704"/>
      <c r="D7" s="705"/>
      <c r="E7" s="704"/>
      <c r="F7" s="46">
        <v>2025</v>
      </c>
      <c r="G7" s="46">
        <v>2026</v>
      </c>
      <c r="H7" s="46">
        <v>2027</v>
      </c>
      <c r="I7" s="46">
        <v>2028</v>
      </c>
      <c r="J7" s="46">
        <v>2029</v>
      </c>
      <c r="K7" s="46">
        <v>2030</v>
      </c>
      <c r="L7" s="46">
        <v>2031</v>
      </c>
      <c r="M7" s="705"/>
      <c r="N7" s="46">
        <v>2025</v>
      </c>
      <c r="O7" s="46">
        <v>2026</v>
      </c>
      <c r="P7" s="46">
        <v>2027</v>
      </c>
      <c r="Q7" s="46">
        <v>2028</v>
      </c>
      <c r="R7" s="46">
        <v>2029</v>
      </c>
      <c r="S7" s="46">
        <v>2030</v>
      </c>
      <c r="T7" s="46">
        <v>2031</v>
      </c>
      <c r="U7" s="705"/>
      <c r="V7" s="710"/>
      <c r="W7" s="705"/>
    </row>
    <row r="8" spans="1:29" ht="125.25" customHeight="1" x14ac:dyDescent="0.2">
      <c r="A8" s="706" t="s">
        <v>270</v>
      </c>
      <c r="B8" s="706" t="s">
        <v>271</v>
      </c>
      <c r="C8" s="47" t="s">
        <v>272</v>
      </c>
      <c r="D8" s="48">
        <v>1</v>
      </c>
      <c r="E8" s="49" t="s">
        <v>273</v>
      </c>
      <c r="F8" s="50"/>
      <c r="G8" s="51">
        <v>1</v>
      </c>
      <c r="H8" s="51"/>
      <c r="I8" s="51"/>
      <c r="J8" s="51">
        <v>1</v>
      </c>
      <c r="K8" s="51"/>
      <c r="L8" s="51">
        <v>1</v>
      </c>
      <c r="M8" s="52" t="s">
        <v>274</v>
      </c>
      <c r="N8" s="53"/>
      <c r="O8" s="53">
        <v>10000000</v>
      </c>
      <c r="P8" s="53"/>
      <c r="Q8" s="53"/>
      <c r="R8" s="53">
        <v>12000000</v>
      </c>
      <c r="S8" s="53"/>
      <c r="T8" s="53"/>
      <c r="U8" s="52" t="s">
        <v>275</v>
      </c>
      <c r="V8" s="54" t="s">
        <v>276</v>
      </c>
      <c r="W8" s="52" t="s">
        <v>277</v>
      </c>
    </row>
    <row r="9" spans="1:29" ht="112" x14ac:dyDescent="0.2">
      <c r="A9" s="707"/>
      <c r="B9" s="707"/>
      <c r="C9" s="47" t="s">
        <v>278</v>
      </c>
      <c r="D9" s="48">
        <v>1</v>
      </c>
      <c r="E9" s="49" t="s">
        <v>273</v>
      </c>
      <c r="F9" s="50"/>
      <c r="G9" s="51">
        <v>1</v>
      </c>
      <c r="H9" s="51">
        <v>1</v>
      </c>
      <c r="I9" s="51">
        <v>1</v>
      </c>
      <c r="J9" s="51">
        <v>1</v>
      </c>
      <c r="K9" s="51">
        <v>1</v>
      </c>
      <c r="L9" s="51">
        <v>1</v>
      </c>
      <c r="M9" s="52" t="s">
        <v>279</v>
      </c>
      <c r="N9" s="53"/>
      <c r="O9" s="53">
        <v>6000000</v>
      </c>
      <c r="P9" s="53"/>
      <c r="Q9" s="53"/>
      <c r="R9" s="53">
        <v>8000000</v>
      </c>
      <c r="S9" s="53"/>
      <c r="T9" s="53"/>
      <c r="U9" s="52" t="s">
        <v>275</v>
      </c>
      <c r="V9" s="54" t="s">
        <v>280</v>
      </c>
      <c r="W9" s="52" t="s">
        <v>281</v>
      </c>
    </row>
    <row r="10" spans="1:29" ht="158.25" customHeight="1" x14ac:dyDescent="0.2">
      <c r="A10" s="707"/>
      <c r="B10" s="707"/>
      <c r="C10" s="47" t="s">
        <v>282</v>
      </c>
      <c r="D10" s="48">
        <v>1</v>
      </c>
      <c r="E10" s="49" t="s">
        <v>283</v>
      </c>
      <c r="F10" s="50"/>
      <c r="G10" s="51">
        <v>1</v>
      </c>
      <c r="H10" s="50"/>
      <c r="I10" s="50"/>
      <c r="J10" s="51">
        <v>1</v>
      </c>
      <c r="K10" s="50"/>
      <c r="L10" s="51">
        <v>1</v>
      </c>
      <c r="M10" s="52" t="s">
        <v>284</v>
      </c>
      <c r="N10" s="53"/>
      <c r="O10" s="53">
        <v>5000000</v>
      </c>
      <c r="P10" s="53"/>
      <c r="Q10" s="53"/>
      <c r="R10" s="53">
        <v>7000000</v>
      </c>
      <c r="S10" s="53"/>
      <c r="T10" s="53"/>
      <c r="U10" s="52" t="s">
        <v>275</v>
      </c>
      <c r="V10" s="54" t="s">
        <v>276</v>
      </c>
      <c r="W10" s="52" t="s">
        <v>281</v>
      </c>
    </row>
    <row r="11" spans="1:29" ht="159.75" customHeight="1" x14ac:dyDescent="0.2">
      <c r="A11" s="708"/>
      <c r="B11" s="708"/>
      <c r="C11" s="47" t="s">
        <v>285</v>
      </c>
      <c r="D11" s="48">
        <v>1</v>
      </c>
      <c r="E11" s="49" t="s">
        <v>286</v>
      </c>
      <c r="F11" s="50"/>
      <c r="G11" s="51">
        <v>0.3</v>
      </c>
      <c r="H11" s="51">
        <v>0.6</v>
      </c>
      <c r="I11" s="51">
        <v>0.8</v>
      </c>
      <c r="J11" s="51">
        <v>1</v>
      </c>
      <c r="K11" s="51">
        <v>1</v>
      </c>
      <c r="L11" s="51">
        <v>1</v>
      </c>
      <c r="M11" s="52" t="s">
        <v>287</v>
      </c>
      <c r="N11" s="53"/>
      <c r="O11" s="53">
        <v>5000000</v>
      </c>
      <c r="P11" s="53"/>
      <c r="Q11" s="53"/>
      <c r="R11" s="53">
        <v>7000000</v>
      </c>
      <c r="S11" s="53"/>
      <c r="T11" s="53"/>
      <c r="U11" s="52" t="s">
        <v>275</v>
      </c>
      <c r="V11" s="54" t="s">
        <v>276</v>
      </c>
      <c r="W11" s="52" t="s">
        <v>288</v>
      </c>
    </row>
    <row r="12" spans="1:29" ht="34.5" customHeight="1" x14ac:dyDescent="0.3">
      <c r="M12" s="367" t="s">
        <v>471</v>
      </c>
      <c r="N12" s="368">
        <f>SUM(N8:N11)</f>
        <v>0</v>
      </c>
      <c r="O12" s="368">
        <f>SUM(O8:O11)</f>
        <v>26000000</v>
      </c>
      <c r="P12" s="368">
        <f t="shared" ref="P12:T12" si="0">SUM(P8:P11)</f>
        <v>0</v>
      </c>
      <c r="Q12" s="368">
        <f t="shared" si="0"/>
        <v>0</v>
      </c>
      <c r="R12" s="368">
        <f t="shared" si="0"/>
        <v>34000000</v>
      </c>
      <c r="S12" s="368">
        <f t="shared" si="0"/>
        <v>0</v>
      </c>
      <c r="T12" s="368">
        <f t="shared" si="0"/>
        <v>0</v>
      </c>
    </row>
    <row r="13" spans="1:29" ht="34.5" customHeight="1" x14ac:dyDescent="0.2">
      <c r="N13" s="97"/>
      <c r="O13" s="97"/>
      <c r="P13" s="97"/>
      <c r="Q13" s="97"/>
      <c r="R13" s="97"/>
      <c r="S13" s="97"/>
      <c r="T13" s="97"/>
    </row>
    <row r="14" spans="1:29" ht="34.5" customHeight="1" x14ac:dyDescent="0.2">
      <c r="N14" s="97"/>
      <c r="O14" s="97"/>
      <c r="P14" s="97"/>
      <c r="Q14" s="97"/>
      <c r="R14" s="97"/>
      <c r="S14" s="97"/>
      <c r="T14" s="97"/>
    </row>
    <row r="15" spans="1:29" x14ac:dyDescent="0.2">
      <c r="N15" s="97"/>
      <c r="O15" s="97"/>
      <c r="P15" s="97"/>
      <c r="Q15" s="97"/>
      <c r="R15" s="97"/>
      <c r="S15" s="97"/>
      <c r="T15" s="97"/>
    </row>
    <row r="16" spans="1:29" ht="16" x14ac:dyDescent="0.2">
      <c r="M16" s="576" t="s">
        <v>628</v>
      </c>
      <c r="N16" s="576"/>
      <c r="O16" s="576"/>
      <c r="P16" s="576"/>
      <c r="Q16" s="576"/>
      <c r="R16" s="576"/>
      <c r="S16" s="576"/>
      <c r="T16" s="576"/>
      <c r="U16" s="576"/>
      <c r="V16" s="576"/>
      <c r="W16" s="576"/>
      <c r="X16" s="576"/>
      <c r="Y16" s="576"/>
      <c r="Z16" s="576"/>
      <c r="AA16" s="576"/>
      <c r="AB16" s="576"/>
      <c r="AC16" s="93"/>
    </row>
    <row r="17" spans="2:22" ht="15.75" customHeight="1" x14ac:dyDescent="0.2">
      <c r="M17" s="329" t="s">
        <v>644</v>
      </c>
      <c r="N17" s="335">
        <v>2025</v>
      </c>
      <c r="O17" s="335">
        <v>2026</v>
      </c>
      <c r="P17" s="335">
        <v>2027</v>
      </c>
      <c r="Q17" s="335">
        <v>2028</v>
      </c>
      <c r="R17" s="335">
        <v>2029</v>
      </c>
      <c r="S17" s="335">
        <v>2030</v>
      </c>
      <c r="T17" s="335">
        <v>2031</v>
      </c>
      <c r="U17"/>
      <c r="V17"/>
    </row>
    <row r="18" spans="2:22" ht="16" x14ac:dyDescent="0.2">
      <c r="M18" s="324" t="s">
        <v>3</v>
      </c>
      <c r="N18" s="77">
        <f>+N8+N9+N11</f>
        <v>0</v>
      </c>
      <c r="O18" s="77">
        <f>+O8+O9+O11</f>
        <v>21000000</v>
      </c>
      <c r="P18" s="77">
        <f t="shared" ref="P18:T18" si="1">+P8+P9+P11</f>
        <v>0</v>
      </c>
      <c r="Q18" s="77">
        <f t="shared" si="1"/>
        <v>0</v>
      </c>
      <c r="R18" s="77">
        <f t="shared" si="1"/>
        <v>27000000</v>
      </c>
      <c r="S18" s="77">
        <f t="shared" si="1"/>
        <v>0</v>
      </c>
      <c r="T18" s="77">
        <f t="shared" si="1"/>
        <v>0</v>
      </c>
    </row>
    <row r="19" spans="2:22" ht="16" x14ac:dyDescent="0.2">
      <c r="M19" s="324" t="s">
        <v>5</v>
      </c>
      <c r="N19" s="81">
        <f>+N10</f>
        <v>0</v>
      </c>
      <c r="O19" s="81">
        <f t="shared" ref="O19:T19" si="2">+O10</f>
        <v>5000000</v>
      </c>
      <c r="P19" s="81">
        <f t="shared" si="2"/>
        <v>0</v>
      </c>
      <c r="Q19" s="81">
        <f t="shared" si="2"/>
        <v>0</v>
      </c>
      <c r="R19" s="81">
        <f t="shared" si="2"/>
        <v>7000000</v>
      </c>
      <c r="S19" s="81">
        <f t="shared" si="2"/>
        <v>0</v>
      </c>
      <c r="T19" s="81">
        <f t="shared" si="2"/>
        <v>0</v>
      </c>
    </row>
    <row r="20" spans="2:22" ht="34" x14ac:dyDescent="0.2">
      <c r="M20" s="326" t="s">
        <v>333</v>
      </c>
      <c r="N20" s="77"/>
      <c r="O20" s="77"/>
      <c r="P20" s="77"/>
      <c r="Q20" s="77"/>
      <c r="R20" s="77"/>
      <c r="S20" s="77"/>
      <c r="T20" s="77"/>
    </row>
    <row r="21" spans="2:22" ht="16" x14ac:dyDescent="0.2">
      <c r="M21" s="324" t="s">
        <v>4</v>
      </c>
      <c r="N21" s="75"/>
      <c r="O21" s="75"/>
      <c r="P21" s="75"/>
      <c r="Q21" s="75"/>
      <c r="R21" s="75"/>
      <c r="S21" s="75"/>
      <c r="T21" s="75"/>
    </row>
    <row r="22" spans="2:22" ht="16" x14ac:dyDescent="0.2">
      <c r="M22" s="324" t="s">
        <v>7</v>
      </c>
      <c r="N22" s="75"/>
      <c r="O22" s="75"/>
      <c r="P22" s="75"/>
      <c r="Q22" s="75"/>
      <c r="R22" s="75"/>
      <c r="S22" s="75"/>
      <c r="T22" s="75"/>
    </row>
    <row r="23" spans="2:22" ht="16" x14ac:dyDescent="0.2">
      <c r="M23" s="328" t="s">
        <v>6</v>
      </c>
      <c r="N23" s="75">
        <f>SUM(N18:N22)</f>
        <v>0</v>
      </c>
      <c r="O23" s="78">
        <f t="shared" ref="O23:S23" si="3">SUM(O18:O22)</f>
        <v>26000000</v>
      </c>
      <c r="P23" s="75">
        <f t="shared" si="3"/>
        <v>0</v>
      </c>
      <c r="Q23" s="75">
        <f t="shared" si="3"/>
        <v>0</v>
      </c>
      <c r="R23" s="75">
        <f t="shared" si="3"/>
        <v>34000000</v>
      </c>
      <c r="S23" s="75">
        <f t="shared" si="3"/>
        <v>0</v>
      </c>
      <c r="T23" s="75"/>
    </row>
    <row r="32" spans="2:22" ht="24" x14ac:dyDescent="0.3">
      <c r="B32" s="248" t="s">
        <v>2040</v>
      </c>
    </row>
    <row r="33" spans="2:2" ht="24" x14ac:dyDescent="0.3">
      <c r="B33" s="491" t="s">
        <v>502</v>
      </c>
    </row>
  </sheetData>
  <mergeCells count="16">
    <mergeCell ref="A1:B1"/>
    <mergeCell ref="M16:AB16"/>
    <mergeCell ref="D6:D7"/>
    <mergeCell ref="M6:M7"/>
    <mergeCell ref="A8:A11"/>
    <mergeCell ref="B8:B11"/>
    <mergeCell ref="A4:W4"/>
    <mergeCell ref="A5:A7"/>
    <mergeCell ref="B5:B7"/>
    <mergeCell ref="C5:C7"/>
    <mergeCell ref="E5:E7"/>
    <mergeCell ref="F5:L6"/>
    <mergeCell ref="N5:T6"/>
    <mergeCell ref="U5:U7"/>
    <mergeCell ref="V5:V7"/>
    <mergeCell ref="W5:W7"/>
  </mergeCells>
  <hyperlinks>
    <hyperlink ref="A1" location="DIRECTORIO!A1" display="INICIO" xr:uid="{9B138603-59BE-4965-97A0-4BDA66825474}"/>
    <hyperlink ref="A1:B1" location="'Tabla de contenido'!A1" display="Tabla de contenido" xr:uid="{76981ACE-B709-4FFA-9035-531A434EA12A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8"/>
  <sheetViews>
    <sheetView showGridLines="0" topLeftCell="C1" workbookViewId="0">
      <selection activeCell="J188" sqref="J188"/>
    </sheetView>
  </sheetViews>
  <sheetFormatPr baseColWidth="10" defaultColWidth="8.83203125" defaultRowHeight="13" x14ac:dyDescent="0.15"/>
  <cols>
    <col min="1" max="1" width="11.5" style="153" customWidth="1"/>
    <col min="2" max="2" width="72.6640625" style="153" customWidth="1"/>
    <col min="3" max="3" width="23.6640625" style="153" customWidth="1"/>
    <col min="4" max="4" width="30.6640625" style="153" customWidth="1"/>
    <col min="5" max="5" width="32.1640625" style="153" customWidth="1"/>
    <col min="6" max="6" width="22.33203125" style="153" customWidth="1"/>
    <col min="7" max="7" width="34.6640625" style="153" customWidth="1"/>
    <col min="8" max="8" width="38.5" style="153" customWidth="1"/>
    <col min="9" max="256" width="8.83203125" style="153"/>
    <col min="257" max="257" width="11.5" style="153" customWidth="1"/>
    <col min="258" max="258" width="72.6640625" style="153" customWidth="1"/>
    <col min="259" max="259" width="23.6640625" style="153" customWidth="1"/>
    <col min="260" max="260" width="30.6640625" style="153" customWidth="1"/>
    <col min="261" max="261" width="32.1640625" style="153" customWidth="1"/>
    <col min="262" max="262" width="22.33203125" style="153" customWidth="1"/>
    <col min="263" max="263" width="34.6640625" style="153" customWidth="1"/>
    <col min="264" max="264" width="38.5" style="153" customWidth="1"/>
    <col min="265" max="512" width="8.83203125" style="153"/>
    <col min="513" max="513" width="11.5" style="153" customWidth="1"/>
    <col min="514" max="514" width="72.6640625" style="153" customWidth="1"/>
    <col min="515" max="515" width="23.6640625" style="153" customWidth="1"/>
    <col min="516" max="516" width="30.6640625" style="153" customWidth="1"/>
    <col min="517" max="517" width="32.1640625" style="153" customWidth="1"/>
    <col min="518" max="518" width="22.33203125" style="153" customWidth="1"/>
    <col min="519" max="519" width="34.6640625" style="153" customWidth="1"/>
    <col min="520" max="520" width="38.5" style="153" customWidth="1"/>
    <col min="521" max="768" width="8.83203125" style="153"/>
    <col min="769" max="769" width="11.5" style="153" customWidth="1"/>
    <col min="770" max="770" width="72.6640625" style="153" customWidth="1"/>
    <col min="771" max="771" width="23.6640625" style="153" customWidth="1"/>
    <col min="772" max="772" width="30.6640625" style="153" customWidth="1"/>
    <col min="773" max="773" width="32.1640625" style="153" customWidth="1"/>
    <col min="774" max="774" width="22.33203125" style="153" customWidth="1"/>
    <col min="775" max="775" width="34.6640625" style="153" customWidth="1"/>
    <col min="776" max="776" width="38.5" style="153" customWidth="1"/>
    <col min="777" max="1024" width="8.83203125" style="153"/>
    <col min="1025" max="1025" width="11.5" style="153" customWidth="1"/>
    <col min="1026" max="1026" width="72.6640625" style="153" customWidth="1"/>
    <col min="1027" max="1027" width="23.6640625" style="153" customWidth="1"/>
    <col min="1028" max="1028" width="30.6640625" style="153" customWidth="1"/>
    <col min="1029" max="1029" width="32.1640625" style="153" customWidth="1"/>
    <col min="1030" max="1030" width="22.33203125" style="153" customWidth="1"/>
    <col min="1031" max="1031" width="34.6640625" style="153" customWidth="1"/>
    <col min="1032" max="1032" width="38.5" style="153" customWidth="1"/>
    <col min="1033" max="1280" width="8.83203125" style="153"/>
    <col min="1281" max="1281" width="11.5" style="153" customWidth="1"/>
    <col min="1282" max="1282" width="72.6640625" style="153" customWidth="1"/>
    <col min="1283" max="1283" width="23.6640625" style="153" customWidth="1"/>
    <col min="1284" max="1284" width="30.6640625" style="153" customWidth="1"/>
    <col min="1285" max="1285" width="32.1640625" style="153" customWidth="1"/>
    <col min="1286" max="1286" width="22.33203125" style="153" customWidth="1"/>
    <col min="1287" max="1287" width="34.6640625" style="153" customWidth="1"/>
    <col min="1288" max="1288" width="38.5" style="153" customWidth="1"/>
    <col min="1289" max="1536" width="8.83203125" style="153"/>
    <col min="1537" max="1537" width="11.5" style="153" customWidth="1"/>
    <col min="1538" max="1538" width="72.6640625" style="153" customWidth="1"/>
    <col min="1539" max="1539" width="23.6640625" style="153" customWidth="1"/>
    <col min="1540" max="1540" width="30.6640625" style="153" customWidth="1"/>
    <col min="1541" max="1541" width="32.1640625" style="153" customWidth="1"/>
    <col min="1542" max="1542" width="22.33203125" style="153" customWidth="1"/>
    <col min="1543" max="1543" width="34.6640625" style="153" customWidth="1"/>
    <col min="1544" max="1544" width="38.5" style="153" customWidth="1"/>
    <col min="1545" max="1792" width="8.83203125" style="153"/>
    <col min="1793" max="1793" width="11.5" style="153" customWidth="1"/>
    <col min="1794" max="1794" width="72.6640625" style="153" customWidth="1"/>
    <col min="1795" max="1795" width="23.6640625" style="153" customWidth="1"/>
    <col min="1796" max="1796" width="30.6640625" style="153" customWidth="1"/>
    <col min="1797" max="1797" width="32.1640625" style="153" customWidth="1"/>
    <col min="1798" max="1798" width="22.33203125" style="153" customWidth="1"/>
    <col min="1799" max="1799" width="34.6640625" style="153" customWidth="1"/>
    <col min="1800" max="1800" width="38.5" style="153" customWidth="1"/>
    <col min="1801" max="2048" width="8.83203125" style="153"/>
    <col min="2049" max="2049" width="11.5" style="153" customWidth="1"/>
    <col min="2050" max="2050" width="72.6640625" style="153" customWidth="1"/>
    <col min="2051" max="2051" width="23.6640625" style="153" customWidth="1"/>
    <col min="2052" max="2052" width="30.6640625" style="153" customWidth="1"/>
    <col min="2053" max="2053" width="32.1640625" style="153" customWidth="1"/>
    <col min="2054" max="2054" width="22.33203125" style="153" customWidth="1"/>
    <col min="2055" max="2055" width="34.6640625" style="153" customWidth="1"/>
    <col min="2056" max="2056" width="38.5" style="153" customWidth="1"/>
    <col min="2057" max="2304" width="8.83203125" style="153"/>
    <col min="2305" max="2305" width="11.5" style="153" customWidth="1"/>
    <col min="2306" max="2306" width="72.6640625" style="153" customWidth="1"/>
    <col min="2307" max="2307" width="23.6640625" style="153" customWidth="1"/>
    <col min="2308" max="2308" width="30.6640625" style="153" customWidth="1"/>
    <col min="2309" max="2309" width="32.1640625" style="153" customWidth="1"/>
    <col min="2310" max="2310" width="22.33203125" style="153" customWidth="1"/>
    <col min="2311" max="2311" width="34.6640625" style="153" customWidth="1"/>
    <col min="2312" max="2312" width="38.5" style="153" customWidth="1"/>
    <col min="2313" max="2560" width="8.83203125" style="153"/>
    <col min="2561" max="2561" width="11.5" style="153" customWidth="1"/>
    <col min="2562" max="2562" width="72.6640625" style="153" customWidth="1"/>
    <col min="2563" max="2563" width="23.6640625" style="153" customWidth="1"/>
    <col min="2564" max="2564" width="30.6640625" style="153" customWidth="1"/>
    <col min="2565" max="2565" width="32.1640625" style="153" customWidth="1"/>
    <col min="2566" max="2566" width="22.33203125" style="153" customWidth="1"/>
    <col min="2567" max="2567" width="34.6640625" style="153" customWidth="1"/>
    <col min="2568" max="2568" width="38.5" style="153" customWidth="1"/>
    <col min="2569" max="2816" width="8.83203125" style="153"/>
    <col min="2817" max="2817" width="11.5" style="153" customWidth="1"/>
    <col min="2818" max="2818" width="72.6640625" style="153" customWidth="1"/>
    <col min="2819" max="2819" width="23.6640625" style="153" customWidth="1"/>
    <col min="2820" max="2820" width="30.6640625" style="153" customWidth="1"/>
    <col min="2821" max="2821" width="32.1640625" style="153" customWidth="1"/>
    <col min="2822" max="2822" width="22.33203125" style="153" customWidth="1"/>
    <col min="2823" max="2823" width="34.6640625" style="153" customWidth="1"/>
    <col min="2824" max="2824" width="38.5" style="153" customWidth="1"/>
    <col min="2825" max="3072" width="8.83203125" style="153"/>
    <col min="3073" max="3073" width="11.5" style="153" customWidth="1"/>
    <col min="3074" max="3074" width="72.6640625" style="153" customWidth="1"/>
    <col min="3075" max="3075" width="23.6640625" style="153" customWidth="1"/>
    <col min="3076" max="3076" width="30.6640625" style="153" customWidth="1"/>
    <col min="3077" max="3077" width="32.1640625" style="153" customWidth="1"/>
    <col min="3078" max="3078" width="22.33203125" style="153" customWidth="1"/>
    <col min="3079" max="3079" width="34.6640625" style="153" customWidth="1"/>
    <col min="3080" max="3080" width="38.5" style="153" customWidth="1"/>
    <col min="3081" max="3328" width="8.83203125" style="153"/>
    <col min="3329" max="3329" width="11.5" style="153" customWidth="1"/>
    <col min="3330" max="3330" width="72.6640625" style="153" customWidth="1"/>
    <col min="3331" max="3331" width="23.6640625" style="153" customWidth="1"/>
    <col min="3332" max="3332" width="30.6640625" style="153" customWidth="1"/>
    <col min="3333" max="3333" width="32.1640625" style="153" customWidth="1"/>
    <col min="3334" max="3334" width="22.33203125" style="153" customWidth="1"/>
    <col min="3335" max="3335" width="34.6640625" style="153" customWidth="1"/>
    <col min="3336" max="3336" width="38.5" style="153" customWidth="1"/>
    <col min="3337" max="3584" width="8.83203125" style="153"/>
    <col min="3585" max="3585" width="11.5" style="153" customWidth="1"/>
    <col min="3586" max="3586" width="72.6640625" style="153" customWidth="1"/>
    <col min="3587" max="3587" width="23.6640625" style="153" customWidth="1"/>
    <col min="3588" max="3588" width="30.6640625" style="153" customWidth="1"/>
    <col min="3589" max="3589" width="32.1640625" style="153" customWidth="1"/>
    <col min="3590" max="3590" width="22.33203125" style="153" customWidth="1"/>
    <col min="3591" max="3591" width="34.6640625" style="153" customWidth="1"/>
    <col min="3592" max="3592" width="38.5" style="153" customWidth="1"/>
    <col min="3593" max="3840" width="8.83203125" style="153"/>
    <col min="3841" max="3841" width="11.5" style="153" customWidth="1"/>
    <col min="3842" max="3842" width="72.6640625" style="153" customWidth="1"/>
    <col min="3843" max="3843" width="23.6640625" style="153" customWidth="1"/>
    <col min="3844" max="3844" width="30.6640625" style="153" customWidth="1"/>
    <col min="3845" max="3845" width="32.1640625" style="153" customWidth="1"/>
    <col min="3846" max="3846" width="22.33203125" style="153" customWidth="1"/>
    <col min="3847" max="3847" width="34.6640625" style="153" customWidth="1"/>
    <col min="3848" max="3848" width="38.5" style="153" customWidth="1"/>
    <col min="3849" max="4096" width="8.83203125" style="153"/>
    <col min="4097" max="4097" width="11.5" style="153" customWidth="1"/>
    <col min="4098" max="4098" width="72.6640625" style="153" customWidth="1"/>
    <col min="4099" max="4099" width="23.6640625" style="153" customWidth="1"/>
    <col min="4100" max="4100" width="30.6640625" style="153" customWidth="1"/>
    <col min="4101" max="4101" width="32.1640625" style="153" customWidth="1"/>
    <col min="4102" max="4102" width="22.33203125" style="153" customWidth="1"/>
    <col min="4103" max="4103" width="34.6640625" style="153" customWidth="1"/>
    <col min="4104" max="4104" width="38.5" style="153" customWidth="1"/>
    <col min="4105" max="4352" width="8.83203125" style="153"/>
    <col min="4353" max="4353" width="11.5" style="153" customWidth="1"/>
    <col min="4354" max="4354" width="72.6640625" style="153" customWidth="1"/>
    <col min="4355" max="4355" width="23.6640625" style="153" customWidth="1"/>
    <col min="4356" max="4356" width="30.6640625" style="153" customWidth="1"/>
    <col min="4357" max="4357" width="32.1640625" style="153" customWidth="1"/>
    <col min="4358" max="4358" width="22.33203125" style="153" customWidth="1"/>
    <col min="4359" max="4359" width="34.6640625" style="153" customWidth="1"/>
    <col min="4360" max="4360" width="38.5" style="153" customWidth="1"/>
    <col min="4361" max="4608" width="8.83203125" style="153"/>
    <col min="4609" max="4609" width="11.5" style="153" customWidth="1"/>
    <col min="4610" max="4610" width="72.6640625" style="153" customWidth="1"/>
    <col min="4611" max="4611" width="23.6640625" style="153" customWidth="1"/>
    <col min="4612" max="4612" width="30.6640625" style="153" customWidth="1"/>
    <col min="4613" max="4613" width="32.1640625" style="153" customWidth="1"/>
    <col min="4614" max="4614" width="22.33203125" style="153" customWidth="1"/>
    <col min="4615" max="4615" width="34.6640625" style="153" customWidth="1"/>
    <col min="4616" max="4616" width="38.5" style="153" customWidth="1"/>
    <col min="4617" max="4864" width="8.83203125" style="153"/>
    <col min="4865" max="4865" width="11.5" style="153" customWidth="1"/>
    <col min="4866" max="4866" width="72.6640625" style="153" customWidth="1"/>
    <col min="4867" max="4867" width="23.6640625" style="153" customWidth="1"/>
    <col min="4868" max="4868" width="30.6640625" style="153" customWidth="1"/>
    <col min="4869" max="4869" width="32.1640625" style="153" customWidth="1"/>
    <col min="4870" max="4870" width="22.33203125" style="153" customWidth="1"/>
    <col min="4871" max="4871" width="34.6640625" style="153" customWidth="1"/>
    <col min="4872" max="4872" width="38.5" style="153" customWidth="1"/>
    <col min="4873" max="5120" width="8.83203125" style="153"/>
    <col min="5121" max="5121" width="11.5" style="153" customWidth="1"/>
    <col min="5122" max="5122" width="72.6640625" style="153" customWidth="1"/>
    <col min="5123" max="5123" width="23.6640625" style="153" customWidth="1"/>
    <col min="5124" max="5124" width="30.6640625" style="153" customWidth="1"/>
    <col min="5125" max="5125" width="32.1640625" style="153" customWidth="1"/>
    <col min="5126" max="5126" width="22.33203125" style="153" customWidth="1"/>
    <col min="5127" max="5127" width="34.6640625" style="153" customWidth="1"/>
    <col min="5128" max="5128" width="38.5" style="153" customWidth="1"/>
    <col min="5129" max="5376" width="8.83203125" style="153"/>
    <col min="5377" max="5377" width="11.5" style="153" customWidth="1"/>
    <col min="5378" max="5378" width="72.6640625" style="153" customWidth="1"/>
    <col min="5379" max="5379" width="23.6640625" style="153" customWidth="1"/>
    <col min="5380" max="5380" width="30.6640625" style="153" customWidth="1"/>
    <col min="5381" max="5381" width="32.1640625" style="153" customWidth="1"/>
    <col min="5382" max="5382" width="22.33203125" style="153" customWidth="1"/>
    <col min="5383" max="5383" width="34.6640625" style="153" customWidth="1"/>
    <col min="5384" max="5384" width="38.5" style="153" customWidth="1"/>
    <col min="5385" max="5632" width="8.83203125" style="153"/>
    <col min="5633" max="5633" width="11.5" style="153" customWidth="1"/>
    <col min="5634" max="5634" width="72.6640625" style="153" customWidth="1"/>
    <col min="5635" max="5635" width="23.6640625" style="153" customWidth="1"/>
    <col min="5636" max="5636" width="30.6640625" style="153" customWidth="1"/>
    <col min="5637" max="5637" width="32.1640625" style="153" customWidth="1"/>
    <col min="5638" max="5638" width="22.33203125" style="153" customWidth="1"/>
    <col min="5639" max="5639" width="34.6640625" style="153" customWidth="1"/>
    <col min="5640" max="5640" width="38.5" style="153" customWidth="1"/>
    <col min="5641" max="5888" width="8.83203125" style="153"/>
    <col min="5889" max="5889" width="11.5" style="153" customWidth="1"/>
    <col min="5890" max="5890" width="72.6640625" style="153" customWidth="1"/>
    <col min="5891" max="5891" width="23.6640625" style="153" customWidth="1"/>
    <col min="5892" max="5892" width="30.6640625" style="153" customWidth="1"/>
    <col min="5893" max="5893" width="32.1640625" style="153" customWidth="1"/>
    <col min="5894" max="5894" width="22.33203125" style="153" customWidth="1"/>
    <col min="5895" max="5895" width="34.6640625" style="153" customWidth="1"/>
    <col min="5896" max="5896" width="38.5" style="153" customWidth="1"/>
    <col min="5897" max="6144" width="8.83203125" style="153"/>
    <col min="6145" max="6145" width="11.5" style="153" customWidth="1"/>
    <col min="6146" max="6146" width="72.6640625" style="153" customWidth="1"/>
    <col min="6147" max="6147" width="23.6640625" style="153" customWidth="1"/>
    <col min="6148" max="6148" width="30.6640625" style="153" customWidth="1"/>
    <col min="6149" max="6149" width="32.1640625" style="153" customWidth="1"/>
    <col min="6150" max="6150" width="22.33203125" style="153" customWidth="1"/>
    <col min="6151" max="6151" width="34.6640625" style="153" customWidth="1"/>
    <col min="6152" max="6152" width="38.5" style="153" customWidth="1"/>
    <col min="6153" max="6400" width="8.83203125" style="153"/>
    <col min="6401" max="6401" width="11.5" style="153" customWidth="1"/>
    <col min="6402" max="6402" width="72.6640625" style="153" customWidth="1"/>
    <col min="6403" max="6403" width="23.6640625" style="153" customWidth="1"/>
    <col min="6404" max="6404" width="30.6640625" style="153" customWidth="1"/>
    <col min="6405" max="6405" width="32.1640625" style="153" customWidth="1"/>
    <col min="6406" max="6406" width="22.33203125" style="153" customWidth="1"/>
    <col min="6407" max="6407" width="34.6640625" style="153" customWidth="1"/>
    <col min="6408" max="6408" width="38.5" style="153" customWidth="1"/>
    <col min="6409" max="6656" width="8.83203125" style="153"/>
    <col min="6657" max="6657" width="11.5" style="153" customWidth="1"/>
    <col min="6658" max="6658" width="72.6640625" style="153" customWidth="1"/>
    <col min="6659" max="6659" width="23.6640625" style="153" customWidth="1"/>
    <col min="6660" max="6660" width="30.6640625" style="153" customWidth="1"/>
    <col min="6661" max="6661" width="32.1640625" style="153" customWidth="1"/>
    <col min="6662" max="6662" width="22.33203125" style="153" customWidth="1"/>
    <col min="6663" max="6663" width="34.6640625" style="153" customWidth="1"/>
    <col min="6664" max="6664" width="38.5" style="153" customWidth="1"/>
    <col min="6665" max="6912" width="8.83203125" style="153"/>
    <col min="6913" max="6913" width="11.5" style="153" customWidth="1"/>
    <col min="6914" max="6914" width="72.6640625" style="153" customWidth="1"/>
    <col min="6915" max="6915" width="23.6640625" style="153" customWidth="1"/>
    <col min="6916" max="6916" width="30.6640625" style="153" customWidth="1"/>
    <col min="6917" max="6917" width="32.1640625" style="153" customWidth="1"/>
    <col min="6918" max="6918" width="22.33203125" style="153" customWidth="1"/>
    <col min="6919" max="6919" width="34.6640625" style="153" customWidth="1"/>
    <col min="6920" max="6920" width="38.5" style="153" customWidth="1"/>
    <col min="6921" max="7168" width="8.83203125" style="153"/>
    <col min="7169" max="7169" width="11.5" style="153" customWidth="1"/>
    <col min="7170" max="7170" width="72.6640625" style="153" customWidth="1"/>
    <col min="7171" max="7171" width="23.6640625" style="153" customWidth="1"/>
    <col min="7172" max="7172" width="30.6640625" style="153" customWidth="1"/>
    <col min="7173" max="7173" width="32.1640625" style="153" customWidth="1"/>
    <col min="7174" max="7174" width="22.33203125" style="153" customWidth="1"/>
    <col min="7175" max="7175" width="34.6640625" style="153" customWidth="1"/>
    <col min="7176" max="7176" width="38.5" style="153" customWidth="1"/>
    <col min="7177" max="7424" width="8.83203125" style="153"/>
    <col min="7425" max="7425" width="11.5" style="153" customWidth="1"/>
    <col min="7426" max="7426" width="72.6640625" style="153" customWidth="1"/>
    <col min="7427" max="7427" width="23.6640625" style="153" customWidth="1"/>
    <col min="7428" max="7428" width="30.6640625" style="153" customWidth="1"/>
    <col min="7429" max="7429" width="32.1640625" style="153" customWidth="1"/>
    <col min="7430" max="7430" width="22.33203125" style="153" customWidth="1"/>
    <col min="7431" max="7431" width="34.6640625" style="153" customWidth="1"/>
    <col min="7432" max="7432" width="38.5" style="153" customWidth="1"/>
    <col min="7433" max="7680" width="8.83203125" style="153"/>
    <col min="7681" max="7681" width="11.5" style="153" customWidth="1"/>
    <col min="7682" max="7682" width="72.6640625" style="153" customWidth="1"/>
    <col min="7683" max="7683" width="23.6640625" style="153" customWidth="1"/>
    <col min="7684" max="7684" width="30.6640625" style="153" customWidth="1"/>
    <col min="7685" max="7685" width="32.1640625" style="153" customWidth="1"/>
    <col min="7686" max="7686" width="22.33203125" style="153" customWidth="1"/>
    <col min="7687" max="7687" width="34.6640625" style="153" customWidth="1"/>
    <col min="7688" max="7688" width="38.5" style="153" customWidth="1"/>
    <col min="7689" max="7936" width="8.83203125" style="153"/>
    <col min="7937" max="7937" width="11.5" style="153" customWidth="1"/>
    <col min="7938" max="7938" width="72.6640625" style="153" customWidth="1"/>
    <col min="7939" max="7939" width="23.6640625" style="153" customWidth="1"/>
    <col min="7940" max="7940" width="30.6640625" style="153" customWidth="1"/>
    <col min="7941" max="7941" width="32.1640625" style="153" customWidth="1"/>
    <col min="7942" max="7942" width="22.33203125" style="153" customWidth="1"/>
    <col min="7943" max="7943" width="34.6640625" style="153" customWidth="1"/>
    <col min="7944" max="7944" width="38.5" style="153" customWidth="1"/>
    <col min="7945" max="8192" width="8.83203125" style="153"/>
    <col min="8193" max="8193" width="11.5" style="153" customWidth="1"/>
    <col min="8194" max="8194" width="72.6640625" style="153" customWidth="1"/>
    <col min="8195" max="8195" width="23.6640625" style="153" customWidth="1"/>
    <col min="8196" max="8196" width="30.6640625" style="153" customWidth="1"/>
    <col min="8197" max="8197" width="32.1640625" style="153" customWidth="1"/>
    <col min="8198" max="8198" width="22.33203125" style="153" customWidth="1"/>
    <col min="8199" max="8199" width="34.6640625" style="153" customWidth="1"/>
    <col min="8200" max="8200" width="38.5" style="153" customWidth="1"/>
    <col min="8201" max="8448" width="8.83203125" style="153"/>
    <col min="8449" max="8449" width="11.5" style="153" customWidth="1"/>
    <col min="8450" max="8450" width="72.6640625" style="153" customWidth="1"/>
    <col min="8451" max="8451" width="23.6640625" style="153" customWidth="1"/>
    <col min="8452" max="8452" width="30.6640625" style="153" customWidth="1"/>
    <col min="8453" max="8453" width="32.1640625" style="153" customWidth="1"/>
    <col min="8454" max="8454" width="22.33203125" style="153" customWidth="1"/>
    <col min="8455" max="8455" width="34.6640625" style="153" customWidth="1"/>
    <col min="8456" max="8456" width="38.5" style="153" customWidth="1"/>
    <col min="8457" max="8704" width="8.83203125" style="153"/>
    <col min="8705" max="8705" width="11.5" style="153" customWidth="1"/>
    <col min="8706" max="8706" width="72.6640625" style="153" customWidth="1"/>
    <col min="8707" max="8707" width="23.6640625" style="153" customWidth="1"/>
    <col min="8708" max="8708" width="30.6640625" style="153" customWidth="1"/>
    <col min="8709" max="8709" width="32.1640625" style="153" customWidth="1"/>
    <col min="8710" max="8710" width="22.33203125" style="153" customWidth="1"/>
    <col min="8711" max="8711" width="34.6640625" style="153" customWidth="1"/>
    <col min="8712" max="8712" width="38.5" style="153" customWidth="1"/>
    <col min="8713" max="8960" width="8.83203125" style="153"/>
    <col min="8961" max="8961" width="11.5" style="153" customWidth="1"/>
    <col min="8962" max="8962" width="72.6640625" style="153" customWidth="1"/>
    <col min="8963" max="8963" width="23.6640625" style="153" customWidth="1"/>
    <col min="8964" max="8964" width="30.6640625" style="153" customWidth="1"/>
    <col min="8965" max="8965" width="32.1640625" style="153" customWidth="1"/>
    <col min="8966" max="8966" width="22.33203125" style="153" customWidth="1"/>
    <col min="8967" max="8967" width="34.6640625" style="153" customWidth="1"/>
    <col min="8968" max="8968" width="38.5" style="153" customWidth="1"/>
    <col min="8969" max="9216" width="8.83203125" style="153"/>
    <col min="9217" max="9217" width="11.5" style="153" customWidth="1"/>
    <col min="9218" max="9218" width="72.6640625" style="153" customWidth="1"/>
    <col min="9219" max="9219" width="23.6640625" style="153" customWidth="1"/>
    <col min="9220" max="9220" width="30.6640625" style="153" customWidth="1"/>
    <col min="9221" max="9221" width="32.1640625" style="153" customWidth="1"/>
    <col min="9222" max="9222" width="22.33203125" style="153" customWidth="1"/>
    <col min="9223" max="9223" width="34.6640625" style="153" customWidth="1"/>
    <col min="9224" max="9224" width="38.5" style="153" customWidth="1"/>
    <col min="9225" max="9472" width="8.83203125" style="153"/>
    <col min="9473" max="9473" width="11.5" style="153" customWidth="1"/>
    <col min="9474" max="9474" width="72.6640625" style="153" customWidth="1"/>
    <col min="9475" max="9475" width="23.6640625" style="153" customWidth="1"/>
    <col min="9476" max="9476" width="30.6640625" style="153" customWidth="1"/>
    <col min="9477" max="9477" width="32.1640625" style="153" customWidth="1"/>
    <col min="9478" max="9478" width="22.33203125" style="153" customWidth="1"/>
    <col min="9479" max="9479" width="34.6640625" style="153" customWidth="1"/>
    <col min="9480" max="9480" width="38.5" style="153" customWidth="1"/>
    <col min="9481" max="9728" width="8.83203125" style="153"/>
    <col min="9729" max="9729" width="11.5" style="153" customWidth="1"/>
    <col min="9730" max="9730" width="72.6640625" style="153" customWidth="1"/>
    <col min="9731" max="9731" width="23.6640625" style="153" customWidth="1"/>
    <col min="9732" max="9732" width="30.6640625" style="153" customWidth="1"/>
    <col min="9733" max="9733" width="32.1640625" style="153" customWidth="1"/>
    <col min="9734" max="9734" width="22.33203125" style="153" customWidth="1"/>
    <col min="9735" max="9735" width="34.6640625" style="153" customWidth="1"/>
    <col min="9736" max="9736" width="38.5" style="153" customWidth="1"/>
    <col min="9737" max="9984" width="8.83203125" style="153"/>
    <col min="9985" max="9985" width="11.5" style="153" customWidth="1"/>
    <col min="9986" max="9986" width="72.6640625" style="153" customWidth="1"/>
    <col min="9987" max="9987" width="23.6640625" style="153" customWidth="1"/>
    <col min="9988" max="9988" width="30.6640625" style="153" customWidth="1"/>
    <col min="9989" max="9989" width="32.1640625" style="153" customWidth="1"/>
    <col min="9990" max="9990" width="22.33203125" style="153" customWidth="1"/>
    <col min="9991" max="9991" width="34.6640625" style="153" customWidth="1"/>
    <col min="9992" max="9992" width="38.5" style="153" customWidth="1"/>
    <col min="9993" max="10240" width="8.83203125" style="153"/>
    <col min="10241" max="10241" width="11.5" style="153" customWidth="1"/>
    <col min="10242" max="10242" width="72.6640625" style="153" customWidth="1"/>
    <col min="10243" max="10243" width="23.6640625" style="153" customWidth="1"/>
    <col min="10244" max="10244" width="30.6640625" style="153" customWidth="1"/>
    <col min="10245" max="10245" width="32.1640625" style="153" customWidth="1"/>
    <col min="10246" max="10246" width="22.33203125" style="153" customWidth="1"/>
    <col min="10247" max="10247" width="34.6640625" style="153" customWidth="1"/>
    <col min="10248" max="10248" width="38.5" style="153" customWidth="1"/>
    <col min="10249" max="10496" width="8.83203125" style="153"/>
    <col min="10497" max="10497" width="11.5" style="153" customWidth="1"/>
    <col min="10498" max="10498" width="72.6640625" style="153" customWidth="1"/>
    <col min="10499" max="10499" width="23.6640625" style="153" customWidth="1"/>
    <col min="10500" max="10500" width="30.6640625" style="153" customWidth="1"/>
    <col min="10501" max="10501" width="32.1640625" style="153" customWidth="1"/>
    <col min="10502" max="10502" width="22.33203125" style="153" customWidth="1"/>
    <col min="10503" max="10503" width="34.6640625" style="153" customWidth="1"/>
    <col min="10504" max="10504" width="38.5" style="153" customWidth="1"/>
    <col min="10505" max="10752" width="8.83203125" style="153"/>
    <col min="10753" max="10753" width="11.5" style="153" customWidth="1"/>
    <col min="10754" max="10754" width="72.6640625" style="153" customWidth="1"/>
    <col min="10755" max="10755" width="23.6640625" style="153" customWidth="1"/>
    <col min="10756" max="10756" width="30.6640625" style="153" customWidth="1"/>
    <col min="10757" max="10757" width="32.1640625" style="153" customWidth="1"/>
    <col min="10758" max="10758" width="22.33203125" style="153" customWidth="1"/>
    <col min="10759" max="10759" width="34.6640625" style="153" customWidth="1"/>
    <col min="10760" max="10760" width="38.5" style="153" customWidth="1"/>
    <col min="10761" max="11008" width="8.83203125" style="153"/>
    <col min="11009" max="11009" width="11.5" style="153" customWidth="1"/>
    <col min="11010" max="11010" width="72.6640625" style="153" customWidth="1"/>
    <col min="11011" max="11011" width="23.6640625" style="153" customWidth="1"/>
    <col min="11012" max="11012" width="30.6640625" style="153" customWidth="1"/>
    <col min="11013" max="11013" width="32.1640625" style="153" customWidth="1"/>
    <col min="11014" max="11014" width="22.33203125" style="153" customWidth="1"/>
    <col min="11015" max="11015" width="34.6640625" style="153" customWidth="1"/>
    <col min="11016" max="11016" width="38.5" style="153" customWidth="1"/>
    <col min="11017" max="11264" width="8.83203125" style="153"/>
    <col min="11265" max="11265" width="11.5" style="153" customWidth="1"/>
    <col min="11266" max="11266" width="72.6640625" style="153" customWidth="1"/>
    <col min="11267" max="11267" width="23.6640625" style="153" customWidth="1"/>
    <col min="11268" max="11268" width="30.6640625" style="153" customWidth="1"/>
    <col min="11269" max="11269" width="32.1640625" style="153" customWidth="1"/>
    <col min="11270" max="11270" width="22.33203125" style="153" customWidth="1"/>
    <col min="11271" max="11271" width="34.6640625" style="153" customWidth="1"/>
    <col min="11272" max="11272" width="38.5" style="153" customWidth="1"/>
    <col min="11273" max="11520" width="8.83203125" style="153"/>
    <col min="11521" max="11521" width="11.5" style="153" customWidth="1"/>
    <col min="11522" max="11522" width="72.6640625" style="153" customWidth="1"/>
    <col min="11523" max="11523" width="23.6640625" style="153" customWidth="1"/>
    <col min="11524" max="11524" width="30.6640625" style="153" customWidth="1"/>
    <col min="11525" max="11525" width="32.1640625" style="153" customWidth="1"/>
    <col min="11526" max="11526" width="22.33203125" style="153" customWidth="1"/>
    <col min="11527" max="11527" width="34.6640625" style="153" customWidth="1"/>
    <col min="11528" max="11528" width="38.5" style="153" customWidth="1"/>
    <col min="11529" max="11776" width="8.83203125" style="153"/>
    <col min="11777" max="11777" width="11.5" style="153" customWidth="1"/>
    <col min="11778" max="11778" width="72.6640625" style="153" customWidth="1"/>
    <col min="11779" max="11779" width="23.6640625" style="153" customWidth="1"/>
    <col min="11780" max="11780" width="30.6640625" style="153" customWidth="1"/>
    <col min="11781" max="11781" width="32.1640625" style="153" customWidth="1"/>
    <col min="11782" max="11782" width="22.33203125" style="153" customWidth="1"/>
    <col min="11783" max="11783" width="34.6640625" style="153" customWidth="1"/>
    <col min="11784" max="11784" width="38.5" style="153" customWidth="1"/>
    <col min="11785" max="12032" width="8.83203125" style="153"/>
    <col min="12033" max="12033" width="11.5" style="153" customWidth="1"/>
    <col min="12034" max="12034" width="72.6640625" style="153" customWidth="1"/>
    <col min="12035" max="12035" width="23.6640625" style="153" customWidth="1"/>
    <col min="12036" max="12036" width="30.6640625" style="153" customWidth="1"/>
    <col min="12037" max="12037" width="32.1640625" style="153" customWidth="1"/>
    <col min="12038" max="12038" width="22.33203125" style="153" customWidth="1"/>
    <col min="12039" max="12039" width="34.6640625" style="153" customWidth="1"/>
    <col min="12040" max="12040" width="38.5" style="153" customWidth="1"/>
    <col min="12041" max="12288" width="8.83203125" style="153"/>
    <col min="12289" max="12289" width="11.5" style="153" customWidth="1"/>
    <col min="12290" max="12290" width="72.6640625" style="153" customWidth="1"/>
    <col min="12291" max="12291" width="23.6640625" style="153" customWidth="1"/>
    <col min="12292" max="12292" width="30.6640625" style="153" customWidth="1"/>
    <col min="12293" max="12293" width="32.1640625" style="153" customWidth="1"/>
    <col min="12294" max="12294" width="22.33203125" style="153" customWidth="1"/>
    <col min="12295" max="12295" width="34.6640625" style="153" customWidth="1"/>
    <col min="12296" max="12296" width="38.5" style="153" customWidth="1"/>
    <col min="12297" max="12544" width="8.83203125" style="153"/>
    <col min="12545" max="12545" width="11.5" style="153" customWidth="1"/>
    <col min="12546" max="12546" width="72.6640625" style="153" customWidth="1"/>
    <col min="12547" max="12547" width="23.6640625" style="153" customWidth="1"/>
    <col min="12548" max="12548" width="30.6640625" style="153" customWidth="1"/>
    <col min="12549" max="12549" width="32.1640625" style="153" customWidth="1"/>
    <col min="12550" max="12550" width="22.33203125" style="153" customWidth="1"/>
    <col min="12551" max="12551" width="34.6640625" style="153" customWidth="1"/>
    <col min="12552" max="12552" width="38.5" style="153" customWidth="1"/>
    <col min="12553" max="12800" width="8.83203125" style="153"/>
    <col min="12801" max="12801" width="11.5" style="153" customWidth="1"/>
    <col min="12802" max="12802" width="72.6640625" style="153" customWidth="1"/>
    <col min="12803" max="12803" width="23.6640625" style="153" customWidth="1"/>
    <col min="12804" max="12804" width="30.6640625" style="153" customWidth="1"/>
    <col min="12805" max="12805" width="32.1640625" style="153" customWidth="1"/>
    <col min="12806" max="12806" width="22.33203125" style="153" customWidth="1"/>
    <col min="12807" max="12807" width="34.6640625" style="153" customWidth="1"/>
    <col min="12808" max="12808" width="38.5" style="153" customWidth="1"/>
    <col min="12809" max="13056" width="8.83203125" style="153"/>
    <col min="13057" max="13057" width="11.5" style="153" customWidth="1"/>
    <col min="13058" max="13058" width="72.6640625" style="153" customWidth="1"/>
    <col min="13059" max="13059" width="23.6640625" style="153" customWidth="1"/>
    <col min="13060" max="13060" width="30.6640625" style="153" customWidth="1"/>
    <col min="13061" max="13061" width="32.1640625" style="153" customWidth="1"/>
    <col min="13062" max="13062" width="22.33203125" style="153" customWidth="1"/>
    <col min="13063" max="13063" width="34.6640625" style="153" customWidth="1"/>
    <col min="13064" max="13064" width="38.5" style="153" customWidth="1"/>
    <col min="13065" max="13312" width="8.83203125" style="153"/>
    <col min="13313" max="13313" width="11.5" style="153" customWidth="1"/>
    <col min="13314" max="13314" width="72.6640625" style="153" customWidth="1"/>
    <col min="13315" max="13315" width="23.6640625" style="153" customWidth="1"/>
    <col min="13316" max="13316" width="30.6640625" style="153" customWidth="1"/>
    <col min="13317" max="13317" width="32.1640625" style="153" customWidth="1"/>
    <col min="13318" max="13318" width="22.33203125" style="153" customWidth="1"/>
    <col min="13319" max="13319" width="34.6640625" style="153" customWidth="1"/>
    <col min="13320" max="13320" width="38.5" style="153" customWidth="1"/>
    <col min="13321" max="13568" width="8.83203125" style="153"/>
    <col min="13569" max="13569" width="11.5" style="153" customWidth="1"/>
    <col min="13570" max="13570" width="72.6640625" style="153" customWidth="1"/>
    <col min="13571" max="13571" width="23.6640625" style="153" customWidth="1"/>
    <col min="13572" max="13572" width="30.6640625" style="153" customWidth="1"/>
    <col min="13573" max="13573" width="32.1640625" style="153" customWidth="1"/>
    <col min="13574" max="13574" width="22.33203125" style="153" customWidth="1"/>
    <col min="13575" max="13575" width="34.6640625" style="153" customWidth="1"/>
    <col min="13576" max="13576" width="38.5" style="153" customWidth="1"/>
    <col min="13577" max="13824" width="8.83203125" style="153"/>
    <col min="13825" max="13825" width="11.5" style="153" customWidth="1"/>
    <col min="13826" max="13826" width="72.6640625" style="153" customWidth="1"/>
    <col min="13827" max="13827" width="23.6640625" style="153" customWidth="1"/>
    <col min="13828" max="13828" width="30.6640625" style="153" customWidth="1"/>
    <col min="13829" max="13829" width="32.1640625" style="153" customWidth="1"/>
    <col min="13830" max="13830" width="22.33203125" style="153" customWidth="1"/>
    <col min="13831" max="13831" width="34.6640625" style="153" customWidth="1"/>
    <col min="13832" max="13832" width="38.5" style="153" customWidth="1"/>
    <col min="13833" max="14080" width="8.83203125" style="153"/>
    <col min="14081" max="14081" width="11.5" style="153" customWidth="1"/>
    <col min="14082" max="14082" width="72.6640625" style="153" customWidth="1"/>
    <col min="14083" max="14083" width="23.6640625" style="153" customWidth="1"/>
    <col min="14084" max="14084" width="30.6640625" style="153" customWidth="1"/>
    <col min="14085" max="14085" width="32.1640625" style="153" customWidth="1"/>
    <col min="14086" max="14086" width="22.33203125" style="153" customWidth="1"/>
    <col min="14087" max="14087" width="34.6640625" style="153" customWidth="1"/>
    <col min="14088" max="14088" width="38.5" style="153" customWidth="1"/>
    <col min="14089" max="14336" width="8.83203125" style="153"/>
    <col min="14337" max="14337" width="11.5" style="153" customWidth="1"/>
    <col min="14338" max="14338" width="72.6640625" style="153" customWidth="1"/>
    <col min="14339" max="14339" width="23.6640625" style="153" customWidth="1"/>
    <col min="14340" max="14340" width="30.6640625" style="153" customWidth="1"/>
    <col min="14341" max="14341" width="32.1640625" style="153" customWidth="1"/>
    <col min="14342" max="14342" width="22.33203125" style="153" customWidth="1"/>
    <col min="14343" max="14343" width="34.6640625" style="153" customWidth="1"/>
    <col min="14344" max="14344" width="38.5" style="153" customWidth="1"/>
    <col min="14345" max="14592" width="8.83203125" style="153"/>
    <col min="14593" max="14593" width="11.5" style="153" customWidth="1"/>
    <col min="14594" max="14594" width="72.6640625" style="153" customWidth="1"/>
    <col min="14595" max="14595" width="23.6640625" style="153" customWidth="1"/>
    <col min="14596" max="14596" width="30.6640625" style="153" customWidth="1"/>
    <col min="14597" max="14597" width="32.1640625" style="153" customWidth="1"/>
    <col min="14598" max="14598" width="22.33203125" style="153" customWidth="1"/>
    <col min="14599" max="14599" width="34.6640625" style="153" customWidth="1"/>
    <col min="14600" max="14600" width="38.5" style="153" customWidth="1"/>
    <col min="14601" max="14848" width="8.83203125" style="153"/>
    <col min="14849" max="14849" width="11.5" style="153" customWidth="1"/>
    <col min="14850" max="14850" width="72.6640625" style="153" customWidth="1"/>
    <col min="14851" max="14851" width="23.6640625" style="153" customWidth="1"/>
    <col min="14852" max="14852" width="30.6640625" style="153" customWidth="1"/>
    <col min="14853" max="14853" width="32.1640625" style="153" customWidth="1"/>
    <col min="14854" max="14854" width="22.33203125" style="153" customWidth="1"/>
    <col min="14855" max="14855" width="34.6640625" style="153" customWidth="1"/>
    <col min="14856" max="14856" width="38.5" style="153" customWidth="1"/>
    <col min="14857" max="15104" width="8.83203125" style="153"/>
    <col min="15105" max="15105" width="11.5" style="153" customWidth="1"/>
    <col min="15106" max="15106" width="72.6640625" style="153" customWidth="1"/>
    <col min="15107" max="15107" width="23.6640625" style="153" customWidth="1"/>
    <col min="15108" max="15108" width="30.6640625" style="153" customWidth="1"/>
    <col min="15109" max="15109" width="32.1640625" style="153" customWidth="1"/>
    <col min="15110" max="15110" width="22.33203125" style="153" customWidth="1"/>
    <col min="15111" max="15111" width="34.6640625" style="153" customWidth="1"/>
    <col min="15112" max="15112" width="38.5" style="153" customWidth="1"/>
    <col min="15113" max="15360" width="8.83203125" style="153"/>
    <col min="15361" max="15361" width="11.5" style="153" customWidth="1"/>
    <col min="15362" max="15362" width="72.6640625" style="153" customWidth="1"/>
    <col min="15363" max="15363" width="23.6640625" style="153" customWidth="1"/>
    <col min="15364" max="15364" width="30.6640625" style="153" customWidth="1"/>
    <col min="15365" max="15365" width="32.1640625" style="153" customWidth="1"/>
    <col min="15366" max="15366" width="22.33203125" style="153" customWidth="1"/>
    <col min="15367" max="15367" width="34.6640625" style="153" customWidth="1"/>
    <col min="15368" max="15368" width="38.5" style="153" customWidth="1"/>
    <col min="15369" max="15616" width="8.83203125" style="153"/>
    <col min="15617" max="15617" width="11.5" style="153" customWidth="1"/>
    <col min="15618" max="15618" width="72.6640625" style="153" customWidth="1"/>
    <col min="15619" max="15619" width="23.6640625" style="153" customWidth="1"/>
    <col min="15620" max="15620" width="30.6640625" style="153" customWidth="1"/>
    <col min="15621" max="15621" width="32.1640625" style="153" customWidth="1"/>
    <col min="15622" max="15622" width="22.33203125" style="153" customWidth="1"/>
    <col min="15623" max="15623" width="34.6640625" style="153" customWidth="1"/>
    <col min="15624" max="15624" width="38.5" style="153" customWidth="1"/>
    <col min="15625" max="15872" width="8.83203125" style="153"/>
    <col min="15873" max="15873" width="11.5" style="153" customWidth="1"/>
    <col min="15874" max="15874" width="72.6640625" style="153" customWidth="1"/>
    <col min="15875" max="15875" width="23.6640625" style="153" customWidth="1"/>
    <col min="15876" max="15876" width="30.6640625" style="153" customWidth="1"/>
    <col min="15877" max="15877" width="32.1640625" style="153" customWidth="1"/>
    <col min="15878" max="15878" width="22.33203125" style="153" customWidth="1"/>
    <col min="15879" max="15879" width="34.6640625" style="153" customWidth="1"/>
    <col min="15880" max="15880" width="38.5" style="153" customWidth="1"/>
    <col min="15881" max="16128" width="8.83203125" style="153"/>
    <col min="16129" max="16129" width="11.5" style="153" customWidth="1"/>
    <col min="16130" max="16130" width="72.6640625" style="153" customWidth="1"/>
    <col min="16131" max="16131" width="23.6640625" style="153" customWidth="1"/>
    <col min="16132" max="16132" width="30.6640625" style="153" customWidth="1"/>
    <col min="16133" max="16133" width="32.1640625" style="153" customWidth="1"/>
    <col min="16134" max="16134" width="22.33203125" style="153" customWidth="1"/>
    <col min="16135" max="16135" width="34.6640625" style="153" customWidth="1"/>
    <col min="16136" max="16136" width="38.5" style="153" customWidth="1"/>
    <col min="16137" max="16384" width="8.83203125" style="153"/>
  </cols>
  <sheetData>
    <row r="1" spans="1:8" ht="16" thickBot="1" x14ac:dyDescent="0.25">
      <c r="B1" s="659" t="s">
        <v>2007</v>
      </c>
      <c r="C1" s="659"/>
    </row>
    <row r="3" spans="1:8" x14ac:dyDescent="0.15">
      <c r="A3" s="712" t="s">
        <v>648</v>
      </c>
      <c r="B3" s="713"/>
      <c r="C3" s="713"/>
      <c r="D3" s="713"/>
      <c r="E3" s="713"/>
      <c r="F3" s="713"/>
      <c r="G3" s="713"/>
      <c r="H3" s="713"/>
    </row>
    <row r="4" spans="1:8" x14ac:dyDescent="0.15">
      <c r="A4" s="712" t="s">
        <v>649</v>
      </c>
      <c r="B4" s="713"/>
      <c r="C4" s="713"/>
      <c r="D4" s="713"/>
      <c r="E4" s="713"/>
      <c r="F4" s="713"/>
      <c r="G4" s="713"/>
      <c r="H4" s="713"/>
    </row>
    <row r="5" spans="1:8" x14ac:dyDescent="0.15">
      <c r="A5" s="712" t="s">
        <v>650</v>
      </c>
      <c r="B5" s="713"/>
      <c r="C5" s="713"/>
      <c r="D5" s="713"/>
      <c r="E5" s="713"/>
      <c r="F5" s="713"/>
      <c r="G5" s="713"/>
      <c r="H5" s="713"/>
    </row>
    <row r="6" spans="1:8" x14ac:dyDescent="0.15">
      <c r="A6" s="712" t="s">
        <v>651</v>
      </c>
      <c r="B6" s="713"/>
      <c r="C6" s="713"/>
      <c r="D6" s="713"/>
      <c r="E6" s="713"/>
      <c r="F6" s="713"/>
      <c r="G6" s="713"/>
      <c r="H6" s="713"/>
    </row>
    <row r="7" spans="1:8" x14ac:dyDescent="0.15">
      <c r="A7" s="712" t="s">
        <v>652</v>
      </c>
      <c r="B7" s="713"/>
      <c r="C7" s="713"/>
      <c r="D7" s="713"/>
      <c r="E7" s="713"/>
      <c r="F7" s="713"/>
      <c r="G7" s="713"/>
      <c r="H7" s="713"/>
    </row>
    <row r="8" spans="1:8" x14ac:dyDescent="0.15">
      <c r="A8" s="712" t="s">
        <v>653</v>
      </c>
      <c r="B8" s="713"/>
      <c r="C8" s="713"/>
      <c r="D8" s="713"/>
      <c r="E8" s="713"/>
      <c r="F8" s="713"/>
      <c r="G8" s="713"/>
      <c r="H8" s="713"/>
    </row>
    <row r="9" spans="1:8" x14ac:dyDescent="0.15">
      <c r="A9" s="712" t="s">
        <v>654</v>
      </c>
      <c r="B9" s="713"/>
      <c r="C9" s="713"/>
      <c r="D9" s="713"/>
      <c r="E9" s="713"/>
      <c r="F9" s="713"/>
      <c r="G9" s="713"/>
      <c r="H9" s="713"/>
    </row>
    <row r="12" spans="1:8" ht="35" thickBot="1" x14ac:dyDescent="0.2">
      <c r="A12" s="371" t="s">
        <v>655</v>
      </c>
      <c r="B12" s="371" t="s">
        <v>656</v>
      </c>
      <c r="C12" s="371" t="s">
        <v>657</v>
      </c>
      <c r="D12" s="371" t="s">
        <v>658</v>
      </c>
      <c r="E12" s="371" t="s">
        <v>659</v>
      </c>
      <c r="F12" s="371" t="s">
        <v>660</v>
      </c>
      <c r="G12" s="371" t="s">
        <v>661</v>
      </c>
      <c r="H12" s="371" t="s">
        <v>662</v>
      </c>
    </row>
    <row r="13" spans="1:8" ht="14" x14ac:dyDescent="0.15">
      <c r="A13" s="369" t="s">
        <v>663</v>
      </c>
      <c r="B13" s="369" t="s">
        <v>664</v>
      </c>
      <c r="C13" s="370" t="s">
        <v>665</v>
      </c>
      <c r="D13" s="370" t="s">
        <v>666</v>
      </c>
      <c r="E13" s="370" t="s">
        <v>667</v>
      </c>
      <c r="F13" s="370" t="s">
        <v>668</v>
      </c>
      <c r="G13" s="370" t="s">
        <v>669</v>
      </c>
      <c r="H13" s="370" t="s">
        <v>670</v>
      </c>
    </row>
    <row r="14" spans="1:8" ht="14" x14ac:dyDescent="0.15">
      <c r="A14" s="369" t="s">
        <v>671</v>
      </c>
      <c r="B14" s="369" t="s">
        <v>672</v>
      </c>
      <c r="C14" s="370" t="s">
        <v>673</v>
      </c>
      <c r="D14" s="370" t="s">
        <v>674</v>
      </c>
      <c r="E14" s="370" t="s">
        <v>675</v>
      </c>
      <c r="F14" s="370" t="s">
        <v>676</v>
      </c>
      <c r="G14" s="370" t="s">
        <v>676</v>
      </c>
      <c r="H14" s="370" t="s">
        <v>677</v>
      </c>
    </row>
    <row r="15" spans="1:8" ht="14" x14ac:dyDescent="0.15">
      <c r="A15" s="369" t="s">
        <v>678</v>
      </c>
      <c r="B15" s="369" t="s">
        <v>679</v>
      </c>
      <c r="C15" s="370" t="s">
        <v>680</v>
      </c>
      <c r="D15" s="370" t="s">
        <v>681</v>
      </c>
      <c r="E15" s="370" t="s">
        <v>682</v>
      </c>
      <c r="F15" s="370" t="s">
        <v>677</v>
      </c>
      <c r="G15" s="370" t="s">
        <v>677</v>
      </c>
      <c r="H15" s="370" t="s">
        <v>677</v>
      </c>
    </row>
    <row r="16" spans="1:8" ht="14" x14ac:dyDescent="0.15">
      <c r="A16" s="369" t="s">
        <v>683</v>
      </c>
      <c r="B16" s="369" t="s">
        <v>684</v>
      </c>
      <c r="C16" s="370" t="s">
        <v>680</v>
      </c>
      <c r="D16" s="370" t="s">
        <v>681</v>
      </c>
      <c r="E16" s="370" t="s">
        <v>682</v>
      </c>
      <c r="F16" s="370" t="s">
        <v>677</v>
      </c>
      <c r="G16" s="370" t="s">
        <v>677</v>
      </c>
      <c r="H16" s="370" t="s">
        <v>677</v>
      </c>
    </row>
    <row r="17" spans="1:8" ht="14" x14ac:dyDescent="0.15">
      <c r="A17" s="369" t="s">
        <v>685</v>
      </c>
      <c r="B17" s="369" t="s">
        <v>686</v>
      </c>
      <c r="C17" s="370" t="s">
        <v>687</v>
      </c>
      <c r="D17" s="370" t="s">
        <v>688</v>
      </c>
      <c r="E17" s="370" t="s">
        <v>689</v>
      </c>
      <c r="F17" s="370" t="s">
        <v>676</v>
      </c>
      <c r="G17" s="370" t="s">
        <v>676</v>
      </c>
      <c r="H17" s="370" t="s">
        <v>677</v>
      </c>
    </row>
    <row r="18" spans="1:8" ht="14" x14ac:dyDescent="0.15">
      <c r="A18" s="369" t="s">
        <v>690</v>
      </c>
      <c r="B18" s="369" t="s">
        <v>691</v>
      </c>
      <c r="C18" s="370" t="s">
        <v>692</v>
      </c>
      <c r="D18" s="370" t="s">
        <v>693</v>
      </c>
      <c r="E18" s="370" t="s">
        <v>694</v>
      </c>
      <c r="F18" s="370" t="s">
        <v>695</v>
      </c>
      <c r="G18" s="370" t="s">
        <v>695</v>
      </c>
      <c r="H18" s="370" t="s">
        <v>677</v>
      </c>
    </row>
    <row r="19" spans="1:8" ht="14" x14ac:dyDescent="0.15">
      <c r="A19" s="369" t="s">
        <v>696</v>
      </c>
      <c r="B19" s="369" t="s">
        <v>697</v>
      </c>
      <c r="C19" s="370" t="s">
        <v>698</v>
      </c>
      <c r="D19" s="370" t="s">
        <v>699</v>
      </c>
      <c r="E19" s="370" t="s">
        <v>700</v>
      </c>
      <c r="F19" s="370" t="s">
        <v>701</v>
      </c>
      <c r="G19" s="370" t="s">
        <v>701</v>
      </c>
      <c r="H19" s="370" t="s">
        <v>677</v>
      </c>
    </row>
    <row r="20" spans="1:8" ht="14" x14ac:dyDescent="0.15">
      <c r="A20" s="369" t="s">
        <v>702</v>
      </c>
      <c r="B20" s="369" t="s">
        <v>703</v>
      </c>
      <c r="C20" s="370" t="s">
        <v>704</v>
      </c>
      <c r="D20" s="370" t="s">
        <v>705</v>
      </c>
      <c r="E20" s="370" t="s">
        <v>706</v>
      </c>
      <c r="F20" s="370" t="s">
        <v>707</v>
      </c>
      <c r="G20" s="370" t="s">
        <v>707</v>
      </c>
      <c r="H20" s="370" t="s">
        <v>677</v>
      </c>
    </row>
    <row r="21" spans="1:8" ht="14" x14ac:dyDescent="0.15">
      <c r="A21" s="369" t="s">
        <v>708</v>
      </c>
      <c r="B21" s="369" t="s">
        <v>709</v>
      </c>
      <c r="C21" s="370" t="s">
        <v>710</v>
      </c>
      <c r="D21" s="370" t="s">
        <v>711</v>
      </c>
      <c r="E21" s="370" t="s">
        <v>712</v>
      </c>
      <c r="F21" s="370" t="s">
        <v>713</v>
      </c>
      <c r="G21" s="370" t="s">
        <v>713</v>
      </c>
      <c r="H21" s="370" t="s">
        <v>677</v>
      </c>
    </row>
    <row r="22" spans="1:8" ht="14" x14ac:dyDescent="0.15">
      <c r="A22" s="369" t="s">
        <v>714</v>
      </c>
      <c r="B22" s="369" t="s">
        <v>715</v>
      </c>
      <c r="C22" s="370" t="s">
        <v>710</v>
      </c>
      <c r="D22" s="370" t="s">
        <v>711</v>
      </c>
      <c r="E22" s="370" t="s">
        <v>712</v>
      </c>
      <c r="F22" s="370" t="s">
        <v>713</v>
      </c>
      <c r="G22" s="370" t="s">
        <v>713</v>
      </c>
      <c r="H22" s="370" t="s">
        <v>677</v>
      </c>
    </row>
    <row r="23" spans="1:8" ht="14" x14ac:dyDescent="0.15">
      <c r="A23" s="369" t="s">
        <v>716</v>
      </c>
      <c r="B23" s="369" t="s">
        <v>717</v>
      </c>
      <c r="C23" s="370" t="s">
        <v>718</v>
      </c>
      <c r="D23" s="370" t="s">
        <v>719</v>
      </c>
      <c r="E23" s="370" t="s">
        <v>720</v>
      </c>
      <c r="F23" s="370" t="s">
        <v>677</v>
      </c>
      <c r="G23" s="370" t="s">
        <v>677</v>
      </c>
      <c r="H23" s="370" t="s">
        <v>677</v>
      </c>
    </row>
    <row r="24" spans="1:8" ht="14" x14ac:dyDescent="0.15">
      <c r="A24" s="369" t="s">
        <v>721</v>
      </c>
      <c r="B24" s="369" t="s">
        <v>722</v>
      </c>
      <c r="C24" s="370" t="s">
        <v>677</v>
      </c>
      <c r="D24" s="370" t="s">
        <v>723</v>
      </c>
      <c r="E24" s="370" t="s">
        <v>723</v>
      </c>
      <c r="F24" s="370" t="s">
        <v>677</v>
      </c>
      <c r="G24" s="370" t="s">
        <v>677</v>
      </c>
      <c r="H24" s="370" t="s">
        <v>677</v>
      </c>
    </row>
    <row r="25" spans="1:8" ht="14" x14ac:dyDescent="0.15">
      <c r="A25" s="369" t="s">
        <v>724</v>
      </c>
      <c r="B25" s="369" t="s">
        <v>725</v>
      </c>
      <c r="C25" s="370" t="s">
        <v>718</v>
      </c>
      <c r="D25" s="370" t="s">
        <v>726</v>
      </c>
      <c r="E25" s="370" t="s">
        <v>727</v>
      </c>
      <c r="F25" s="370" t="s">
        <v>677</v>
      </c>
      <c r="G25" s="370" t="s">
        <v>677</v>
      </c>
      <c r="H25" s="370" t="s">
        <v>677</v>
      </c>
    </row>
    <row r="26" spans="1:8" ht="14" x14ac:dyDescent="0.15">
      <c r="A26" s="369" t="s">
        <v>728</v>
      </c>
      <c r="B26" s="369" t="s">
        <v>729</v>
      </c>
      <c r="C26" s="370" t="s">
        <v>677</v>
      </c>
      <c r="D26" s="370" t="s">
        <v>730</v>
      </c>
      <c r="E26" s="370" t="s">
        <v>730</v>
      </c>
      <c r="F26" s="370" t="s">
        <v>677</v>
      </c>
      <c r="G26" s="370" t="s">
        <v>677</v>
      </c>
      <c r="H26" s="370" t="s">
        <v>677</v>
      </c>
    </row>
    <row r="27" spans="1:8" ht="14" x14ac:dyDescent="0.15">
      <c r="A27" s="369" t="s">
        <v>731</v>
      </c>
      <c r="B27" s="369" t="s">
        <v>732</v>
      </c>
      <c r="C27" s="370" t="s">
        <v>733</v>
      </c>
      <c r="D27" s="370" t="s">
        <v>734</v>
      </c>
      <c r="E27" s="370" t="s">
        <v>735</v>
      </c>
      <c r="F27" s="370" t="s">
        <v>736</v>
      </c>
      <c r="G27" s="370" t="s">
        <v>736</v>
      </c>
      <c r="H27" s="370" t="s">
        <v>677</v>
      </c>
    </row>
    <row r="28" spans="1:8" ht="14" x14ac:dyDescent="0.15">
      <c r="A28" s="369" t="s">
        <v>737</v>
      </c>
      <c r="B28" s="369" t="s">
        <v>738</v>
      </c>
      <c r="C28" s="370" t="s">
        <v>739</v>
      </c>
      <c r="D28" s="370" t="s">
        <v>677</v>
      </c>
      <c r="E28" s="370" t="s">
        <v>677</v>
      </c>
      <c r="F28" s="370" t="s">
        <v>739</v>
      </c>
      <c r="G28" s="370" t="s">
        <v>739</v>
      </c>
      <c r="H28" s="370" t="s">
        <v>677</v>
      </c>
    </row>
    <row r="29" spans="1:8" ht="14" x14ac:dyDescent="0.15">
      <c r="A29" s="369" t="s">
        <v>740</v>
      </c>
      <c r="B29" s="369" t="s">
        <v>709</v>
      </c>
      <c r="C29" s="370" t="s">
        <v>741</v>
      </c>
      <c r="D29" s="370" t="s">
        <v>734</v>
      </c>
      <c r="E29" s="370" t="s">
        <v>735</v>
      </c>
      <c r="F29" s="370" t="s">
        <v>742</v>
      </c>
      <c r="G29" s="370" t="s">
        <v>742</v>
      </c>
      <c r="H29" s="370" t="s">
        <v>677</v>
      </c>
    </row>
    <row r="30" spans="1:8" ht="14" x14ac:dyDescent="0.15">
      <c r="A30" s="369" t="s">
        <v>743</v>
      </c>
      <c r="B30" s="369" t="s">
        <v>744</v>
      </c>
      <c r="C30" s="370" t="s">
        <v>745</v>
      </c>
      <c r="D30" s="370" t="s">
        <v>677</v>
      </c>
      <c r="E30" s="370" t="s">
        <v>677</v>
      </c>
      <c r="F30" s="370" t="s">
        <v>745</v>
      </c>
      <c r="G30" s="370" t="s">
        <v>745</v>
      </c>
      <c r="H30" s="370" t="s">
        <v>677</v>
      </c>
    </row>
    <row r="31" spans="1:8" ht="14" x14ac:dyDescent="0.15">
      <c r="A31" s="369" t="s">
        <v>746</v>
      </c>
      <c r="B31" s="369" t="s">
        <v>738</v>
      </c>
      <c r="C31" s="370" t="s">
        <v>745</v>
      </c>
      <c r="D31" s="370" t="s">
        <v>677</v>
      </c>
      <c r="E31" s="370" t="s">
        <v>677</v>
      </c>
      <c r="F31" s="370" t="s">
        <v>745</v>
      </c>
      <c r="G31" s="370" t="s">
        <v>745</v>
      </c>
      <c r="H31" s="370" t="s">
        <v>677</v>
      </c>
    </row>
    <row r="32" spans="1:8" ht="14" x14ac:dyDescent="0.15">
      <c r="A32" s="369" t="s">
        <v>747</v>
      </c>
      <c r="B32" s="369" t="s">
        <v>748</v>
      </c>
      <c r="C32" s="370" t="s">
        <v>677</v>
      </c>
      <c r="D32" s="370" t="s">
        <v>749</v>
      </c>
      <c r="E32" s="370" t="s">
        <v>749</v>
      </c>
      <c r="F32" s="370" t="s">
        <v>677</v>
      </c>
      <c r="G32" s="370" t="s">
        <v>677</v>
      </c>
      <c r="H32" s="370" t="s">
        <v>677</v>
      </c>
    </row>
    <row r="33" spans="1:8" ht="14" x14ac:dyDescent="0.15">
      <c r="A33" s="369" t="s">
        <v>750</v>
      </c>
      <c r="B33" s="369" t="s">
        <v>751</v>
      </c>
      <c r="C33" s="370" t="s">
        <v>677</v>
      </c>
      <c r="D33" s="370" t="s">
        <v>739</v>
      </c>
      <c r="E33" s="370" t="s">
        <v>739</v>
      </c>
      <c r="F33" s="370" t="s">
        <v>677</v>
      </c>
      <c r="G33" s="370" t="s">
        <v>677</v>
      </c>
      <c r="H33" s="370" t="s">
        <v>677</v>
      </c>
    </row>
    <row r="34" spans="1:8" ht="14" x14ac:dyDescent="0.15">
      <c r="A34" s="369" t="s">
        <v>752</v>
      </c>
      <c r="B34" s="369" t="s">
        <v>753</v>
      </c>
      <c r="C34" s="370" t="s">
        <v>677</v>
      </c>
      <c r="D34" s="370" t="s">
        <v>739</v>
      </c>
      <c r="E34" s="370" t="s">
        <v>739</v>
      </c>
      <c r="F34" s="370" t="s">
        <v>677</v>
      </c>
      <c r="G34" s="370" t="s">
        <v>677</v>
      </c>
      <c r="H34" s="370" t="s">
        <v>677</v>
      </c>
    </row>
    <row r="35" spans="1:8" ht="14" x14ac:dyDescent="0.15">
      <c r="A35" s="369" t="s">
        <v>754</v>
      </c>
      <c r="B35" s="369" t="s">
        <v>755</v>
      </c>
      <c r="C35" s="370" t="s">
        <v>677</v>
      </c>
      <c r="D35" s="370" t="s">
        <v>756</v>
      </c>
      <c r="E35" s="370" t="s">
        <v>756</v>
      </c>
      <c r="F35" s="370" t="s">
        <v>677</v>
      </c>
      <c r="G35" s="370" t="s">
        <v>677</v>
      </c>
      <c r="H35" s="370" t="s">
        <v>677</v>
      </c>
    </row>
    <row r="36" spans="1:8" ht="14" x14ac:dyDescent="0.15">
      <c r="A36" s="369" t="s">
        <v>757</v>
      </c>
      <c r="B36" s="369" t="s">
        <v>758</v>
      </c>
      <c r="C36" s="370" t="s">
        <v>677</v>
      </c>
      <c r="D36" s="370" t="s">
        <v>759</v>
      </c>
      <c r="E36" s="370" t="s">
        <v>759</v>
      </c>
      <c r="F36" s="370" t="s">
        <v>677</v>
      </c>
      <c r="G36" s="370" t="s">
        <v>677</v>
      </c>
      <c r="H36" s="370" t="s">
        <v>677</v>
      </c>
    </row>
    <row r="37" spans="1:8" ht="14" x14ac:dyDescent="0.15">
      <c r="A37" s="369" t="s">
        <v>760</v>
      </c>
      <c r="B37" s="369" t="s">
        <v>761</v>
      </c>
      <c r="C37" s="370" t="s">
        <v>677</v>
      </c>
      <c r="D37" s="370" t="s">
        <v>762</v>
      </c>
      <c r="E37" s="370" t="s">
        <v>762</v>
      </c>
      <c r="F37" s="370" t="s">
        <v>677</v>
      </c>
      <c r="G37" s="370" t="s">
        <v>677</v>
      </c>
      <c r="H37" s="370" t="s">
        <v>677</v>
      </c>
    </row>
    <row r="38" spans="1:8" ht="14" x14ac:dyDescent="0.15">
      <c r="A38" s="369" t="s">
        <v>763</v>
      </c>
      <c r="B38" s="369" t="s">
        <v>764</v>
      </c>
      <c r="C38" s="370" t="s">
        <v>765</v>
      </c>
      <c r="D38" s="370" t="s">
        <v>766</v>
      </c>
      <c r="E38" s="370" t="s">
        <v>767</v>
      </c>
      <c r="F38" s="370" t="s">
        <v>768</v>
      </c>
      <c r="G38" s="370" t="s">
        <v>677</v>
      </c>
      <c r="H38" s="370" t="s">
        <v>768</v>
      </c>
    </row>
    <row r="39" spans="1:8" ht="14" x14ac:dyDescent="0.15">
      <c r="A39" s="369" t="s">
        <v>769</v>
      </c>
      <c r="B39" s="369" t="s">
        <v>770</v>
      </c>
      <c r="C39" s="370" t="s">
        <v>771</v>
      </c>
      <c r="D39" s="370" t="s">
        <v>677</v>
      </c>
      <c r="E39" s="370" t="s">
        <v>677</v>
      </c>
      <c r="F39" s="370" t="s">
        <v>771</v>
      </c>
      <c r="G39" s="370" t="s">
        <v>677</v>
      </c>
      <c r="H39" s="370" t="s">
        <v>771</v>
      </c>
    </row>
    <row r="40" spans="1:8" ht="14" x14ac:dyDescent="0.15">
      <c r="A40" s="369" t="s">
        <v>772</v>
      </c>
      <c r="B40" s="369" t="s">
        <v>773</v>
      </c>
      <c r="C40" s="370" t="s">
        <v>771</v>
      </c>
      <c r="D40" s="370" t="s">
        <v>677</v>
      </c>
      <c r="E40" s="370" t="s">
        <v>677</v>
      </c>
      <c r="F40" s="370" t="s">
        <v>771</v>
      </c>
      <c r="G40" s="370" t="s">
        <v>677</v>
      </c>
      <c r="H40" s="370" t="s">
        <v>771</v>
      </c>
    </row>
    <row r="41" spans="1:8" ht="14" x14ac:dyDescent="0.15">
      <c r="A41" s="369" t="s">
        <v>774</v>
      </c>
      <c r="B41" s="369" t="s">
        <v>775</v>
      </c>
      <c r="C41" s="370" t="s">
        <v>776</v>
      </c>
      <c r="D41" s="370" t="s">
        <v>677</v>
      </c>
      <c r="E41" s="370" t="s">
        <v>677</v>
      </c>
      <c r="F41" s="370" t="s">
        <v>776</v>
      </c>
      <c r="G41" s="370" t="s">
        <v>677</v>
      </c>
      <c r="H41" s="370" t="s">
        <v>776</v>
      </c>
    </row>
    <row r="42" spans="1:8" ht="14" x14ac:dyDescent="0.15">
      <c r="A42" s="369" t="s">
        <v>777</v>
      </c>
      <c r="B42" s="369" t="s">
        <v>778</v>
      </c>
      <c r="C42" s="370" t="s">
        <v>776</v>
      </c>
      <c r="D42" s="370" t="s">
        <v>677</v>
      </c>
      <c r="E42" s="370" t="s">
        <v>677</v>
      </c>
      <c r="F42" s="370" t="s">
        <v>776</v>
      </c>
      <c r="G42" s="370" t="s">
        <v>677</v>
      </c>
      <c r="H42" s="370" t="s">
        <v>776</v>
      </c>
    </row>
    <row r="43" spans="1:8" ht="14" x14ac:dyDescent="0.15">
      <c r="A43" s="369" t="s">
        <v>779</v>
      </c>
      <c r="B43" s="369" t="s">
        <v>780</v>
      </c>
      <c r="C43" s="370" t="s">
        <v>781</v>
      </c>
      <c r="D43" s="370" t="s">
        <v>782</v>
      </c>
      <c r="E43" s="370" t="s">
        <v>783</v>
      </c>
      <c r="F43" s="370" t="s">
        <v>784</v>
      </c>
      <c r="G43" s="370" t="s">
        <v>677</v>
      </c>
      <c r="H43" s="370" t="s">
        <v>784</v>
      </c>
    </row>
    <row r="44" spans="1:8" ht="14" x14ac:dyDescent="0.15">
      <c r="A44" s="369" t="s">
        <v>785</v>
      </c>
      <c r="B44" s="369" t="s">
        <v>786</v>
      </c>
      <c r="C44" s="370" t="s">
        <v>787</v>
      </c>
      <c r="D44" s="370" t="s">
        <v>788</v>
      </c>
      <c r="E44" s="370" t="s">
        <v>789</v>
      </c>
      <c r="F44" s="370" t="s">
        <v>790</v>
      </c>
      <c r="G44" s="370" t="s">
        <v>677</v>
      </c>
      <c r="H44" s="370" t="s">
        <v>790</v>
      </c>
    </row>
    <row r="45" spans="1:8" ht="14" x14ac:dyDescent="0.15">
      <c r="A45" s="369" t="s">
        <v>791</v>
      </c>
      <c r="B45" s="369" t="s">
        <v>792</v>
      </c>
      <c r="C45" s="370" t="s">
        <v>793</v>
      </c>
      <c r="D45" s="370" t="s">
        <v>794</v>
      </c>
      <c r="E45" s="370" t="s">
        <v>795</v>
      </c>
      <c r="F45" s="370" t="s">
        <v>796</v>
      </c>
      <c r="G45" s="370" t="s">
        <v>677</v>
      </c>
      <c r="H45" s="370" t="s">
        <v>796</v>
      </c>
    </row>
    <row r="46" spans="1:8" ht="14" x14ac:dyDescent="0.15">
      <c r="A46" s="369" t="s">
        <v>797</v>
      </c>
      <c r="B46" s="369" t="s">
        <v>798</v>
      </c>
      <c r="C46" s="370" t="s">
        <v>677</v>
      </c>
      <c r="D46" s="370" t="s">
        <v>799</v>
      </c>
      <c r="E46" s="370" t="s">
        <v>800</v>
      </c>
      <c r="F46" s="370" t="s">
        <v>801</v>
      </c>
      <c r="G46" s="370" t="s">
        <v>677</v>
      </c>
      <c r="H46" s="370" t="s">
        <v>801</v>
      </c>
    </row>
    <row r="47" spans="1:8" ht="14" x14ac:dyDescent="0.15">
      <c r="A47" s="369" t="s">
        <v>802</v>
      </c>
      <c r="B47" s="369" t="s">
        <v>803</v>
      </c>
      <c r="C47" s="370" t="s">
        <v>804</v>
      </c>
      <c r="D47" s="370" t="s">
        <v>805</v>
      </c>
      <c r="E47" s="370" t="s">
        <v>805</v>
      </c>
      <c r="F47" s="370" t="s">
        <v>804</v>
      </c>
      <c r="G47" s="370" t="s">
        <v>677</v>
      </c>
      <c r="H47" s="370" t="s">
        <v>804</v>
      </c>
    </row>
    <row r="48" spans="1:8" ht="14" x14ac:dyDescent="0.15">
      <c r="A48" s="369" t="s">
        <v>806</v>
      </c>
      <c r="B48" s="369" t="s">
        <v>807</v>
      </c>
      <c r="C48" s="370" t="s">
        <v>677</v>
      </c>
      <c r="D48" s="370" t="s">
        <v>808</v>
      </c>
      <c r="E48" s="370" t="s">
        <v>808</v>
      </c>
      <c r="F48" s="370" t="s">
        <v>677</v>
      </c>
      <c r="G48" s="370" t="s">
        <v>677</v>
      </c>
      <c r="H48" s="370" t="s">
        <v>677</v>
      </c>
    </row>
    <row r="49" spans="1:8" ht="14" x14ac:dyDescent="0.15">
      <c r="A49" s="369" t="s">
        <v>809</v>
      </c>
      <c r="B49" s="369" t="s">
        <v>810</v>
      </c>
      <c r="C49" s="370" t="s">
        <v>677</v>
      </c>
      <c r="D49" s="370" t="s">
        <v>811</v>
      </c>
      <c r="E49" s="370" t="s">
        <v>811</v>
      </c>
      <c r="F49" s="370" t="s">
        <v>677</v>
      </c>
      <c r="G49" s="370" t="s">
        <v>677</v>
      </c>
      <c r="H49" s="370" t="s">
        <v>677</v>
      </c>
    </row>
    <row r="50" spans="1:8" ht="14" x14ac:dyDescent="0.15">
      <c r="A50" s="369" t="s">
        <v>812</v>
      </c>
      <c r="B50" s="369" t="s">
        <v>813</v>
      </c>
      <c r="C50" s="370" t="s">
        <v>677</v>
      </c>
      <c r="D50" s="370" t="s">
        <v>814</v>
      </c>
      <c r="E50" s="370" t="s">
        <v>814</v>
      </c>
      <c r="F50" s="370" t="s">
        <v>677</v>
      </c>
      <c r="G50" s="370" t="s">
        <v>677</v>
      </c>
      <c r="H50" s="370" t="s">
        <v>677</v>
      </c>
    </row>
    <row r="51" spans="1:8" ht="14" x14ac:dyDescent="0.15">
      <c r="A51" s="369" t="s">
        <v>815</v>
      </c>
      <c r="B51" s="369" t="s">
        <v>816</v>
      </c>
      <c r="C51" s="370" t="s">
        <v>804</v>
      </c>
      <c r="D51" s="370" t="s">
        <v>677</v>
      </c>
      <c r="E51" s="370" t="s">
        <v>677</v>
      </c>
      <c r="F51" s="370" t="s">
        <v>804</v>
      </c>
      <c r="G51" s="370" t="s">
        <v>677</v>
      </c>
      <c r="H51" s="370" t="s">
        <v>804</v>
      </c>
    </row>
    <row r="52" spans="1:8" ht="14" x14ac:dyDescent="0.15">
      <c r="A52" s="369" t="s">
        <v>817</v>
      </c>
      <c r="B52" s="369" t="s">
        <v>786</v>
      </c>
      <c r="C52" s="370" t="s">
        <v>818</v>
      </c>
      <c r="D52" s="370" t="s">
        <v>677</v>
      </c>
      <c r="E52" s="370" t="s">
        <v>677</v>
      </c>
      <c r="F52" s="370" t="s">
        <v>818</v>
      </c>
      <c r="G52" s="370" t="s">
        <v>677</v>
      </c>
      <c r="H52" s="370" t="s">
        <v>818</v>
      </c>
    </row>
    <row r="53" spans="1:8" ht="14" x14ac:dyDescent="0.15">
      <c r="A53" s="369" t="s">
        <v>819</v>
      </c>
      <c r="B53" s="369" t="s">
        <v>820</v>
      </c>
      <c r="C53" s="370" t="s">
        <v>821</v>
      </c>
      <c r="D53" s="370" t="s">
        <v>677</v>
      </c>
      <c r="E53" s="370" t="s">
        <v>677</v>
      </c>
      <c r="F53" s="370" t="s">
        <v>821</v>
      </c>
      <c r="G53" s="370" t="s">
        <v>677</v>
      </c>
      <c r="H53" s="370" t="s">
        <v>821</v>
      </c>
    </row>
    <row r="54" spans="1:8" ht="14" x14ac:dyDescent="0.15">
      <c r="A54" s="369" t="s">
        <v>822</v>
      </c>
      <c r="B54" s="369" t="s">
        <v>823</v>
      </c>
      <c r="C54" s="370" t="s">
        <v>824</v>
      </c>
      <c r="D54" s="370" t="s">
        <v>677</v>
      </c>
      <c r="E54" s="370" t="s">
        <v>677</v>
      </c>
      <c r="F54" s="370" t="s">
        <v>824</v>
      </c>
      <c r="G54" s="370" t="s">
        <v>677</v>
      </c>
      <c r="H54" s="370" t="s">
        <v>824</v>
      </c>
    </row>
    <row r="55" spans="1:8" ht="14" x14ac:dyDescent="0.15">
      <c r="A55" s="369" t="s">
        <v>825</v>
      </c>
      <c r="B55" s="369" t="s">
        <v>826</v>
      </c>
      <c r="C55" s="370" t="s">
        <v>827</v>
      </c>
      <c r="D55" s="370" t="s">
        <v>677</v>
      </c>
      <c r="E55" s="370" t="s">
        <v>677</v>
      </c>
      <c r="F55" s="370" t="s">
        <v>827</v>
      </c>
      <c r="G55" s="370" t="s">
        <v>677</v>
      </c>
      <c r="H55" s="370" t="s">
        <v>827</v>
      </c>
    </row>
    <row r="56" spans="1:8" ht="14" x14ac:dyDescent="0.15">
      <c r="A56" s="369" t="s">
        <v>828</v>
      </c>
      <c r="B56" s="369" t="s">
        <v>829</v>
      </c>
      <c r="C56" s="370" t="s">
        <v>830</v>
      </c>
      <c r="D56" s="370" t="s">
        <v>677</v>
      </c>
      <c r="E56" s="370" t="s">
        <v>677</v>
      </c>
      <c r="F56" s="370" t="s">
        <v>830</v>
      </c>
      <c r="G56" s="370" t="s">
        <v>677</v>
      </c>
      <c r="H56" s="370" t="s">
        <v>830</v>
      </c>
    </row>
    <row r="57" spans="1:8" ht="14" x14ac:dyDescent="0.15">
      <c r="A57" s="369" t="s">
        <v>831</v>
      </c>
      <c r="B57" s="369" t="s">
        <v>832</v>
      </c>
      <c r="C57" s="370" t="s">
        <v>833</v>
      </c>
      <c r="D57" s="370" t="s">
        <v>677</v>
      </c>
      <c r="E57" s="370" t="s">
        <v>677</v>
      </c>
      <c r="F57" s="370" t="s">
        <v>833</v>
      </c>
      <c r="G57" s="370" t="s">
        <v>677</v>
      </c>
      <c r="H57" s="370" t="s">
        <v>833</v>
      </c>
    </row>
    <row r="58" spans="1:8" ht="14" x14ac:dyDescent="0.15">
      <c r="A58" s="369" t="s">
        <v>834</v>
      </c>
      <c r="B58" s="369" t="s">
        <v>835</v>
      </c>
      <c r="C58" s="370" t="s">
        <v>836</v>
      </c>
      <c r="D58" s="370" t="s">
        <v>677</v>
      </c>
      <c r="E58" s="370" t="s">
        <v>677</v>
      </c>
      <c r="F58" s="370" t="s">
        <v>836</v>
      </c>
      <c r="G58" s="370" t="s">
        <v>677</v>
      </c>
      <c r="H58" s="370" t="s">
        <v>836</v>
      </c>
    </row>
    <row r="59" spans="1:8" ht="14" x14ac:dyDescent="0.15">
      <c r="A59" s="369" t="s">
        <v>837</v>
      </c>
      <c r="B59" s="369" t="s">
        <v>838</v>
      </c>
      <c r="C59" s="370" t="s">
        <v>839</v>
      </c>
      <c r="D59" s="370" t="s">
        <v>677</v>
      </c>
      <c r="E59" s="370" t="s">
        <v>677</v>
      </c>
      <c r="F59" s="370" t="s">
        <v>839</v>
      </c>
      <c r="G59" s="370" t="s">
        <v>677</v>
      </c>
      <c r="H59" s="370" t="s">
        <v>839</v>
      </c>
    </row>
    <row r="60" spans="1:8" ht="14" x14ac:dyDescent="0.15">
      <c r="A60" s="369" t="s">
        <v>840</v>
      </c>
      <c r="B60" s="369" t="s">
        <v>841</v>
      </c>
      <c r="C60" s="370" t="s">
        <v>842</v>
      </c>
      <c r="D60" s="370" t="s">
        <v>677</v>
      </c>
      <c r="E60" s="370" t="s">
        <v>677</v>
      </c>
      <c r="F60" s="370" t="s">
        <v>842</v>
      </c>
      <c r="G60" s="370" t="s">
        <v>677</v>
      </c>
      <c r="H60" s="370" t="s">
        <v>842</v>
      </c>
    </row>
    <row r="61" spans="1:8" ht="14" x14ac:dyDescent="0.15">
      <c r="A61" s="369" t="s">
        <v>843</v>
      </c>
      <c r="B61" s="369" t="s">
        <v>844</v>
      </c>
      <c r="C61" s="370" t="s">
        <v>845</v>
      </c>
      <c r="D61" s="370" t="s">
        <v>846</v>
      </c>
      <c r="E61" s="370" t="s">
        <v>847</v>
      </c>
      <c r="F61" s="370" t="s">
        <v>848</v>
      </c>
      <c r="G61" s="370" t="s">
        <v>677</v>
      </c>
      <c r="H61" s="370" t="s">
        <v>848</v>
      </c>
    </row>
    <row r="62" spans="1:8" ht="14" x14ac:dyDescent="0.15">
      <c r="A62" s="369" t="s">
        <v>849</v>
      </c>
      <c r="B62" s="369" t="s">
        <v>850</v>
      </c>
      <c r="C62" s="370" t="s">
        <v>851</v>
      </c>
      <c r="D62" s="370" t="s">
        <v>846</v>
      </c>
      <c r="E62" s="370" t="s">
        <v>847</v>
      </c>
      <c r="F62" s="370" t="s">
        <v>852</v>
      </c>
      <c r="G62" s="370" t="s">
        <v>677</v>
      </c>
      <c r="H62" s="370" t="s">
        <v>852</v>
      </c>
    </row>
    <row r="63" spans="1:8" ht="14" x14ac:dyDescent="0.15">
      <c r="A63" s="369" t="s">
        <v>853</v>
      </c>
      <c r="B63" s="369" t="s">
        <v>854</v>
      </c>
      <c r="C63" s="370" t="s">
        <v>855</v>
      </c>
      <c r="D63" s="370" t="s">
        <v>677</v>
      </c>
      <c r="E63" s="370" t="s">
        <v>677</v>
      </c>
      <c r="F63" s="370" t="s">
        <v>855</v>
      </c>
      <c r="G63" s="370" t="s">
        <v>677</v>
      </c>
      <c r="H63" s="370" t="s">
        <v>855</v>
      </c>
    </row>
    <row r="64" spans="1:8" ht="14" x14ac:dyDescent="0.15">
      <c r="A64" s="369" t="s">
        <v>856</v>
      </c>
      <c r="B64" s="369" t="s">
        <v>792</v>
      </c>
      <c r="C64" s="370" t="s">
        <v>857</v>
      </c>
      <c r="D64" s="370" t="s">
        <v>677</v>
      </c>
      <c r="E64" s="370" t="s">
        <v>677</v>
      </c>
      <c r="F64" s="370" t="s">
        <v>857</v>
      </c>
      <c r="G64" s="370" t="s">
        <v>677</v>
      </c>
      <c r="H64" s="370" t="s">
        <v>857</v>
      </c>
    </row>
    <row r="65" spans="1:8" ht="14" x14ac:dyDescent="0.15">
      <c r="A65" s="369" t="s">
        <v>858</v>
      </c>
      <c r="B65" s="369" t="s">
        <v>859</v>
      </c>
      <c r="C65" s="370" t="s">
        <v>857</v>
      </c>
      <c r="D65" s="370" t="s">
        <v>677</v>
      </c>
      <c r="E65" s="370" t="s">
        <v>677</v>
      </c>
      <c r="F65" s="370" t="s">
        <v>857</v>
      </c>
      <c r="G65" s="370" t="s">
        <v>677</v>
      </c>
      <c r="H65" s="370" t="s">
        <v>857</v>
      </c>
    </row>
    <row r="66" spans="1:8" ht="14" x14ac:dyDescent="0.15">
      <c r="A66" s="369" t="s">
        <v>860</v>
      </c>
      <c r="B66" s="369" t="s">
        <v>807</v>
      </c>
      <c r="C66" s="370" t="s">
        <v>861</v>
      </c>
      <c r="D66" s="370" t="s">
        <v>862</v>
      </c>
      <c r="E66" s="370" t="s">
        <v>863</v>
      </c>
      <c r="F66" s="370" t="s">
        <v>864</v>
      </c>
      <c r="G66" s="370" t="s">
        <v>677</v>
      </c>
      <c r="H66" s="370" t="s">
        <v>864</v>
      </c>
    </row>
    <row r="67" spans="1:8" ht="14" x14ac:dyDescent="0.15">
      <c r="A67" s="369" t="s">
        <v>865</v>
      </c>
      <c r="B67" s="369" t="s">
        <v>866</v>
      </c>
      <c r="C67" s="370" t="s">
        <v>867</v>
      </c>
      <c r="D67" s="370" t="s">
        <v>677</v>
      </c>
      <c r="E67" s="370" t="s">
        <v>677</v>
      </c>
      <c r="F67" s="370" t="s">
        <v>867</v>
      </c>
      <c r="G67" s="370" t="s">
        <v>677</v>
      </c>
      <c r="H67" s="370" t="s">
        <v>867</v>
      </c>
    </row>
    <row r="68" spans="1:8" ht="14" x14ac:dyDescent="0.15">
      <c r="A68" s="369" t="s">
        <v>868</v>
      </c>
      <c r="B68" s="369" t="s">
        <v>869</v>
      </c>
      <c r="C68" s="370" t="s">
        <v>870</v>
      </c>
      <c r="D68" s="370" t="s">
        <v>677</v>
      </c>
      <c r="E68" s="370" t="s">
        <v>677</v>
      </c>
      <c r="F68" s="370" t="s">
        <v>870</v>
      </c>
      <c r="G68" s="370" t="s">
        <v>677</v>
      </c>
      <c r="H68" s="370" t="s">
        <v>870</v>
      </c>
    </row>
    <row r="69" spans="1:8" ht="14" x14ac:dyDescent="0.15">
      <c r="A69" s="369" t="s">
        <v>871</v>
      </c>
      <c r="B69" s="369" t="s">
        <v>872</v>
      </c>
      <c r="C69" s="370" t="s">
        <v>873</v>
      </c>
      <c r="D69" s="370" t="s">
        <v>677</v>
      </c>
      <c r="E69" s="370" t="s">
        <v>677</v>
      </c>
      <c r="F69" s="370" t="s">
        <v>873</v>
      </c>
      <c r="G69" s="370" t="s">
        <v>677</v>
      </c>
      <c r="H69" s="370" t="s">
        <v>873</v>
      </c>
    </row>
    <row r="70" spans="1:8" ht="14" x14ac:dyDescent="0.15">
      <c r="A70" s="369" t="s">
        <v>874</v>
      </c>
      <c r="B70" s="369" t="s">
        <v>875</v>
      </c>
      <c r="C70" s="370" t="s">
        <v>876</v>
      </c>
      <c r="D70" s="370" t="s">
        <v>677</v>
      </c>
      <c r="E70" s="370" t="s">
        <v>677</v>
      </c>
      <c r="F70" s="370" t="s">
        <v>876</v>
      </c>
      <c r="G70" s="370" t="s">
        <v>677</v>
      </c>
      <c r="H70" s="370" t="s">
        <v>876</v>
      </c>
    </row>
    <row r="71" spans="1:8" ht="14" x14ac:dyDescent="0.15">
      <c r="A71" s="369" t="s">
        <v>877</v>
      </c>
      <c r="B71" s="369" t="s">
        <v>878</v>
      </c>
      <c r="C71" s="370" t="s">
        <v>879</v>
      </c>
      <c r="D71" s="370" t="s">
        <v>677</v>
      </c>
      <c r="E71" s="370" t="s">
        <v>880</v>
      </c>
      <c r="F71" s="370" t="s">
        <v>881</v>
      </c>
      <c r="G71" s="370" t="s">
        <v>677</v>
      </c>
      <c r="H71" s="370" t="s">
        <v>881</v>
      </c>
    </row>
    <row r="72" spans="1:8" ht="14" x14ac:dyDescent="0.15">
      <c r="A72" s="369" t="s">
        <v>882</v>
      </c>
      <c r="B72" s="369" t="s">
        <v>883</v>
      </c>
      <c r="C72" s="370" t="s">
        <v>884</v>
      </c>
      <c r="D72" s="370" t="s">
        <v>677</v>
      </c>
      <c r="E72" s="370" t="s">
        <v>885</v>
      </c>
      <c r="F72" s="370" t="s">
        <v>886</v>
      </c>
      <c r="G72" s="370" t="s">
        <v>677</v>
      </c>
      <c r="H72" s="370" t="s">
        <v>886</v>
      </c>
    </row>
    <row r="73" spans="1:8" ht="14" x14ac:dyDescent="0.15">
      <c r="A73" s="369" t="s">
        <v>887</v>
      </c>
      <c r="B73" s="369" t="s">
        <v>888</v>
      </c>
      <c r="C73" s="370" t="s">
        <v>889</v>
      </c>
      <c r="D73" s="370" t="s">
        <v>677</v>
      </c>
      <c r="E73" s="370" t="s">
        <v>890</v>
      </c>
      <c r="F73" s="370" t="s">
        <v>891</v>
      </c>
      <c r="G73" s="370" t="s">
        <v>677</v>
      </c>
      <c r="H73" s="370" t="s">
        <v>891</v>
      </c>
    </row>
    <row r="74" spans="1:8" ht="14" x14ac:dyDescent="0.15">
      <c r="A74" s="369" t="s">
        <v>892</v>
      </c>
      <c r="B74" s="369" t="s">
        <v>893</v>
      </c>
      <c r="C74" s="370" t="s">
        <v>894</v>
      </c>
      <c r="D74" s="370" t="s">
        <v>677</v>
      </c>
      <c r="E74" s="370" t="s">
        <v>677</v>
      </c>
      <c r="F74" s="370" t="s">
        <v>894</v>
      </c>
      <c r="G74" s="370" t="s">
        <v>677</v>
      </c>
      <c r="H74" s="370" t="s">
        <v>894</v>
      </c>
    </row>
    <row r="75" spans="1:8" ht="14" x14ac:dyDescent="0.15">
      <c r="A75" s="369" t="s">
        <v>895</v>
      </c>
      <c r="B75" s="369" t="s">
        <v>896</v>
      </c>
      <c r="C75" s="370" t="s">
        <v>897</v>
      </c>
      <c r="D75" s="370" t="s">
        <v>677</v>
      </c>
      <c r="E75" s="370" t="s">
        <v>677</v>
      </c>
      <c r="F75" s="370" t="s">
        <v>897</v>
      </c>
      <c r="G75" s="370" t="s">
        <v>677</v>
      </c>
      <c r="H75" s="370" t="s">
        <v>897</v>
      </c>
    </row>
    <row r="76" spans="1:8" ht="14" x14ac:dyDescent="0.15">
      <c r="A76" s="369" t="s">
        <v>898</v>
      </c>
      <c r="B76" s="369" t="s">
        <v>899</v>
      </c>
      <c r="C76" s="370" t="s">
        <v>900</v>
      </c>
      <c r="D76" s="370" t="s">
        <v>862</v>
      </c>
      <c r="E76" s="370" t="s">
        <v>739</v>
      </c>
      <c r="F76" s="370" t="s">
        <v>901</v>
      </c>
      <c r="G76" s="370" t="s">
        <v>677</v>
      </c>
      <c r="H76" s="370" t="s">
        <v>901</v>
      </c>
    </row>
    <row r="77" spans="1:8" ht="14" x14ac:dyDescent="0.15">
      <c r="A77" s="369" t="s">
        <v>902</v>
      </c>
      <c r="B77" s="369" t="s">
        <v>903</v>
      </c>
      <c r="C77" s="370" t="s">
        <v>904</v>
      </c>
      <c r="D77" s="370" t="s">
        <v>905</v>
      </c>
      <c r="E77" s="370" t="s">
        <v>906</v>
      </c>
      <c r="F77" s="370" t="s">
        <v>907</v>
      </c>
      <c r="G77" s="370" t="s">
        <v>677</v>
      </c>
      <c r="H77" s="370" t="s">
        <v>907</v>
      </c>
    </row>
    <row r="78" spans="1:8" ht="14" x14ac:dyDescent="0.15">
      <c r="A78" s="369" t="s">
        <v>908</v>
      </c>
      <c r="B78" s="369" t="s">
        <v>909</v>
      </c>
      <c r="C78" s="370" t="s">
        <v>910</v>
      </c>
      <c r="D78" s="370" t="s">
        <v>905</v>
      </c>
      <c r="E78" s="370" t="s">
        <v>906</v>
      </c>
      <c r="F78" s="370" t="s">
        <v>911</v>
      </c>
      <c r="G78" s="370" t="s">
        <v>677</v>
      </c>
      <c r="H78" s="370" t="s">
        <v>911</v>
      </c>
    </row>
    <row r="79" spans="1:8" ht="14" x14ac:dyDescent="0.15">
      <c r="A79" s="369" t="s">
        <v>912</v>
      </c>
      <c r="B79" s="369" t="s">
        <v>913</v>
      </c>
      <c r="C79" s="370" t="s">
        <v>914</v>
      </c>
      <c r="D79" s="370" t="s">
        <v>677</v>
      </c>
      <c r="E79" s="370" t="s">
        <v>677</v>
      </c>
      <c r="F79" s="370" t="s">
        <v>914</v>
      </c>
      <c r="G79" s="370" t="s">
        <v>677</v>
      </c>
      <c r="H79" s="370" t="s">
        <v>914</v>
      </c>
    </row>
    <row r="80" spans="1:8" ht="14" x14ac:dyDescent="0.15">
      <c r="A80" s="369" t="s">
        <v>915</v>
      </c>
      <c r="B80" s="369" t="s">
        <v>810</v>
      </c>
      <c r="C80" s="370" t="s">
        <v>916</v>
      </c>
      <c r="D80" s="370" t="s">
        <v>917</v>
      </c>
      <c r="E80" s="370" t="s">
        <v>918</v>
      </c>
      <c r="F80" s="370" t="s">
        <v>919</v>
      </c>
      <c r="G80" s="370" t="s">
        <v>677</v>
      </c>
      <c r="H80" s="370" t="s">
        <v>919</v>
      </c>
    </row>
    <row r="81" spans="1:8" ht="14" x14ac:dyDescent="0.15">
      <c r="A81" s="369" t="s">
        <v>920</v>
      </c>
      <c r="B81" s="369" t="s">
        <v>921</v>
      </c>
      <c r="C81" s="370" t="s">
        <v>922</v>
      </c>
      <c r="D81" s="370" t="s">
        <v>917</v>
      </c>
      <c r="E81" s="370" t="s">
        <v>923</v>
      </c>
      <c r="F81" s="370" t="s">
        <v>924</v>
      </c>
      <c r="G81" s="370" t="s">
        <v>677</v>
      </c>
      <c r="H81" s="370" t="s">
        <v>924</v>
      </c>
    </row>
    <row r="82" spans="1:8" ht="14" x14ac:dyDescent="0.15">
      <c r="A82" s="369" t="s">
        <v>925</v>
      </c>
      <c r="B82" s="369" t="s">
        <v>926</v>
      </c>
      <c r="C82" s="370" t="s">
        <v>927</v>
      </c>
      <c r="D82" s="370" t="s">
        <v>677</v>
      </c>
      <c r="E82" s="370" t="s">
        <v>928</v>
      </c>
      <c r="F82" s="370" t="s">
        <v>929</v>
      </c>
      <c r="G82" s="370" t="s">
        <v>677</v>
      </c>
      <c r="H82" s="370" t="s">
        <v>929</v>
      </c>
    </row>
    <row r="83" spans="1:8" ht="14" x14ac:dyDescent="0.15">
      <c r="A83" s="369" t="s">
        <v>930</v>
      </c>
      <c r="B83" s="369" t="s">
        <v>931</v>
      </c>
      <c r="C83" s="370" t="s">
        <v>932</v>
      </c>
      <c r="D83" s="370" t="s">
        <v>677</v>
      </c>
      <c r="E83" s="370" t="s">
        <v>677</v>
      </c>
      <c r="F83" s="370" t="s">
        <v>932</v>
      </c>
      <c r="G83" s="370" t="s">
        <v>677</v>
      </c>
      <c r="H83" s="370" t="s">
        <v>932</v>
      </c>
    </row>
    <row r="84" spans="1:8" ht="14" x14ac:dyDescent="0.15">
      <c r="A84" s="369" t="s">
        <v>933</v>
      </c>
      <c r="B84" s="369" t="s">
        <v>813</v>
      </c>
      <c r="C84" s="370" t="s">
        <v>934</v>
      </c>
      <c r="D84" s="370" t="s">
        <v>935</v>
      </c>
      <c r="E84" s="370" t="s">
        <v>936</v>
      </c>
      <c r="F84" s="370" t="s">
        <v>937</v>
      </c>
      <c r="G84" s="370" t="s">
        <v>677</v>
      </c>
      <c r="H84" s="370" t="s">
        <v>937</v>
      </c>
    </row>
    <row r="85" spans="1:8" ht="14" x14ac:dyDescent="0.15">
      <c r="A85" s="369" t="s">
        <v>938</v>
      </c>
      <c r="B85" s="369" t="s">
        <v>939</v>
      </c>
      <c r="C85" s="370" t="s">
        <v>940</v>
      </c>
      <c r="D85" s="370" t="s">
        <v>677</v>
      </c>
      <c r="E85" s="370" t="s">
        <v>941</v>
      </c>
      <c r="F85" s="370" t="s">
        <v>942</v>
      </c>
      <c r="G85" s="370" t="s">
        <v>677</v>
      </c>
      <c r="H85" s="370" t="s">
        <v>942</v>
      </c>
    </row>
    <row r="86" spans="1:8" ht="14" x14ac:dyDescent="0.15">
      <c r="A86" s="369" t="s">
        <v>943</v>
      </c>
      <c r="B86" s="369" t="s">
        <v>944</v>
      </c>
      <c r="C86" s="370" t="s">
        <v>945</v>
      </c>
      <c r="D86" s="370" t="s">
        <v>935</v>
      </c>
      <c r="E86" s="370" t="s">
        <v>946</v>
      </c>
      <c r="F86" s="370" t="s">
        <v>947</v>
      </c>
      <c r="G86" s="370" t="s">
        <v>677</v>
      </c>
      <c r="H86" s="370" t="s">
        <v>947</v>
      </c>
    </row>
    <row r="87" spans="1:8" ht="14" x14ac:dyDescent="0.15">
      <c r="A87" s="369" t="s">
        <v>948</v>
      </c>
      <c r="B87" s="369" t="s">
        <v>949</v>
      </c>
      <c r="C87" s="370" t="s">
        <v>950</v>
      </c>
      <c r="D87" s="370" t="s">
        <v>677</v>
      </c>
      <c r="E87" s="370" t="s">
        <v>951</v>
      </c>
      <c r="F87" s="370" t="s">
        <v>952</v>
      </c>
      <c r="G87" s="370" t="s">
        <v>677</v>
      </c>
      <c r="H87" s="370" t="s">
        <v>952</v>
      </c>
    </row>
    <row r="88" spans="1:8" ht="14" x14ac:dyDescent="0.15">
      <c r="A88" s="369" t="s">
        <v>953</v>
      </c>
      <c r="B88" s="369" t="s">
        <v>954</v>
      </c>
      <c r="C88" s="370" t="s">
        <v>955</v>
      </c>
      <c r="D88" s="370" t="s">
        <v>677</v>
      </c>
      <c r="E88" s="370" t="s">
        <v>677</v>
      </c>
      <c r="F88" s="370" t="s">
        <v>955</v>
      </c>
      <c r="G88" s="370" t="s">
        <v>677</v>
      </c>
      <c r="H88" s="370" t="s">
        <v>955</v>
      </c>
    </row>
    <row r="89" spans="1:8" ht="14" x14ac:dyDescent="0.15">
      <c r="A89" s="369" t="s">
        <v>956</v>
      </c>
      <c r="B89" s="369" t="s">
        <v>957</v>
      </c>
      <c r="C89" s="370" t="s">
        <v>958</v>
      </c>
      <c r="D89" s="370" t="s">
        <v>677</v>
      </c>
      <c r="E89" s="370" t="s">
        <v>677</v>
      </c>
      <c r="F89" s="370" t="s">
        <v>958</v>
      </c>
      <c r="G89" s="370" t="s">
        <v>677</v>
      </c>
      <c r="H89" s="370" t="s">
        <v>958</v>
      </c>
    </row>
    <row r="90" spans="1:8" ht="14" x14ac:dyDescent="0.15">
      <c r="A90" s="369" t="s">
        <v>959</v>
      </c>
      <c r="B90" s="369" t="s">
        <v>960</v>
      </c>
      <c r="C90" s="370" t="s">
        <v>961</v>
      </c>
      <c r="D90" s="370" t="s">
        <v>677</v>
      </c>
      <c r="E90" s="370" t="s">
        <v>677</v>
      </c>
      <c r="F90" s="370" t="s">
        <v>961</v>
      </c>
      <c r="G90" s="370" t="s">
        <v>677</v>
      </c>
      <c r="H90" s="370" t="s">
        <v>961</v>
      </c>
    </row>
    <row r="91" spans="1:8" ht="28" x14ac:dyDescent="0.15">
      <c r="A91" s="369" t="s">
        <v>962</v>
      </c>
      <c r="B91" s="369" t="s">
        <v>963</v>
      </c>
      <c r="C91" s="370" t="s">
        <v>964</v>
      </c>
      <c r="D91" s="370" t="s">
        <v>677</v>
      </c>
      <c r="E91" s="370" t="s">
        <v>677</v>
      </c>
      <c r="F91" s="370" t="s">
        <v>964</v>
      </c>
      <c r="G91" s="370" t="s">
        <v>677</v>
      </c>
      <c r="H91" s="370" t="s">
        <v>964</v>
      </c>
    </row>
    <row r="92" spans="1:8" ht="14" x14ac:dyDescent="0.15">
      <c r="A92" s="369" t="s">
        <v>965</v>
      </c>
      <c r="B92" s="369" t="s">
        <v>966</v>
      </c>
      <c r="C92" s="370" t="s">
        <v>967</v>
      </c>
      <c r="D92" s="370" t="s">
        <v>677</v>
      </c>
      <c r="E92" s="370" t="s">
        <v>677</v>
      </c>
      <c r="F92" s="370" t="s">
        <v>967</v>
      </c>
      <c r="G92" s="370" t="s">
        <v>677</v>
      </c>
      <c r="H92" s="370" t="s">
        <v>967</v>
      </c>
    </row>
    <row r="93" spans="1:8" ht="14" x14ac:dyDescent="0.15">
      <c r="A93" s="369" t="s">
        <v>968</v>
      </c>
      <c r="B93" s="369" t="s">
        <v>969</v>
      </c>
      <c r="C93" s="370" t="s">
        <v>967</v>
      </c>
      <c r="D93" s="370" t="s">
        <v>677</v>
      </c>
      <c r="E93" s="370" t="s">
        <v>677</v>
      </c>
      <c r="F93" s="370" t="s">
        <v>967</v>
      </c>
      <c r="G93" s="370" t="s">
        <v>677</v>
      </c>
      <c r="H93" s="370" t="s">
        <v>967</v>
      </c>
    </row>
    <row r="94" spans="1:8" ht="14" x14ac:dyDescent="0.15">
      <c r="A94" s="369" t="s">
        <v>970</v>
      </c>
      <c r="B94" s="369" t="s">
        <v>971</v>
      </c>
      <c r="C94" s="370" t="s">
        <v>972</v>
      </c>
      <c r="D94" s="370" t="s">
        <v>677</v>
      </c>
      <c r="E94" s="370" t="s">
        <v>973</v>
      </c>
      <c r="F94" s="370" t="s">
        <v>974</v>
      </c>
      <c r="G94" s="370" t="s">
        <v>677</v>
      </c>
      <c r="H94" s="370" t="s">
        <v>974</v>
      </c>
    </row>
    <row r="95" spans="1:8" ht="14" x14ac:dyDescent="0.15">
      <c r="A95" s="369" t="s">
        <v>975</v>
      </c>
      <c r="B95" s="369" t="s">
        <v>976</v>
      </c>
      <c r="C95" s="370" t="s">
        <v>977</v>
      </c>
      <c r="D95" s="370" t="s">
        <v>677</v>
      </c>
      <c r="E95" s="370" t="s">
        <v>973</v>
      </c>
      <c r="F95" s="370" t="s">
        <v>978</v>
      </c>
      <c r="G95" s="370" t="s">
        <v>677</v>
      </c>
      <c r="H95" s="370" t="s">
        <v>978</v>
      </c>
    </row>
    <row r="96" spans="1:8" ht="14" x14ac:dyDescent="0.15">
      <c r="A96" s="369" t="s">
        <v>979</v>
      </c>
      <c r="B96" s="369" t="s">
        <v>980</v>
      </c>
      <c r="C96" s="370" t="s">
        <v>981</v>
      </c>
      <c r="D96" s="370" t="s">
        <v>677</v>
      </c>
      <c r="E96" s="370" t="s">
        <v>677</v>
      </c>
      <c r="F96" s="370" t="s">
        <v>981</v>
      </c>
      <c r="G96" s="370" t="s">
        <v>677</v>
      </c>
      <c r="H96" s="370" t="s">
        <v>981</v>
      </c>
    </row>
    <row r="97" spans="1:8" ht="14" x14ac:dyDescent="0.15">
      <c r="A97" s="369" t="s">
        <v>982</v>
      </c>
      <c r="B97" s="369" t="s">
        <v>983</v>
      </c>
      <c r="C97" s="370" t="s">
        <v>984</v>
      </c>
      <c r="D97" s="370" t="s">
        <v>677</v>
      </c>
      <c r="E97" s="370" t="s">
        <v>677</v>
      </c>
      <c r="F97" s="370" t="s">
        <v>984</v>
      </c>
      <c r="G97" s="370" t="s">
        <v>677</v>
      </c>
      <c r="H97" s="370" t="s">
        <v>984</v>
      </c>
    </row>
    <row r="98" spans="1:8" ht="14" x14ac:dyDescent="0.15">
      <c r="A98" s="369" t="s">
        <v>985</v>
      </c>
      <c r="B98" s="369" t="s">
        <v>986</v>
      </c>
      <c r="C98" s="370" t="s">
        <v>987</v>
      </c>
      <c r="D98" s="370" t="s">
        <v>988</v>
      </c>
      <c r="E98" s="370" t="s">
        <v>989</v>
      </c>
      <c r="F98" s="370" t="s">
        <v>990</v>
      </c>
      <c r="G98" s="370" t="s">
        <v>677</v>
      </c>
      <c r="H98" s="370" t="s">
        <v>990</v>
      </c>
    </row>
    <row r="99" spans="1:8" ht="14" x14ac:dyDescent="0.15">
      <c r="A99" s="369" t="s">
        <v>991</v>
      </c>
      <c r="B99" s="369" t="s">
        <v>786</v>
      </c>
      <c r="C99" s="370" t="s">
        <v>992</v>
      </c>
      <c r="D99" s="370" t="s">
        <v>677</v>
      </c>
      <c r="E99" s="370" t="s">
        <v>993</v>
      </c>
      <c r="F99" s="370" t="s">
        <v>994</v>
      </c>
      <c r="G99" s="370" t="s">
        <v>677</v>
      </c>
      <c r="H99" s="370" t="s">
        <v>994</v>
      </c>
    </row>
    <row r="100" spans="1:8" ht="14" x14ac:dyDescent="0.15">
      <c r="A100" s="369" t="s">
        <v>995</v>
      </c>
      <c r="B100" s="369" t="s">
        <v>844</v>
      </c>
      <c r="C100" s="370" t="s">
        <v>996</v>
      </c>
      <c r="D100" s="370" t="s">
        <v>677</v>
      </c>
      <c r="E100" s="370" t="s">
        <v>997</v>
      </c>
      <c r="F100" s="370" t="s">
        <v>998</v>
      </c>
      <c r="G100" s="370" t="s">
        <v>677</v>
      </c>
      <c r="H100" s="370" t="s">
        <v>998</v>
      </c>
    </row>
    <row r="101" spans="1:8" ht="14" x14ac:dyDescent="0.15">
      <c r="A101" s="369" t="s">
        <v>999</v>
      </c>
      <c r="B101" s="369" t="s">
        <v>792</v>
      </c>
      <c r="C101" s="370" t="s">
        <v>1000</v>
      </c>
      <c r="D101" s="370" t="s">
        <v>677</v>
      </c>
      <c r="E101" s="370" t="s">
        <v>1001</v>
      </c>
      <c r="F101" s="370" t="s">
        <v>1002</v>
      </c>
      <c r="G101" s="370" t="s">
        <v>677</v>
      </c>
      <c r="H101" s="370" t="s">
        <v>1002</v>
      </c>
    </row>
    <row r="102" spans="1:8" ht="14" x14ac:dyDescent="0.15">
      <c r="A102" s="369" t="s">
        <v>1003</v>
      </c>
      <c r="B102" s="369" t="s">
        <v>807</v>
      </c>
      <c r="C102" s="370" t="s">
        <v>1004</v>
      </c>
      <c r="D102" s="370" t="s">
        <v>1005</v>
      </c>
      <c r="E102" s="370" t="s">
        <v>1006</v>
      </c>
      <c r="F102" s="370" t="s">
        <v>1007</v>
      </c>
      <c r="G102" s="370" t="s">
        <v>677</v>
      </c>
      <c r="H102" s="370" t="s">
        <v>1007</v>
      </c>
    </row>
    <row r="103" spans="1:8" ht="14" x14ac:dyDescent="0.15">
      <c r="A103" s="369" t="s">
        <v>1008</v>
      </c>
      <c r="B103" s="369" t="s">
        <v>903</v>
      </c>
      <c r="C103" s="370" t="s">
        <v>1009</v>
      </c>
      <c r="D103" s="370" t="s">
        <v>1010</v>
      </c>
      <c r="E103" s="370" t="s">
        <v>1011</v>
      </c>
      <c r="F103" s="370" t="s">
        <v>1012</v>
      </c>
      <c r="G103" s="370" t="s">
        <v>677</v>
      </c>
      <c r="H103" s="370" t="s">
        <v>1012</v>
      </c>
    </row>
    <row r="104" spans="1:8" ht="14" x14ac:dyDescent="0.15">
      <c r="A104" s="369" t="s">
        <v>1013</v>
      </c>
      <c r="B104" s="369" t="s">
        <v>810</v>
      </c>
      <c r="C104" s="370" t="s">
        <v>1014</v>
      </c>
      <c r="D104" s="370" t="s">
        <v>918</v>
      </c>
      <c r="E104" s="370" t="s">
        <v>1015</v>
      </c>
      <c r="F104" s="370" t="s">
        <v>1016</v>
      </c>
      <c r="G104" s="370" t="s">
        <v>677</v>
      </c>
      <c r="H104" s="370" t="s">
        <v>1016</v>
      </c>
    </row>
    <row r="105" spans="1:8" ht="14" x14ac:dyDescent="0.15">
      <c r="A105" s="369" t="s">
        <v>1017</v>
      </c>
      <c r="B105" s="369" t="s">
        <v>813</v>
      </c>
      <c r="C105" s="370" t="s">
        <v>1018</v>
      </c>
      <c r="D105" s="370" t="s">
        <v>1019</v>
      </c>
      <c r="E105" s="370" t="s">
        <v>1020</v>
      </c>
      <c r="F105" s="370" t="s">
        <v>1021</v>
      </c>
      <c r="G105" s="370" t="s">
        <v>677</v>
      </c>
      <c r="H105" s="370" t="s">
        <v>1021</v>
      </c>
    </row>
    <row r="106" spans="1:8" ht="14" x14ac:dyDescent="0.15">
      <c r="A106" s="369" t="s">
        <v>1022</v>
      </c>
      <c r="B106" s="369" t="s">
        <v>954</v>
      </c>
      <c r="C106" s="370" t="s">
        <v>1023</v>
      </c>
      <c r="D106" s="370" t="s">
        <v>677</v>
      </c>
      <c r="E106" s="370" t="s">
        <v>1024</v>
      </c>
      <c r="F106" s="370" t="s">
        <v>1025</v>
      </c>
      <c r="G106" s="370" t="s">
        <v>677</v>
      </c>
      <c r="H106" s="370" t="s">
        <v>1025</v>
      </c>
    </row>
    <row r="107" spans="1:8" ht="14" x14ac:dyDescent="0.15">
      <c r="A107" s="369" t="s">
        <v>1026</v>
      </c>
      <c r="B107" s="369" t="s">
        <v>966</v>
      </c>
      <c r="C107" s="370" t="s">
        <v>1027</v>
      </c>
      <c r="D107" s="370" t="s">
        <v>677</v>
      </c>
      <c r="E107" s="370" t="s">
        <v>1028</v>
      </c>
      <c r="F107" s="370" t="s">
        <v>1029</v>
      </c>
      <c r="G107" s="370" t="s">
        <v>677</v>
      </c>
      <c r="H107" s="370" t="s">
        <v>1029</v>
      </c>
    </row>
    <row r="108" spans="1:8" ht="14" x14ac:dyDescent="0.15">
      <c r="A108" s="369" t="s">
        <v>1030</v>
      </c>
      <c r="B108" s="369" t="s">
        <v>971</v>
      </c>
      <c r="C108" s="370" t="s">
        <v>1031</v>
      </c>
      <c r="D108" s="370" t="s">
        <v>677</v>
      </c>
      <c r="E108" s="370" t="s">
        <v>677</v>
      </c>
      <c r="F108" s="370" t="s">
        <v>1031</v>
      </c>
      <c r="G108" s="370" t="s">
        <v>677</v>
      </c>
      <c r="H108" s="370" t="s">
        <v>1031</v>
      </c>
    </row>
    <row r="109" spans="1:8" ht="14" x14ac:dyDescent="0.15">
      <c r="A109" s="369" t="s">
        <v>1032</v>
      </c>
      <c r="B109" s="369" t="s">
        <v>1033</v>
      </c>
      <c r="C109" s="370" t="s">
        <v>1034</v>
      </c>
      <c r="D109" s="370" t="s">
        <v>1035</v>
      </c>
      <c r="E109" s="370" t="s">
        <v>1036</v>
      </c>
      <c r="F109" s="370" t="s">
        <v>1037</v>
      </c>
      <c r="G109" s="370" t="s">
        <v>1038</v>
      </c>
      <c r="H109" s="370" t="s">
        <v>1039</v>
      </c>
    </row>
    <row r="110" spans="1:8" ht="14" x14ac:dyDescent="0.15">
      <c r="A110" s="369" t="s">
        <v>1040</v>
      </c>
      <c r="B110" s="369" t="s">
        <v>1041</v>
      </c>
      <c r="C110" s="370" t="s">
        <v>1042</v>
      </c>
      <c r="D110" s="370" t="s">
        <v>1043</v>
      </c>
      <c r="E110" s="370" t="s">
        <v>1044</v>
      </c>
      <c r="F110" s="370" t="s">
        <v>1038</v>
      </c>
      <c r="G110" s="370" t="s">
        <v>1038</v>
      </c>
      <c r="H110" s="370" t="s">
        <v>677</v>
      </c>
    </row>
    <row r="111" spans="1:8" ht="14" x14ac:dyDescent="0.15">
      <c r="A111" s="369" t="s">
        <v>1045</v>
      </c>
      <c r="B111" s="369" t="s">
        <v>1046</v>
      </c>
      <c r="C111" s="370" t="s">
        <v>1042</v>
      </c>
      <c r="D111" s="370" t="s">
        <v>1043</v>
      </c>
      <c r="E111" s="370" t="s">
        <v>1044</v>
      </c>
      <c r="F111" s="370" t="s">
        <v>1038</v>
      </c>
      <c r="G111" s="370" t="s">
        <v>1038</v>
      </c>
      <c r="H111" s="370" t="s">
        <v>677</v>
      </c>
    </row>
    <row r="112" spans="1:8" ht="14" x14ac:dyDescent="0.15">
      <c r="A112" s="369" t="s">
        <v>1047</v>
      </c>
      <c r="B112" s="369" t="s">
        <v>1048</v>
      </c>
      <c r="C112" s="370" t="s">
        <v>1049</v>
      </c>
      <c r="D112" s="370" t="s">
        <v>677</v>
      </c>
      <c r="E112" s="370" t="s">
        <v>1050</v>
      </c>
      <c r="F112" s="370" t="s">
        <v>1051</v>
      </c>
      <c r="G112" s="370" t="s">
        <v>677</v>
      </c>
      <c r="H112" s="370" t="s">
        <v>1051</v>
      </c>
    </row>
    <row r="113" spans="1:8" ht="14" x14ac:dyDescent="0.15">
      <c r="A113" s="369" t="s">
        <v>1052</v>
      </c>
      <c r="B113" s="369" t="s">
        <v>1053</v>
      </c>
      <c r="C113" s="370" t="s">
        <v>1054</v>
      </c>
      <c r="D113" s="370" t="s">
        <v>677</v>
      </c>
      <c r="E113" s="370" t="s">
        <v>677</v>
      </c>
      <c r="F113" s="370" t="s">
        <v>1054</v>
      </c>
      <c r="G113" s="370" t="s">
        <v>677</v>
      </c>
      <c r="H113" s="370" t="s">
        <v>1054</v>
      </c>
    </row>
    <row r="114" spans="1:8" ht="14" x14ac:dyDescent="0.15">
      <c r="A114" s="369" t="s">
        <v>1055</v>
      </c>
      <c r="B114" s="369" t="s">
        <v>1056</v>
      </c>
      <c r="C114" s="370" t="s">
        <v>1057</v>
      </c>
      <c r="D114" s="370" t="s">
        <v>677</v>
      </c>
      <c r="E114" s="370" t="s">
        <v>1050</v>
      </c>
      <c r="F114" s="370" t="s">
        <v>1058</v>
      </c>
      <c r="G114" s="370" t="s">
        <v>677</v>
      </c>
      <c r="H114" s="370" t="s">
        <v>1058</v>
      </c>
    </row>
    <row r="115" spans="1:8" ht="14" x14ac:dyDescent="0.15">
      <c r="A115" s="369" t="s">
        <v>1059</v>
      </c>
      <c r="B115" s="369" t="s">
        <v>1060</v>
      </c>
      <c r="C115" s="370" t="s">
        <v>1061</v>
      </c>
      <c r="D115" s="370" t="s">
        <v>1050</v>
      </c>
      <c r="E115" s="370" t="s">
        <v>1062</v>
      </c>
      <c r="F115" s="370" t="s">
        <v>1063</v>
      </c>
      <c r="G115" s="370" t="s">
        <v>677</v>
      </c>
      <c r="H115" s="370" t="s">
        <v>1063</v>
      </c>
    </row>
    <row r="116" spans="1:8" ht="14" x14ac:dyDescent="0.15">
      <c r="A116" s="369" t="s">
        <v>1064</v>
      </c>
      <c r="B116" s="369" t="s">
        <v>1053</v>
      </c>
      <c r="C116" s="370" t="s">
        <v>1065</v>
      </c>
      <c r="D116" s="370" t="s">
        <v>677</v>
      </c>
      <c r="E116" s="370" t="s">
        <v>1062</v>
      </c>
      <c r="F116" s="370" t="s">
        <v>1066</v>
      </c>
      <c r="G116" s="370" t="s">
        <v>677</v>
      </c>
      <c r="H116" s="370" t="s">
        <v>1066</v>
      </c>
    </row>
    <row r="117" spans="1:8" ht="14" x14ac:dyDescent="0.15">
      <c r="A117" s="369" t="s">
        <v>1067</v>
      </c>
      <c r="B117" s="369" t="s">
        <v>1056</v>
      </c>
      <c r="C117" s="370" t="s">
        <v>1068</v>
      </c>
      <c r="D117" s="370" t="s">
        <v>1050</v>
      </c>
      <c r="E117" s="370" t="s">
        <v>677</v>
      </c>
      <c r="F117" s="370" t="s">
        <v>1069</v>
      </c>
      <c r="G117" s="370" t="s">
        <v>677</v>
      </c>
      <c r="H117" s="370" t="s">
        <v>1069</v>
      </c>
    </row>
    <row r="118" spans="1:8" ht="14" x14ac:dyDescent="0.15">
      <c r="A118" s="369" t="s">
        <v>1070</v>
      </c>
      <c r="B118" s="369" t="s">
        <v>1071</v>
      </c>
      <c r="C118" s="370" t="s">
        <v>1072</v>
      </c>
      <c r="D118" s="370" t="s">
        <v>1073</v>
      </c>
      <c r="E118" s="370" t="s">
        <v>1074</v>
      </c>
      <c r="F118" s="370" t="s">
        <v>1075</v>
      </c>
      <c r="G118" s="370" t="s">
        <v>1075</v>
      </c>
      <c r="H118" s="370" t="s">
        <v>677</v>
      </c>
    </row>
    <row r="119" spans="1:8" ht="14" x14ac:dyDescent="0.15">
      <c r="A119" s="369" t="s">
        <v>1076</v>
      </c>
      <c r="B119" s="369" t="s">
        <v>1077</v>
      </c>
      <c r="C119" s="370" t="s">
        <v>1078</v>
      </c>
      <c r="D119" s="370" t="s">
        <v>1079</v>
      </c>
      <c r="E119" s="370" t="s">
        <v>1080</v>
      </c>
      <c r="F119" s="370" t="s">
        <v>1081</v>
      </c>
      <c r="G119" s="370" t="s">
        <v>1081</v>
      </c>
      <c r="H119" s="370" t="s">
        <v>677</v>
      </c>
    </row>
    <row r="120" spans="1:8" ht="14" x14ac:dyDescent="0.15">
      <c r="A120" s="369" t="s">
        <v>1082</v>
      </c>
      <c r="B120" s="369" t="s">
        <v>1083</v>
      </c>
      <c r="C120" s="370" t="s">
        <v>1084</v>
      </c>
      <c r="D120" s="370" t="s">
        <v>1085</v>
      </c>
      <c r="E120" s="370" t="s">
        <v>1086</v>
      </c>
      <c r="F120" s="370" t="s">
        <v>1087</v>
      </c>
      <c r="G120" s="370" t="s">
        <v>1087</v>
      </c>
      <c r="H120" s="370" t="s">
        <v>677</v>
      </c>
    </row>
    <row r="121" spans="1:8" ht="14" x14ac:dyDescent="0.15">
      <c r="A121" s="369" t="s">
        <v>1088</v>
      </c>
      <c r="B121" s="369" t="s">
        <v>1089</v>
      </c>
      <c r="C121" s="370" t="s">
        <v>1090</v>
      </c>
      <c r="D121" s="370" t="s">
        <v>1091</v>
      </c>
      <c r="E121" s="370" t="s">
        <v>1092</v>
      </c>
      <c r="F121" s="370" t="s">
        <v>1093</v>
      </c>
      <c r="G121" s="370" t="s">
        <v>1093</v>
      </c>
      <c r="H121" s="370" t="s">
        <v>677</v>
      </c>
    </row>
    <row r="122" spans="1:8" ht="14" x14ac:dyDescent="0.15">
      <c r="A122" s="369" t="s">
        <v>1094</v>
      </c>
      <c r="B122" s="369" t="s">
        <v>1095</v>
      </c>
      <c r="C122" s="370" t="s">
        <v>1096</v>
      </c>
      <c r="D122" s="370" t="s">
        <v>1097</v>
      </c>
      <c r="E122" s="370" t="s">
        <v>1098</v>
      </c>
      <c r="F122" s="370" t="s">
        <v>1099</v>
      </c>
      <c r="G122" s="370" t="s">
        <v>1099</v>
      </c>
      <c r="H122" s="370" t="s">
        <v>677</v>
      </c>
    </row>
    <row r="123" spans="1:8" ht="14" x14ac:dyDescent="0.15">
      <c r="A123" s="369" t="s">
        <v>1100</v>
      </c>
      <c r="B123" s="369" t="s">
        <v>1101</v>
      </c>
      <c r="C123" s="370" t="s">
        <v>1102</v>
      </c>
      <c r="D123" s="370" t="s">
        <v>1103</v>
      </c>
      <c r="E123" s="370" t="s">
        <v>1104</v>
      </c>
      <c r="F123" s="370" t="s">
        <v>1105</v>
      </c>
      <c r="G123" s="370" t="s">
        <v>1105</v>
      </c>
      <c r="H123" s="370" t="s">
        <v>677</v>
      </c>
    </row>
    <row r="124" spans="1:8" ht="14" x14ac:dyDescent="0.15">
      <c r="A124" s="369" t="s">
        <v>1106</v>
      </c>
      <c r="B124" s="369" t="s">
        <v>1107</v>
      </c>
      <c r="C124" s="370" t="s">
        <v>677</v>
      </c>
      <c r="D124" s="370" t="s">
        <v>1108</v>
      </c>
      <c r="E124" s="370" t="s">
        <v>1109</v>
      </c>
      <c r="F124" s="370" t="s">
        <v>1110</v>
      </c>
      <c r="G124" s="370" t="s">
        <v>1110</v>
      </c>
      <c r="H124" s="370" t="s">
        <v>677</v>
      </c>
    </row>
    <row r="125" spans="1:8" ht="14" x14ac:dyDescent="0.15">
      <c r="A125" s="369" t="s">
        <v>1111</v>
      </c>
      <c r="B125" s="369" t="s">
        <v>1112</v>
      </c>
      <c r="C125" s="370" t="s">
        <v>1102</v>
      </c>
      <c r="D125" s="370" t="s">
        <v>1113</v>
      </c>
      <c r="E125" s="370" t="s">
        <v>1114</v>
      </c>
      <c r="F125" s="370" t="s">
        <v>677</v>
      </c>
      <c r="G125" s="370" t="s">
        <v>677</v>
      </c>
      <c r="H125" s="370" t="s">
        <v>677</v>
      </c>
    </row>
    <row r="126" spans="1:8" ht="14" x14ac:dyDescent="0.15">
      <c r="A126" s="369" t="s">
        <v>1115</v>
      </c>
      <c r="B126" s="369" t="s">
        <v>1116</v>
      </c>
      <c r="C126" s="370" t="s">
        <v>677</v>
      </c>
      <c r="D126" s="370" t="s">
        <v>1117</v>
      </c>
      <c r="E126" s="370" t="s">
        <v>1118</v>
      </c>
      <c r="F126" s="370" t="s">
        <v>1119</v>
      </c>
      <c r="G126" s="370" t="s">
        <v>1119</v>
      </c>
      <c r="H126" s="370" t="s">
        <v>677</v>
      </c>
    </row>
    <row r="127" spans="1:8" ht="14" x14ac:dyDescent="0.15">
      <c r="A127" s="369" t="s">
        <v>1120</v>
      </c>
      <c r="B127" s="369" t="s">
        <v>1121</v>
      </c>
      <c r="C127" s="370" t="s">
        <v>1122</v>
      </c>
      <c r="D127" s="370" t="s">
        <v>1123</v>
      </c>
      <c r="E127" s="370" t="s">
        <v>1124</v>
      </c>
      <c r="F127" s="370" t="s">
        <v>1125</v>
      </c>
      <c r="G127" s="370" t="s">
        <v>1125</v>
      </c>
      <c r="H127" s="370" t="s">
        <v>677</v>
      </c>
    </row>
    <row r="128" spans="1:8" ht="14" x14ac:dyDescent="0.15">
      <c r="A128" s="369" t="s">
        <v>1126</v>
      </c>
      <c r="B128" s="369" t="s">
        <v>1127</v>
      </c>
      <c r="C128" s="370" t="s">
        <v>1128</v>
      </c>
      <c r="D128" s="370" t="s">
        <v>1129</v>
      </c>
      <c r="E128" s="370" t="s">
        <v>1130</v>
      </c>
      <c r="F128" s="370" t="s">
        <v>1131</v>
      </c>
      <c r="G128" s="370" t="s">
        <v>1131</v>
      </c>
      <c r="H128" s="370" t="s">
        <v>677</v>
      </c>
    </row>
    <row r="129" spans="1:8" ht="14" x14ac:dyDescent="0.15">
      <c r="A129" s="369" t="s">
        <v>1132</v>
      </c>
      <c r="B129" s="369" t="s">
        <v>1133</v>
      </c>
      <c r="C129" s="370" t="s">
        <v>1134</v>
      </c>
      <c r="D129" s="370" t="s">
        <v>1135</v>
      </c>
      <c r="E129" s="370" t="s">
        <v>1136</v>
      </c>
      <c r="F129" s="370" t="s">
        <v>1137</v>
      </c>
      <c r="G129" s="370" t="s">
        <v>1137</v>
      </c>
      <c r="H129" s="370" t="s">
        <v>677</v>
      </c>
    </row>
    <row r="130" spans="1:8" ht="14" x14ac:dyDescent="0.15">
      <c r="A130" s="369" t="s">
        <v>1138</v>
      </c>
      <c r="B130" s="369" t="s">
        <v>1139</v>
      </c>
      <c r="C130" s="370" t="s">
        <v>677</v>
      </c>
      <c r="D130" s="370" t="s">
        <v>1140</v>
      </c>
      <c r="E130" s="370" t="s">
        <v>1141</v>
      </c>
      <c r="F130" s="370" t="s">
        <v>1142</v>
      </c>
      <c r="G130" s="370" t="s">
        <v>1142</v>
      </c>
      <c r="H130" s="370" t="s">
        <v>677</v>
      </c>
    </row>
    <row r="131" spans="1:8" ht="14" x14ac:dyDescent="0.15">
      <c r="A131" s="369" t="s">
        <v>1143</v>
      </c>
      <c r="B131" s="369" t="s">
        <v>1144</v>
      </c>
      <c r="C131" s="370" t="s">
        <v>677</v>
      </c>
      <c r="D131" s="370" t="s">
        <v>1145</v>
      </c>
      <c r="E131" s="370" t="s">
        <v>1145</v>
      </c>
      <c r="F131" s="370" t="s">
        <v>677</v>
      </c>
      <c r="G131" s="370" t="s">
        <v>677</v>
      </c>
      <c r="H131" s="370" t="s">
        <v>677</v>
      </c>
    </row>
    <row r="132" spans="1:8" ht="14" x14ac:dyDescent="0.15">
      <c r="A132" s="369" t="s">
        <v>1146</v>
      </c>
      <c r="B132" s="369" t="s">
        <v>1147</v>
      </c>
      <c r="C132" s="370" t="s">
        <v>677</v>
      </c>
      <c r="D132" s="370" t="s">
        <v>1148</v>
      </c>
      <c r="E132" s="370" t="s">
        <v>1149</v>
      </c>
      <c r="F132" s="370" t="s">
        <v>1150</v>
      </c>
      <c r="G132" s="370" t="s">
        <v>1150</v>
      </c>
      <c r="H132" s="370" t="s">
        <v>677</v>
      </c>
    </row>
    <row r="133" spans="1:8" ht="14" x14ac:dyDescent="0.15">
      <c r="A133" s="369" t="s">
        <v>1151</v>
      </c>
      <c r="B133" s="369" t="s">
        <v>1152</v>
      </c>
      <c r="C133" s="370" t="s">
        <v>1153</v>
      </c>
      <c r="D133" s="370" t="s">
        <v>1154</v>
      </c>
      <c r="E133" s="370" t="s">
        <v>1155</v>
      </c>
      <c r="F133" s="370" t="s">
        <v>677</v>
      </c>
      <c r="G133" s="370" t="s">
        <v>677</v>
      </c>
      <c r="H133" s="370" t="s">
        <v>677</v>
      </c>
    </row>
    <row r="134" spans="1:8" ht="14" x14ac:dyDescent="0.15">
      <c r="A134" s="369" t="s">
        <v>1156</v>
      </c>
      <c r="B134" s="369" t="s">
        <v>1157</v>
      </c>
      <c r="C134" s="370" t="s">
        <v>1158</v>
      </c>
      <c r="D134" s="370" t="s">
        <v>1159</v>
      </c>
      <c r="E134" s="370" t="s">
        <v>1160</v>
      </c>
      <c r="F134" s="370" t="s">
        <v>1161</v>
      </c>
      <c r="G134" s="370" t="s">
        <v>1161</v>
      </c>
      <c r="H134" s="370" t="s">
        <v>677</v>
      </c>
    </row>
    <row r="135" spans="1:8" ht="14" x14ac:dyDescent="0.15">
      <c r="A135" s="369" t="s">
        <v>1162</v>
      </c>
      <c r="B135" s="369" t="s">
        <v>1163</v>
      </c>
      <c r="C135" s="370" t="s">
        <v>1164</v>
      </c>
      <c r="D135" s="370" t="s">
        <v>1165</v>
      </c>
      <c r="E135" s="370" t="s">
        <v>1166</v>
      </c>
      <c r="F135" s="370" t="s">
        <v>1167</v>
      </c>
      <c r="G135" s="370" t="s">
        <v>1167</v>
      </c>
      <c r="H135" s="370" t="s">
        <v>677</v>
      </c>
    </row>
    <row r="136" spans="1:8" ht="14" x14ac:dyDescent="0.15">
      <c r="A136" s="369" t="s">
        <v>1168</v>
      </c>
      <c r="B136" s="369" t="s">
        <v>1169</v>
      </c>
      <c r="C136" s="370" t="s">
        <v>1170</v>
      </c>
      <c r="D136" s="370" t="s">
        <v>1171</v>
      </c>
      <c r="E136" s="370" t="s">
        <v>1172</v>
      </c>
      <c r="F136" s="370" t="s">
        <v>1173</v>
      </c>
      <c r="G136" s="370" t="s">
        <v>1173</v>
      </c>
      <c r="H136" s="370" t="s">
        <v>677</v>
      </c>
    </row>
    <row r="137" spans="1:8" ht="14" x14ac:dyDescent="0.15">
      <c r="A137" s="369" t="s">
        <v>1174</v>
      </c>
      <c r="B137" s="369" t="s">
        <v>1175</v>
      </c>
      <c r="C137" s="370" t="s">
        <v>1176</v>
      </c>
      <c r="D137" s="370" t="s">
        <v>1177</v>
      </c>
      <c r="E137" s="370" t="s">
        <v>1178</v>
      </c>
      <c r="F137" s="370" t="s">
        <v>1179</v>
      </c>
      <c r="G137" s="370" t="s">
        <v>1179</v>
      </c>
      <c r="H137" s="370" t="s">
        <v>677</v>
      </c>
    </row>
    <row r="138" spans="1:8" ht="14" x14ac:dyDescent="0.15">
      <c r="A138" s="369" t="s">
        <v>1180</v>
      </c>
      <c r="B138" s="369" t="s">
        <v>1181</v>
      </c>
      <c r="C138" s="370" t="s">
        <v>1182</v>
      </c>
      <c r="D138" s="370" t="s">
        <v>1183</v>
      </c>
      <c r="E138" s="370" t="s">
        <v>1184</v>
      </c>
      <c r="F138" s="370" t="s">
        <v>1185</v>
      </c>
      <c r="G138" s="370" t="s">
        <v>1185</v>
      </c>
      <c r="H138" s="370" t="s">
        <v>677</v>
      </c>
    </row>
    <row r="139" spans="1:8" ht="14" x14ac:dyDescent="0.15">
      <c r="A139" s="369" t="s">
        <v>1186</v>
      </c>
      <c r="B139" s="369" t="s">
        <v>1187</v>
      </c>
      <c r="C139" s="370" t="s">
        <v>1188</v>
      </c>
      <c r="D139" s="370" t="s">
        <v>1189</v>
      </c>
      <c r="E139" s="370" t="s">
        <v>1190</v>
      </c>
      <c r="F139" s="370" t="s">
        <v>1191</v>
      </c>
      <c r="G139" s="370" t="s">
        <v>1191</v>
      </c>
      <c r="H139" s="370" t="s">
        <v>677</v>
      </c>
    </row>
    <row r="140" spans="1:8" ht="14" x14ac:dyDescent="0.15">
      <c r="A140" s="369" t="s">
        <v>1192</v>
      </c>
      <c r="B140" s="369" t="s">
        <v>1193</v>
      </c>
      <c r="C140" s="370" t="s">
        <v>1194</v>
      </c>
      <c r="D140" s="370" t="s">
        <v>1195</v>
      </c>
      <c r="E140" s="370" t="s">
        <v>1196</v>
      </c>
      <c r="F140" s="370" t="s">
        <v>1197</v>
      </c>
      <c r="G140" s="370" t="s">
        <v>1197</v>
      </c>
      <c r="H140" s="370" t="s">
        <v>677</v>
      </c>
    </row>
    <row r="141" spans="1:8" ht="14" x14ac:dyDescent="0.15">
      <c r="A141" s="369" t="s">
        <v>1198</v>
      </c>
      <c r="B141" s="369" t="s">
        <v>1199</v>
      </c>
      <c r="C141" s="370" t="s">
        <v>1200</v>
      </c>
      <c r="D141" s="370" t="s">
        <v>1201</v>
      </c>
      <c r="E141" s="370" t="s">
        <v>1202</v>
      </c>
      <c r="F141" s="370" t="s">
        <v>1203</v>
      </c>
      <c r="G141" s="370" t="s">
        <v>1203</v>
      </c>
      <c r="H141" s="370" t="s">
        <v>677</v>
      </c>
    </row>
    <row r="142" spans="1:8" ht="14" x14ac:dyDescent="0.15">
      <c r="A142" s="369" t="s">
        <v>1204</v>
      </c>
      <c r="B142" s="369" t="s">
        <v>1205</v>
      </c>
      <c r="C142" s="370" t="s">
        <v>1206</v>
      </c>
      <c r="D142" s="370" t="s">
        <v>1207</v>
      </c>
      <c r="E142" s="370" t="s">
        <v>1208</v>
      </c>
      <c r="F142" s="370" t="s">
        <v>1209</v>
      </c>
      <c r="G142" s="370" t="s">
        <v>1209</v>
      </c>
      <c r="H142" s="370" t="s">
        <v>677</v>
      </c>
    </row>
    <row r="143" spans="1:8" ht="14" x14ac:dyDescent="0.15">
      <c r="A143" s="369" t="s">
        <v>1210</v>
      </c>
      <c r="B143" s="369" t="s">
        <v>1211</v>
      </c>
      <c r="C143" s="370" t="s">
        <v>677</v>
      </c>
      <c r="D143" s="370" t="s">
        <v>1212</v>
      </c>
      <c r="E143" s="370" t="s">
        <v>1212</v>
      </c>
      <c r="F143" s="370" t="s">
        <v>677</v>
      </c>
      <c r="G143" s="370" t="s">
        <v>677</v>
      </c>
      <c r="H143" s="370" t="s">
        <v>677</v>
      </c>
    </row>
    <row r="144" spans="1:8" ht="14" x14ac:dyDescent="0.15">
      <c r="A144" s="369" t="s">
        <v>1213</v>
      </c>
      <c r="B144" s="369" t="s">
        <v>1214</v>
      </c>
      <c r="C144" s="370" t="s">
        <v>677</v>
      </c>
      <c r="D144" s="370" t="s">
        <v>1212</v>
      </c>
      <c r="E144" s="370" t="s">
        <v>1212</v>
      </c>
      <c r="F144" s="370" t="s">
        <v>677</v>
      </c>
      <c r="G144" s="370" t="s">
        <v>677</v>
      </c>
      <c r="H144" s="370" t="s">
        <v>677</v>
      </c>
    </row>
    <row r="145" spans="1:8" ht="14" x14ac:dyDescent="0.15">
      <c r="A145" s="369" t="s">
        <v>1215</v>
      </c>
      <c r="B145" s="369" t="s">
        <v>1216</v>
      </c>
      <c r="C145" s="370" t="s">
        <v>677</v>
      </c>
      <c r="D145" s="370" t="s">
        <v>1217</v>
      </c>
      <c r="E145" s="370" t="s">
        <v>1218</v>
      </c>
      <c r="F145" s="370" t="s">
        <v>1219</v>
      </c>
      <c r="G145" s="370" t="s">
        <v>1219</v>
      </c>
      <c r="H145" s="370" t="s">
        <v>677</v>
      </c>
    </row>
    <row r="146" spans="1:8" ht="14" x14ac:dyDescent="0.15">
      <c r="A146" s="369" t="s">
        <v>1220</v>
      </c>
      <c r="B146" s="369" t="s">
        <v>1221</v>
      </c>
      <c r="C146" s="370" t="s">
        <v>677</v>
      </c>
      <c r="D146" s="370" t="s">
        <v>1222</v>
      </c>
      <c r="E146" s="370" t="s">
        <v>1223</v>
      </c>
      <c r="F146" s="370" t="s">
        <v>1224</v>
      </c>
      <c r="G146" s="370" t="s">
        <v>1224</v>
      </c>
      <c r="H146" s="370" t="s">
        <v>677</v>
      </c>
    </row>
    <row r="147" spans="1:8" ht="14" x14ac:dyDescent="0.15">
      <c r="A147" s="369" t="s">
        <v>1225</v>
      </c>
      <c r="B147" s="369" t="s">
        <v>1226</v>
      </c>
      <c r="C147" s="370" t="s">
        <v>677</v>
      </c>
      <c r="D147" s="370" t="s">
        <v>1227</v>
      </c>
      <c r="E147" s="370" t="s">
        <v>1228</v>
      </c>
      <c r="F147" s="370" t="s">
        <v>1229</v>
      </c>
      <c r="G147" s="370" t="s">
        <v>1229</v>
      </c>
      <c r="H147" s="370" t="s">
        <v>677</v>
      </c>
    </row>
    <row r="148" spans="1:8" ht="14" x14ac:dyDescent="0.15">
      <c r="A148" s="369" t="s">
        <v>1230</v>
      </c>
      <c r="B148" s="369" t="s">
        <v>1231</v>
      </c>
      <c r="C148" s="370" t="s">
        <v>677</v>
      </c>
      <c r="D148" s="370" t="s">
        <v>1232</v>
      </c>
      <c r="E148" s="370" t="s">
        <v>1233</v>
      </c>
      <c r="F148" s="370" t="s">
        <v>1234</v>
      </c>
      <c r="G148" s="370" t="s">
        <v>1234</v>
      </c>
      <c r="H148" s="370" t="s">
        <v>677</v>
      </c>
    </row>
    <row r="149" spans="1:8" ht="14" x14ac:dyDescent="0.15">
      <c r="A149" s="369" t="s">
        <v>1235</v>
      </c>
      <c r="B149" s="369" t="s">
        <v>1236</v>
      </c>
      <c r="C149" s="370" t="s">
        <v>677</v>
      </c>
      <c r="D149" s="370" t="s">
        <v>1237</v>
      </c>
      <c r="E149" s="370" t="s">
        <v>1237</v>
      </c>
      <c r="F149" s="370" t="s">
        <v>677</v>
      </c>
      <c r="G149" s="370" t="s">
        <v>677</v>
      </c>
      <c r="H149" s="370" t="s">
        <v>677</v>
      </c>
    </row>
    <row r="150" spans="1:8" ht="14" x14ac:dyDescent="0.15">
      <c r="A150" s="369" t="s">
        <v>1238</v>
      </c>
      <c r="B150" s="369" t="s">
        <v>1163</v>
      </c>
      <c r="C150" s="370" t="s">
        <v>677</v>
      </c>
      <c r="D150" s="370" t="s">
        <v>1239</v>
      </c>
      <c r="E150" s="370" t="s">
        <v>1240</v>
      </c>
      <c r="F150" s="370" t="s">
        <v>1241</v>
      </c>
      <c r="G150" s="370" t="s">
        <v>1241</v>
      </c>
      <c r="H150" s="370" t="s">
        <v>677</v>
      </c>
    </row>
    <row r="151" spans="1:8" ht="14" x14ac:dyDescent="0.15">
      <c r="A151" s="369" t="s">
        <v>1242</v>
      </c>
      <c r="B151" s="369" t="s">
        <v>1169</v>
      </c>
      <c r="C151" s="370" t="s">
        <v>677</v>
      </c>
      <c r="D151" s="370" t="s">
        <v>1243</v>
      </c>
      <c r="E151" s="370" t="s">
        <v>1244</v>
      </c>
      <c r="F151" s="370" t="s">
        <v>1245</v>
      </c>
      <c r="G151" s="370" t="s">
        <v>1245</v>
      </c>
      <c r="H151" s="370" t="s">
        <v>677</v>
      </c>
    </row>
    <row r="152" spans="1:8" ht="14" x14ac:dyDescent="0.15">
      <c r="A152" s="369" t="s">
        <v>1246</v>
      </c>
      <c r="B152" s="369" t="s">
        <v>725</v>
      </c>
      <c r="C152" s="370" t="s">
        <v>677</v>
      </c>
      <c r="D152" s="370" t="s">
        <v>1247</v>
      </c>
      <c r="E152" s="370" t="s">
        <v>1247</v>
      </c>
      <c r="F152" s="370" t="s">
        <v>677</v>
      </c>
      <c r="G152" s="370" t="s">
        <v>677</v>
      </c>
      <c r="H152" s="370" t="s">
        <v>677</v>
      </c>
    </row>
    <row r="153" spans="1:8" ht="14" x14ac:dyDescent="0.15">
      <c r="A153" s="369" t="s">
        <v>1248</v>
      </c>
      <c r="B153" s="369" t="s">
        <v>1249</v>
      </c>
      <c r="C153" s="370" t="s">
        <v>1250</v>
      </c>
      <c r="D153" s="370" t="s">
        <v>1251</v>
      </c>
      <c r="E153" s="370" t="s">
        <v>1252</v>
      </c>
      <c r="F153" s="370" t="s">
        <v>1253</v>
      </c>
      <c r="G153" s="370" t="s">
        <v>1253</v>
      </c>
      <c r="H153" s="370" t="s">
        <v>677</v>
      </c>
    </row>
    <row r="154" spans="1:8" ht="14" x14ac:dyDescent="0.15">
      <c r="A154" s="369" t="s">
        <v>1254</v>
      </c>
      <c r="B154" s="369" t="s">
        <v>1255</v>
      </c>
      <c r="C154" s="370" t="s">
        <v>1250</v>
      </c>
      <c r="D154" s="370" t="s">
        <v>1251</v>
      </c>
      <c r="E154" s="370" t="s">
        <v>1252</v>
      </c>
      <c r="F154" s="370" t="s">
        <v>1253</v>
      </c>
      <c r="G154" s="370" t="s">
        <v>1253</v>
      </c>
      <c r="H154" s="370" t="s">
        <v>677</v>
      </c>
    </row>
    <row r="155" spans="1:8" ht="14" x14ac:dyDescent="0.15">
      <c r="A155" s="369" t="s">
        <v>1256</v>
      </c>
      <c r="B155" s="369" t="s">
        <v>1257</v>
      </c>
      <c r="C155" s="370" t="s">
        <v>677</v>
      </c>
      <c r="D155" s="370" t="s">
        <v>1258</v>
      </c>
      <c r="E155" s="370" t="s">
        <v>1258</v>
      </c>
      <c r="F155" s="370" t="s">
        <v>677</v>
      </c>
      <c r="G155" s="370" t="s">
        <v>677</v>
      </c>
      <c r="H155" s="370" t="s">
        <v>677</v>
      </c>
    </row>
    <row r="156" spans="1:8" ht="14" x14ac:dyDescent="0.15">
      <c r="A156" s="369" t="s">
        <v>1259</v>
      </c>
      <c r="B156" s="369" t="s">
        <v>1260</v>
      </c>
      <c r="C156" s="370" t="s">
        <v>677</v>
      </c>
      <c r="D156" s="370" t="s">
        <v>1261</v>
      </c>
      <c r="E156" s="370" t="s">
        <v>1262</v>
      </c>
      <c r="F156" s="370" t="s">
        <v>1263</v>
      </c>
      <c r="G156" s="370" t="s">
        <v>1263</v>
      </c>
      <c r="H156" s="370" t="s">
        <v>677</v>
      </c>
    </row>
    <row r="157" spans="1:8" ht="14" x14ac:dyDescent="0.15">
      <c r="A157" s="369" t="s">
        <v>1264</v>
      </c>
      <c r="B157" s="369" t="s">
        <v>1265</v>
      </c>
      <c r="C157" s="370" t="s">
        <v>1266</v>
      </c>
      <c r="D157" s="370" t="s">
        <v>1267</v>
      </c>
      <c r="E157" s="370" t="s">
        <v>1268</v>
      </c>
      <c r="F157" s="370" t="s">
        <v>1269</v>
      </c>
      <c r="G157" s="370" t="s">
        <v>1269</v>
      </c>
      <c r="H157" s="370" t="s">
        <v>677</v>
      </c>
    </row>
    <row r="158" spans="1:8" ht="14" x14ac:dyDescent="0.15">
      <c r="A158" s="369" t="s">
        <v>1270</v>
      </c>
      <c r="B158" s="369" t="s">
        <v>1271</v>
      </c>
      <c r="C158" s="370" t="s">
        <v>1272</v>
      </c>
      <c r="D158" s="370" t="s">
        <v>1273</v>
      </c>
      <c r="E158" s="370" t="s">
        <v>1274</v>
      </c>
      <c r="F158" s="370" t="s">
        <v>1275</v>
      </c>
      <c r="G158" s="370" t="s">
        <v>1275</v>
      </c>
      <c r="H158" s="370" t="s">
        <v>677</v>
      </c>
    </row>
    <row r="159" spans="1:8" ht="14" x14ac:dyDescent="0.15">
      <c r="A159" s="369" t="s">
        <v>1276</v>
      </c>
      <c r="B159" s="369" t="s">
        <v>1277</v>
      </c>
      <c r="C159" s="370" t="s">
        <v>1278</v>
      </c>
      <c r="D159" s="370" t="s">
        <v>1279</v>
      </c>
      <c r="E159" s="370" t="s">
        <v>1280</v>
      </c>
      <c r="F159" s="370" t="s">
        <v>1281</v>
      </c>
      <c r="G159" s="370" t="s">
        <v>1281</v>
      </c>
      <c r="H159" s="370" t="s">
        <v>677</v>
      </c>
    </row>
    <row r="160" spans="1:8" ht="14" x14ac:dyDescent="0.15">
      <c r="A160" s="369" t="s">
        <v>1282</v>
      </c>
      <c r="B160" s="369" t="s">
        <v>1283</v>
      </c>
      <c r="C160" s="370" t="s">
        <v>1284</v>
      </c>
      <c r="D160" s="370" t="s">
        <v>1285</v>
      </c>
      <c r="E160" s="370" t="s">
        <v>1286</v>
      </c>
      <c r="F160" s="370" t="s">
        <v>1287</v>
      </c>
      <c r="G160" s="370" t="s">
        <v>1287</v>
      </c>
      <c r="H160" s="370" t="s">
        <v>677</v>
      </c>
    </row>
    <row r="161" spans="1:8" ht="14" x14ac:dyDescent="0.15">
      <c r="A161" s="369" t="s">
        <v>1288</v>
      </c>
      <c r="B161" s="369" t="s">
        <v>1289</v>
      </c>
      <c r="C161" s="370" t="s">
        <v>1290</v>
      </c>
      <c r="D161" s="370" t="s">
        <v>1291</v>
      </c>
      <c r="E161" s="370" t="s">
        <v>1292</v>
      </c>
      <c r="F161" s="370" t="s">
        <v>1293</v>
      </c>
      <c r="G161" s="370" t="s">
        <v>1293</v>
      </c>
      <c r="H161" s="370" t="s">
        <v>677</v>
      </c>
    </row>
    <row r="162" spans="1:8" ht="14" x14ac:dyDescent="0.15">
      <c r="A162" s="369" t="s">
        <v>1294</v>
      </c>
      <c r="B162" s="369" t="s">
        <v>1295</v>
      </c>
      <c r="C162" s="370" t="s">
        <v>677</v>
      </c>
      <c r="D162" s="370" t="s">
        <v>1296</v>
      </c>
      <c r="E162" s="370" t="s">
        <v>1296</v>
      </c>
      <c r="F162" s="370" t="s">
        <v>677</v>
      </c>
      <c r="G162" s="370" t="s">
        <v>677</v>
      </c>
      <c r="H162" s="370" t="s">
        <v>677</v>
      </c>
    </row>
    <row r="163" spans="1:8" ht="14" x14ac:dyDescent="0.15">
      <c r="A163" s="369" t="s">
        <v>1297</v>
      </c>
      <c r="B163" s="369" t="s">
        <v>1298</v>
      </c>
      <c r="C163" s="370" t="s">
        <v>1299</v>
      </c>
      <c r="D163" s="370" t="s">
        <v>1300</v>
      </c>
      <c r="E163" s="370" t="s">
        <v>1301</v>
      </c>
      <c r="F163" s="370" t="s">
        <v>1302</v>
      </c>
      <c r="G163" s="370" t="s">
        <v>1302</v>
      </c>
      <c r="H163" s="370" t="s">
        <v>677</v>
      </c>
    </row>
    <row r="164" spans="1:8" ht="14" x14ac:dyDescent="0.15">
      <c r="A164" s="369" t="s">
        <v>1303</v>
      </c>
      <c r="B164" s="369" t="s">
        <v>1304</v>
      </c>
      <c r="C164" s="370" t="s">
        <v>1305</v>
      </c>
      <c r="D164" s="370" t="s">
        <v>1306</v>
      </c>
      <c r="E164" s="370" t="s">
        <v>1307</v>
      </c>
      <c r="F164" s="370" t="s">
        <v>1308</v>
      </c>
      <c r="G164" s="370" t="s">
        <v>1308</v>
      </c>
      <c r="H164" s="370" t="s">
        <v>677</v>
      </c>
    </row>
    <row r="165" spans="1:8" ht="14" x14ac:dyDescent="0.15">
      <c r="A165" s="369" t="s">
        <v>1309</v>
      </c>
      <c r="B165" s="369" t="s">
        <v>1310</v>
      </c>
      <c r="C165" s="370" t="s">
        <v>1311</v>
      </c>
      <c r="D165" s="370" t="s">
        <v>1312</v>
      </c>
      <c r="E165" s="370" t="s">
        <v>1313</v>
      </c>
      <c r="F165" s="370" t="s">
        <v>1314</v>
      </c>
      <c r="G165" s="370" t="s">
        <v>1314</v>
      </c>
      <c r="H165" s="370" t="s">
        <v>677</v>
      </c>
    </row>
    <row r="166" spans="1:8" ht="14" x14ac:dyDescent="0.15">
      <c r="A166" s="369" t="s">
        <v>1315</v>
      </c>
      <c r="B166" s="369" t="s">
        <v>1316</v>
      </c>
      <c r="C166" s="370" t="s">
        <v>677</v>
      </c>
      <c r="D166" s="370" t="s">
        <v>1317</v>
      </c>
      <c r="E166" s="370" t="s">
        <v>1318</v>
      </c>
      <c r="F166" s="370" t="s">
        <v>1319</v>
      </c>
      <c r="G166" s="370" t="s">
        <v>1319</v>
      </c>
      <c r="H166" s="370" t="s">
        <v>677</v>
      </c>
    </row>
    <row r="167" spans="1:8" ht="14" x14ac:dyDescent="0.15">
      <c r="A167" s="369" t="s">
        <v>1320</v>
      </c>
      <c r="B167" s="369" t="s">
        <v>1321</v>
      </c>
      <c r="C167" s="370" t="s">
        <v>1322</v>
      </c>
      <c r="D167" s="370" t="s">
        <v>677</v>
      </c>
      <c r="E167" s="370" t="s">
        <v>677</v>
      </c>
      <c r="F167" s="370" t="s">
        <v>1322</v>
      </c>
      <c r="G167" s="370" t="s">
        <v>1322</v>
      </c>
      <c r="H167" s="370" t="s">
        <v>677</v>
      </c>
    </row>
    <row r="168" spans="1:8" ht="14" x14ac:dyDescent="0.15">
      <c r="A168" s="369" t="s">
        <v>1323</v>
      </c>
      <c r="B168" s="369" t="s">
        <v>1324</v>
      </c>
      <c r="C168" s="370" t="s">
        <v>1322</v>
      </c>
      <c r="D168" s="370" t="s">
        <v>677</v>
      </c>
      <c r="E168" s="370" t="s">
        <v>677</v>
      </c>
      <c r="F168" s="370" t="s">
        <v>1322</v>
      </c>
      <c r="G168" s="370" t="s">
        <v>1322</v>
      </c>
      <c r="H168" s="370" t="s">
        <v>677</v>
      </c>
    </row>
    <row r="169" spans="1:8" ht="14" x14ac:dyDescent="0.15">
      <c r="A169" s="369" t="s">
        <v>1325</v>
      </c>
      <c r="B169" s="369" t="s">
        <v>1326</v>
      </c>
      <c r="C169" s="370" t="s">
        <v>1322</v>
      </c>
      <c r="D169" s="370" t="s">
        <v>677</v>
      </c>
      <c r="E169" s="370" t="s">
        <v>677</v>
      </c>
      <c r="F169" s="370" t="s">
        <v>1322</v>
      </c>
      <c r="G169" s="370" t="s">
        <v>1322</v>
      </c>
      <c r="H169" s="370" t="s">
        <v>677</v>
      </c>
    </row>
    <row r="170" spans="1:8" ht="14" x14ac:dyDescent="0.15">
      <c r="A170" s="369" t="s">
        <v>1327</v>
      </c>
      <c r="B170" s="369" t="s">
        <v>1328</v>
      </c>
      <c r="C170" s="370" t="s">
        <v>1329</v>
      </c>
      <c r="D170" s="370" t="s">
        <v>677</v>
      </c>
      <c r="E170" s="370" t="s">
        <v>1330</v>
      </c>
      <c r="F170" s="370" t="s">
        <v>1331</v>
      </c>
      <c r="G170" s="370" t="s">
        <v>677</v>
      </c>
      <c r="H170" s="370" t="s">
        <v>1331</v>
      </c>
    </row>
    <row r="171" spans="1:8" ht="14" x14ac:dyDescent="0.15">
      <c r="A171" s="369" t="s">
        <v>1332</v>
      </c>
      <c r="B171" s="369" t="s">
        <v>1333</v>
      </c>
      <c r="C171" s="370" t="s">
        <v>1329</v>
      </c>
      <c r="D171" s="370" t="s">
        <v>677</v>
      </c>
      <c r="E171" s="370" t="s">
        <v>1330</v>
      </c>
      <c r="F171" s="370" t="s">
        <v>1331</v>
      </c>
      <c r="G171" s="370" t="s">
        <v>677</v>
      </c>
      <c r="H171" s="370" t="s">
        <v>1331</v>
      </c>
    </row>
    <row r="172" spans="1:8" ht="14" x14ac:dyDescent="0.15">
      <c r="A172" s="369" t="s">
        <v>1334</v>
      </c>
      <c r="B172" s="369" t="s">
        <v>1335</v>
      </c>
      <c r="C172" s="370" t="s">
        <v>1336</v>
      </c>
      <c r="D172" s="370" t="s">
        <v>677</v>
      </c>
      <c r="E172" s="370" t="s">
        <v>677</v>
      </c>
      <c r="F172" s="370" t="s">
        <v>1336</v>
      </c>
      <c r="G172" s="370" t="s">
        <v>677</v>
      </c>
      <c r="H172" s="370" t="s">
        <v>1336</v>
      </c>
    </row>
    <row r="173" spans="1:8" ht="14" x14ac:dyDescent="0.15">
      <c r="A173" s="369" t="s">
        <v>1337</v>
      </c>
      <c r="B173" s="369" t="s">
        <v>1335</v>
      </c>
      <c r="C173" s="370" t="s">
        <v>1336</v>
      </c>
      <c r="D173" s="370" t="s">
        <v>677</v>
      </c>
      <c r="E173" s="370" t="s">
        <v>677</v>
      </c>
      <c r="F173" s="370" t="s">
        <v>1336</v>
      </c>
      <c r="G173" s="370" t="s">
        <v>677</v>
      </c>
      <c r="H173" s="370" t="s">
        <v>1336</v>
      </c>
    </row>
    <row r="174" spans="1:8" ht="14" x14ac:dyDescent="0.15">
      <c r="A174" s="369" t="s">
        <v>1338</v>
      </c>
      <c r="B174" s="369" t="s">
        <v>1339</v>
      </c>
      <c r="C174" s="370" t="s">
        <v>1340</v>
      </c>
      <c r="D174" s="370" t="s">
        <v>677</v>
      </c>
      <c r="E174" s="370" t="s">
        <v>677</v>
      </c>
      <c r="F174" s="370" t="s">
        <v>1340</v>
      </c>
      <c r="G174" s="370" t="s">
        <v>677</v>
      </c>
      <c r="H174" s="370" t="s">
        <v>1340</v>
      </c>
    </row>
    <row r="175" spans="1:8" ht="14" x14ac:dyDescent="0.15">
      <c r="A175" s="369" t="s">
        <v>1341</v>
      </c>
      <c r="B175" s="369" t="s">
        <v>1342</v>
      </c>
      <c r="C175" s="370" t="s">
        <v>1340</v>
      </c>
      <c r="D175" s="370" t="s">
        <v>677</v>
      </c>
      <c r="E175" s="370" t="s">
        <v>677</v>
      </c>
      <c r="F175" s="370" t="s">
        <v>1340</v>
      </c>
      <c r="G175" s="370" t="s">
        <v>677</v>
      </c>
      <c r="H175" s="370" t="s">
        <v>1340</v>
      </c>
    </row>
    <row r="176" spans="1:8" ht="14" x14ac:dyDescent="0.15">
      <c r="A176" s="369" t="s">
        <v>1343</v>
      </c>
      <c r="B176" s="369" t="s">
        <v>1344</v>
      </c>
      <c r="C176" s="370" t="s">
        <v>677</v>
      </c>
      <c r="D176" s="370" t="s">
        <v>677</v>
      </c>
      <c r="E176" s="370" t="s">
        <v>1330</v>
      </c>
      <c r="F176" s="370" t="s">
        <v>1330</v>
      </c>
      <c r="G176" s="370" t="s">
        <v>677</v>
      </c>
      <c r="H176" s="370" t="s">
        <v>1330</v>
      </c>
    </row>
    <row r="177" spans="1:8" ht="14" x14ac:dyDescent="0.15">
      <c r="A177" s="369" t="s">
        <v>1345</v>
      </c>
      <c r="B177" s="369" t="s">
        <v>1346</v>
      </c>
      <c r="C177" s="370" t="s">
        <v>677</v>
      </c>
      <c r="D177" s="370" t="s">
        <v>677</v>
      </c>
      <c r="E177" s="370" t="s">
        <v>1330</v>
      </c>
      <c r="F177" s="370" t="s">
        <v>1330</v>
      </c>
      <c r="G177" s="370" t="s">
        <v>677</v>
      </c>
      <c r="H177" s="370" t="s">
        <v>1330</v>
      </c>
    </row>
    <row r="179" spans="1:8" ht="48.75" customHeight="1" x14ac:dyDescent="0.15"/>
    <row r="187" spans="1:8" ht="24" x14ac:dyDescent="0.3">
      <c r="B187" s="248" t="s">
        <v>2040</v>
      </c>
    </row>
    <row r="188" spans="1:8" ht="24" x14ac:dyDescent="0.3">
      <c r="B188" s="491" t="s">
        <v>502</v>
      </c>
    </row>
  </sheetData>
  <mergeCells count="8">
    <mergeCell ref="B1:C1"/>
    <mergeCell ref="A9:H9"/>
    <mergeCell ref="A3:H3"/>
    <mergeCell ref="A4:H4"/>
    <mergeCell ref="A5:H5"/>
    <mergeCell ref="A6:H6"/>
    <mergeCell ref="A7:H7"/>
    <mergeCell ref="A8:H8"/>
  </mergeCells>
  <hyperlinks>
    <hyperlink ref="B1" location="DIRECTORIO!A1" display="INICIO" xr:uid="{68011C4B-4E77-4599-A0E3-F0ECDACCC863}"/>
    <hyperlink ref="B1:C1" location="'Tabla de contenido'!A1" display="Tabla de contenido" xr:uid="{F456723D-657F-4648-819C-A12BFD3AD507}"/>
  </hyperlinks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8"/>
  <sheetViews>
    <sheetView showGridLines="0" topLeftCell="A22" workbookViewId="0"/>
  </sheetViews>
  <sheetFormatPr baseColWidth="10" defaultColWidth="8.83203125" defaultRowHeight="13" x14ac:dyDescent="0.15"/>
  <cols>
    <col min="1" max="1" width="11.5" style="153" customWidth="1"/>
    <col min="2" max="2" width="72.6640625" style="153" customWidth="1"/>
    <col min="3" max="3" width="23.6640625" style="153" customWidth="1"/>
    <col min="4" max="4" width="30.6640625" style="153" customWidth="1"/>
    <col min="5" max="5" width="32.1640625" style="153" customWidth="1"/>
    <col min="6" max="6" width="22.33203125" style="153" customWidth="1"/>
    <col min="7" max="7" width="34.6640625" style="153" customWidth="1"/>
    <col min="8" max="8" width="38.5" style="153" customWidth="1"/>
    <col min="9" max="256" width="8.83203125" style="153"/>
    <col min="257" max="257" width="11.5" style="153" customWidth="1"/>
    <col min="258" max="258" width="72.6640625" style="153" customWidth="1"/>
    <col min="259" max="259" width="23.6640625" style="153" customWidth="1"/>
    <col min="260" max="260" width="30.6640625" style="153" customWidth="1"/>
    <col min="261" max="261" width="32.1640625" style="153" customWidth="1"/>
    <col min="262" max="262" width="22.33203125" style="153" customWidth="1"/>
    <col min="263" max="263" width="34.6640625" style="153" customWidth="1"/>
    <col min="264" max="264" width="38.5" style="153" customWidth="1"/>
    <col min="265" max="512" width="8.83203125" style="153"/>
    <col min="513" max="513" width="11.5" style="153" customWidth="1"/>
    <col min="514" max="514" width="72.6640625" style="153" customWidth="1"/>
    <col min="515" max="515" width="23.6640625" style="153" customWidth="1"/>
    <col min="516" max="516" width="30.6640625" style="153" customWidth="1"/>
    <col min="517" max="517" width="32.1640625" style="153" customWidth="1"/>
    <col min="518" max="518" width="22.33203125" style="153" customWidth="1"/>
    <col min="519" max="519" width="34.6640625" style="153" customWidth="1"/>
    <col min="520" max="520" width="38.5" style="153" customWidth="1"/>
    <col min="521" max="768" width="8.83203125" style="153"/>
    <col min="769" max="769" width="11.5" style="153" customWidth="1"/>
    <col min="770" max="770" width="72.6640625" style="153" customWidth="1"/>
    <col min="771" max="771" width="23.6640625" style="153" customWidth="1"/>
    <col min="772" max="772" width="30.6640625" style="153" customWidth="1"/>
    <col min="773" max="773" width="32.1640625" style="153" customWidth="1"/>
    <col min="774" max="774" width="22.33203125" style="153" customWidth="1"/>
    <col min="775" max="775" width="34.6640625" style="153" customWidth="1"/>
    <col min="776" max="776" width="38.5" style="153" customWidth="1"/>
    <col min="777" max="1024" width="8.83203125" style="153"/>
    <col min="1025" max="1025" width="11.5" style="153" customWidth="1"/>
    <col min="1026" max="1026" width="72.6640625" style="153" customWidth="1"/>
    <col min="1027" max="1027" width="23.6640625" style="153" customWidth="1"/>
    <col min="1028" max="1028" width="30.6640625" style="153" customWidth="1"/>
    <col min="1029" max="1029" width="32.1640625" style="153" customWidth="1"/>
    <col min="1030" max="1030" width="22.33203125" style="153" customWidth="1"/>
    <col min="1031" max="1031" width="34.6640625" style="153" customWidth="1"/>
    <col min="1032" max="1032" width="38.5" style="153" customWidth="1"/>
    <col min="1033" max="1280" width="8.83203125" style="153"/>
    <col min="1281" max="1281" width="11.5" style="153" customWidth="1"/>
    <col min="1282" max="1282" width="72.6640625" style="153" customWidth="1"/>
    <col min="1283" max="1283" width="23.6640625" style="153" customWidth="1"/>
    <col min="1284" max="1284" width="30.6640625" style="153" customWidth="1"/>
    <col min="1285" max="1285" width="32.1640625" style="153" customWidth="1"/>
    <col min="1286" max="1286" width="22.33203125" style="153" customWidth="1"/>
    <col min="1287" max="1287" width="34.6640625" style="153" customWidth="1"/>
    <col min="1288" max="1288" width="38.5" style="153" customWidth="1"/>
    <col min="1289" max="1536" width="8.83203125" style="153"/>
    <col min="1537" max="1537" width="11.5" style="153" customWidth="1"/>
    <col min="1538" max="1538" width="72.6640625" style="153" customWidth="1"/>
    <col min="1539" max="1539" width="23.6640625" style="153" customWidth="1"/>
    <col min="1540" max="1540" width="30.6640625" style="153" customWidth="1"/>
    <col min="1541" max="1541" width="32.1640625" style="153" customWidth="1"/>
    <col min="1542" max="1542" width="22.33203125" style="153" customWidth="1"/>
    <col min="1543" max="1543" width="34.6640625" style="153" customWidth="1"/>
    <col min="1544" max="1544" width="38.5" style="153" customWidth="1"/>
    <col min="1545" max="1792" width="8.83203125" style="153"/>
    <col min="1793" max="1793" width="11.5" style="153" customWidth="1"/>
    <col min="1794" max="1794" width="72.6640625" style="153" customWidth="1"/>
    <col min="1795" max="1795" width="23.6640625" style="153" customWidth="1"/>
    <col min="1796" max="1796" width="30.6640625" style="153" customWidth="1"/>
    <col min="1797" max="1797" width="32.1640625" style="153" customWidth="1"/>
    <col min="1798" max="1798" width="22.33203125" style="153" customWidth="1"/>
    <col min="1799" max="1799" width="34.6640625" style="153" customWidth="1"/>
    <col min="1800" max="1800" width="38.5" style="153" customWidth="1"/>
    <col min="1801" max="2048" width="8.83203125" style="153"/>
    <col min="2049" max="2049" width="11.5" style="153" customWidth="1"/>
    <col min="2050" max="2050" width="72.6640625" style="153" customWidth="1"/>
    <col min="2051" max="2051" width="23.6640625" style="153" customWidth="1"/>
    <col min="2052" max="2052" width="30.6640625" style="153" customWidth="1"/>
    <col min="2053" max="2053" width="32.1640625" style="153" customWidth="1"/>
    <col min="2054" max="2054" width="22.33203125" style="153" customWidth="1"/>
    <col min="2055" max="2055" width="34.6640625" style="153" customWidth="1"/>
    <col min="2056" max="2056" width="38.5" style="153" customWidth="1"/>
    <col min="2057" max="2304" width="8.83203125" style="153"/>
    <col min="2305" max="2305" width="11.5" style="153" customWidth="1"/>
    <col min="2306" max="2306" width="72.6640625" style="153" customWidth="1"/>
    <col min="2307" max="2307" width="23.6640625" style="153" customWidth="1"/>
    <col min="2308" max="2308" width="30.6640625" style="153" customWidth="1"/>
    <col min="2309" max="2309" width="32.1640625" style="153" customWidth="1"/>
    <col min="2310" max="2310" width="22.33203125" style="153" customWidth="1"/>
    <col min="2311" max="2311" width="34.6640625" style="153" customWidth="1"/>
    <col min="2312" max="2312" width="38.5" style="153" customWidth="1"/>
    <col min="2313" max="2560" width="8.83203125" style="153"/>
    <col min="2561" max="2561" width="11.5" style="153" customWidth="1"/>
    <col min="2562" max="2562" width="72.6640625" style="153" customWidth="1"/>
    <col min="2563" max="2563" width="23.6640625" style="153" customWidth="1"/>
    <col min="2564" max="2564" width="30.6640625" style="153" customWidth="1"/>
    <col min="2565" max="2565" width="32.1640625" style="153" customWidth="1"/>
    <col min="2566" max="2566" width="22.33203125" style="153" customWidth="1"/>
    <col min="2567" max="2567" width="34.6640625" style="153" customWidth="1"/>
    <col min="2568" max="2568" width="38.5" style="153" customWidth="1"/>
    <col min="2569" max="2816" width="8.83203125" style="153"/>
    <col min="2817" max="2817" width="11.5" style="153" customWidth="1"/>
    <col min="2818" max="2818" width="72.6640625" style="153" customWidth="1"/>
    <col min="2819" max="2819" width="23.6640625" style="153" customWidth="1"/>
    <col min="2820" max="2820" width="30.6640625" style="153" customWidth="1"/>
    <col min="2821" max="2821" width="32.1640625" style="153" customWidth="1"/>
    <col min="2822" max="2822" width="22.33203125" style="153" customWidth="1"/>
    <col min="2823" max="2823" width="34.6640625" style="153" customWidth="1"/>
    <col min="2824" max="2824" width="38.5" style="153" customWidth="1"/>
    <col min="2825" max="3072" width="8.83203125" style="153"/>
    <col min="3073" max="3073" width="11.5" style="153" customWidth="1"/>
    <col min="3074" max="3074" width="72.6640625" style="153" customWidth="1"/>
    <col min="3075" max="3075" width="23.6640625" style="153" customWidth="1"/>
    <col min="3076" max="3076" width="30.6640625" style="153" customWidth="1"/>
    <col min="3077" max="3077" width="32.1640625" style="153" customWidth="1"/>
    <col min="3078" max="3078" width="22.33203125" style="153" customWidth="1"/>
    <col min="3079" max="3079" width="34.6640625" style="153" customWidth="1"/>
    <col min="3080" max="3080" width="38.5" style="153" customWidth="1"/>
    <col min="3081" max="3328" width="8.83203125" style="153"/>
    <col min="3329" max="3329" width="11.5" style="153" customWidth="1"/>
    <col min="3330" max="3330" width="72.6640625" style="153" customWidth="1"/>
    <col min="3331" max="3331" width="23.6640625" style="153" customWidth="1"/>
    <col min="3332" max="3332" width="30.6640625" style="153" customWidth="1"/>
    <col min="3333" max="3333" width="32.1640625" style="153" customWidth="1"/>
    <col min="3334" max="3334" width="22.33203125" style="153" customWidth="1"/>
    <col min="3335" max="3335" width="34.6640625" style="153" customWidth="1"/>
    <col min="3336" max="3336" width="38.5" style="153" customWidth="1"/>
    <col min="3337" max="3584" width="8.83203125" style="153"/>
    <col min="3585" max="3585" width="11.5" style="153" customWidth="1"/>
    <col min="3586" max="3586" width="72.6640625" style="153" customWidth="1"/>
    <col min="3587" max="3587" width="23.6640625" style="153" customWidth="1"/>
    <col min="3588" max="3588" width="30.6640625" style="153" customWidth="1"/>
    <col min="3589" max="3589" width="32.1640625" style="153" customWidth="1"/>
    <col min="3590" max="3590" width="22.33203125" style="153" customWidth="1"/>
    <col min="3591" max="3591" width="34.6640625" style="153" customWidth="1"/>
    <col min="3592" max="3592" width="38.5" style="153" customWidth="1"/>
    <col min="3593" max="3840" width="8.83203125" style="153"/>
    <col min="3841" max="3841" width="11.5" style="153" customWidth="1"/>
    <col min="3842" max="3842" width="72.6640625" style="153" customWidth="1"/>
    <col min="3843" max="3843" width="23.6640625" style="153" customWidth="1"/>
    <col min="3844" max="3844" width="30.6640625" style="153" customWidth="1"/>
    <col min="3845" max="3845" width="32.1640625" style="153" customWidth="1"/>
    <col min="3846" max="3846" width="22.33203125" style="153" customWidth="1"/>
    <col min="3847" max="3847" width="34.6640625" style="153" customWidth="1"/>
    <col min="3848" max="3848" width="38.5" style="153" customWidth="1"/>
    <col min="3849" max="4096" width="8.83203125" style="153"/>
    <col min="4097" max="4097" width="11.5" style="153" customWidth="1"/>
    <col min="4098" max="4098" width="72.6640625" style="153" customWidth="1"/>
    <col min="4099" max="4099" width="23.6640625" style="153" customWidth="1"/>
    <col min="4100" max="4100" width="30.6640625" style="153" customWidth="1"/>
    <col min="4101" max="4101" width="32.1640625" style="153" customWidth="1"/>
    <col min="4102" max="4102" width="22.33203125" style="153" customWidth="1"/>
    <col min="4103" max="4103" width="34.6640625" style="153" customWidth="1"/>
    <col min="4104" max="4104" width="38.5" style="153" customWidth="1"/>
    <col min="4105" max="4352" width="8.83203125" style="153"/>
    <col min="4353" max="4353" width="11.5" style="153" customWidth="1"/>
    <col min="4354" max="4354" width="72.6640625" style="153" customWidth="1"/>
    <col min="4355" max="4355" width="23.6640625" style="153" customWidth="1"/>
    <col min="4356" max="4356" width="30.6640625" style="153" customWidth="1"/>
    <col min="4357" max="4357" width="32.1640625" style="153" customWidth="1"/>
    <col min="4358" max="4358" width="22.33203125" style="153" customWidth="1"/>
    <col min="4359" max="4359" width="34.6640625" style="153" customWidth="1"/>
    <col min="4360" max="4360" width="38.5" style="153" customWidth="1"/>
    <col min="4361" max="4608" width="8.83203125" style="153"/>
    <col min="4609" max="4609" width="11.5" style="153" customWidth="1"/>
    <col min="4610" max="4610" width="72.6640625" style="153" customWidth="1"/>
    <col min="4611" max="4611" width="23.6640625" style="153" customWidth="1"/>
    <col min="4612" max="4612" width="30.6640625" style="153" customWidth="1"/>
    <col min="4613" max="4613" width="32.1640625" style="153" customWidth="1"/>
    <col min="4614" max="4614" width="22.33203125" style="153" customWidth="1"/>
    <col min="4615" max="4615" width="34.6640625" style="153" customWidth="1"/>
    <col min="4616" max="4616" width="38.5" style="153" customWidth="1"/>
    <col min="4617" max="4864" width="8.83203125" style="153"/>
    <col min="4865" max="4865" width="11.5" style="153" customWidth="1"/>
    <col min="4866" max="4866" width="72.6640625" style="153" customWidth="1"/>
    <col min="4867" max="4867" width="23.6640625" style="153" customWidth="1"/>
    <col min="4868" max="4868" width="30.6640625" style="153" customWidth="1"/>
    <col min="4869" max="4869" width="32.1640625" style="153" customWidth="1"/>
    <col min="4870" max="4870" width="22.33203125" style="153" customWidth="1"/>
    <col min="4871" max="4871" width="34.6640625" style="153" customWidth="1"/>
    <col min="4872" max="4872" width="38.5" style="153" customWidth="1"/>
    <col min="4873" max="5120" width="8.83203125" style="153"/>
    <col min="5121" max="5121" width="11.5" style="153" customWidth="1"/>
    <col min="5122" max="5122" width="72.6640625" style="153" customWidth="1"/>
    <col min="5123" max="5123" width="23.6640625" style="153" customWidth="1"/>
    <col min="5124" max="5124" width="30.6640625" style="153" customWidth="1"/>
    <col min="5125" max="5125" width="32.1640625" style="153" customWidth="1"/>
    <col min="5126" max="5126" width="22.33203125" style="153" customWidth="1"/>
    <col min="5127" max="5127" width="34.6640625" style="153" customWidth="1"/>
    <col min="5128" max="5128" width="38.5" style="153" customWidth="1"/>
    <col min="5129" max="5376" width="8.83203125" style="153"/>
    <col min="5377" max="5377" width="11.5" style="153" customWidth="1"/>
    <col min="5378" max="5378" width="72.6640625" style="153" customWidth="1"/>
    <col min="5379" max="5379" width="23.6640625" style="153" customWidth="1"/>
    <col min="5380" max="5380" width="30.6640625" style="153" customWidth="1"/>
    <col min="5381" max="5381" width="32.1640625" style="153" customWidth="1"/>
    <col min="5382" max="5382" width="22.33203125" style="153" customWidth="1"/>
    <col min="5383" max="5383" width="34.6640625" style="153" customWidth="1"/>
    <col min="5384" max="5384" width="38.5" style="153" customWidth="1"/>
    <col min="5385" max="5632" width="8.83203125" style="153"/>
    <col min="5633" max="5633" width="11.5" style="153" customWidth="1"/>
    <col min="5634" max="5634" width="72.6640625" style="153" customWidth="1"/>
    <col min="5635" max="5635" width="23.6640625" style="153" customWidth="1"/>
    <col min="5636" max="5636" width="30.6640625" style="153" customWidth="1"/>
    <col min="5637" max="5637" width="32.1640625" style="153" customWidth="1"/>
    <col min="5638" max="5638" width="22.33203125" style="153" customWidth="1"/>
    <col min="5639" max="5639" width="34.6640625" style="153" customWidth="1"/>
    <col min="5640" max="5640" width="38.5" style="153" customWidth="1"/>
    <col min="5641" max="5888" width="8.83203125" style="153"/>
    <col min="5889" max="5889" width="11.5" style="153" customWidth="1"/>
    <col min="5890" max="5890" width="72.6640625" style="153" customWidth="1"/>
    <col min="5891" max="5891" width="23.6640625" style="153" customWidth="1"/>
    <col min="5892" max="5892" width="30.6640625" style="153" customWidth="1"/>
    <col min="5893" max="5893" width="32.1640625" style="153" customWidth="1"/>
    <col min="5894" max="5894" width="22.33203125" style="153" customWidth="1"/>
    <col min="5895" max="5895" width="34.6640625" style="153" customWidth="1"/>
    <col min="5896" max="5896" width="38.5" style="153" customWidth="1"/>
    <col min="5897" max="6144" width="8.83203125" style="153"/>
    <col min="6145" max="6145" width="11.5" style="153" customWidth="1"/>
    <col min="6146" max="6146" width="72.6640625" style="153" customWidth="1"/>
    <col min="6147" max="6147" width="23.6640625" style="153" customWidth="1"/>
    <col min="6148" max="6148" width="30.6640625" style="153" customWidth="1"/>
    <col min="6149" max="6149" width="32.1640625" style="153" customWidth="1"/>
    <col min="6150" max="6150" width="22.33203125" style="153" customWidth="1"/>
    <col min="6151" max="6151" width="34.6640625" style="153" customWidth="1"/>
    <col min="6152" max="6152" width="38.5" style="153" customWidth="1"/>
    <col min="6153" max="6400" width="8.83203125" style="153"/>
    <col min="6401" max="6401" width="11.5" style="153" customWidth="1"/>
    <col min="6402" max="6402" width="72.6640625" style="153" customWidth="1"/>
    <col min="6403" max="6403" width="23.6640625" style="153" customWidth="1"/>
    <col min="6404" max="6404" width="30.6640625" style="153" customWidth="1"/>
    <col min="6405" max="6405" width="32.1640625" style="153" customWidth="1"/>
    <col min="6406" max="6406" width="22.33203125" style="153" customWidth="1"/>
    <col min="6407" max="6407" width="34.6640625" style="153" customWidth="1"/>
    <col min="6408" max="6408" width="38.5" style="153" customWidth="1"/>
    <col min="6409" max="6656" width="8.83203125" style="153"/>
    <col min="6657" max="6657" width="11.5" style="153" customWidth="1"/>
    <col min="6658" max="6658" width="72.6640625" style="153" customWidth="1"/>
    <col min="6659" max="6659" width="23.6640625" style="153" customWidth="1"/>
    <col min="6660" max="6660" width="30.6640625" style="153" customWidth="1"/>
    <col min="6661" max="6661" width="32.1640625" style="153" customWidth="1"/>
    <col min="6662" max="6662" width="22.33203125" style="153" customWidth="1"/>
    <col min="6663" max="6663" width="34.6640625" style="153" customWidth="1"/>
    <col min="6664" max="6664" width="38.5" style="153" customWidth="1"/>
    <col min="6665" max="6912" width="8.83203125" style="153"/>
    <col min="6913" max="6913" width="11.5" style="153" customWidth="1"/>
    <col min="6914" max="6914" width="72.6640625" style="153" customWidth="1"/>
    <col min="6915" max="6915" width="23.6640625" style="153" customWidth="1"/>
    <col min="6916" max="6916" width="30.6640625" style="153" customWidth="1"/>
    <col min="6917" max="6917" width="32.1640625" style="153" customWidth="1"/>
    <col min="6918" max="6918" width="22.33203125" style="153" customWidth="1"/>
    <col min="6919" max="6919" width="34.6640625" style="153" customWidth="1"/>
    <col min="6920" max="6920" width="38.5" style="153" customWidth="1"/>
    <col min="6921" max="7168" width="8.83203125" style="153"/>
    <col min="7169" max="7169" width="11.5" style="153" customWidth="1"/>
    <col min="7170" max="7170" width="72.6640625" style="153" customWidth="1"/>
    <col min="7171" max="7171" width="23.6640625" style="153" customWidth="1"/>
    <col min="7172" max="7172" width="30.6640625" style="153" customWidth="1"/>
    <col min="7173" max="7173" width="32.1640625" style="153" customWidth="1"/>
    <col min="7174" max="7174" width="22.33203125" style="153" customWidth="1"/>
    <col min="7175" max="7175" width="34.6640625" style="153" customWidth="1"/>
    <col min="7176" max="7176" width="38.5" style="153" customWidth="1"/>
    <col min="7177" max="7424" width="8.83203125" style="153"/>
    <col min="7425" max="7425" width="11.5" style="153" customWidth="1"/>
    <col min="7426" max="7426" width="72.6640625" style="153" customWidth="1"/>
    <col min="7427" max="7427" width="23.6640625" style="153" customWidth="1"/>
    <col min="7428" max="7428" width="30.6640625" style="153" customWidth="1"/>
    <col min="7429" max="7429" width="32.1640625" style="153" customWidth="1"/>
    <col min="7430" max="7430" width="22.33203125" style="153" customWidth="1"/>
    <col min="7431" max="7431" width="34.6640625" style="153" customWidth="1"/>
    <col min="7432" max="7432" width="38.5" style="153" customWidth="1"/>
    <col min="7433" max="7680" width="8.83203125" style="153"/>
    <col min="7681" max="7681" width="11.5" style="153" customWidth="1"/>
    <col min="7682" max="7682" width="72.6640625" style="153" customWidth="1"/>
    <col min="7683" max="7683" width="23.6640625" style="153" customWidth="1"/>
    <col min="7684" max="7684" width="30.6640625" style="153" customWidth="1"/>
    <col min="7685" max="7685" width="32.1640625" style="153" customWidth="1"/>
    <col min="7686" max="7686" width="22.33203125" style="153" customWidth="1"/>
    <col min="7687" max="7687" width="34.6640625" style="153" customWidth="1"/>
    <col min="7688" max="7688" width="38.5" style="153" customWidth="1"/>
    <col min="7689" max="7936" width="8.83203125" style="153"/>
    <col min="7937" max="7937" width="11.5" style="153" customWidth="1"/>
    <col min="7938" max="7938" width="72.6640625" style="153" customWidth="1"/>
    <col min="7939" max="7939" width="23.6640625" style="153" customWidth="1"/>
    <col min="7940" max="7940" width="30.6640625" style="153" customWidth="1"/>
    <col min="7941" max="7941" width="32.1640625" style="153" customWidth="1"/>
    <col min="7942" max="7942" width="22.33203125" style="153" customWidth="1"/>
    <col min="7943" max="7943" width="34.6640625" style="153" customWidth="1"/>
    <col min="7944" max="7944" width="38.5" style="153" customWidth="1"/>
    <col min="7945" max="8192" width="8.83203125" style="153"/>
    <col min="8193" max="8193" width="11.5" style="153" customWidth="1"/>
    <col min="8194" max="8194" width="72.6640625" style="153" customWidth="1"/>
    <col min="8195" max="8195" width="23.6640625" style="153" customWidth="1"/>
    <col min="8196" max="8196" width="30.6640625" style="153" customWidth="1"/>
    <col min="8197" max="8197" width="32.1640625" style="153" customWidth="1"/>
    <col min="8198" max="8198" width="22.33203125" style="153" customWidth="1"/>
    <col min="8199" max="8199" width="34.6640625" style="153" customWidth="1"/>
    <col min="8200" max="8200" width="38.5" style="153" customWidth="1"/>
    <col min="8201" max="8448" width="8.83203125" style="153"/>
    <col min="8449" max="8449" width="11.5" style="153" customWidth="1"/>
    <col min="8450" max="8450" width="72.6640625" style="153" customWidth="1"/>
    <col min="8451" max="8451" width="23.6640625" style="153" customWidth="1"/>
    <col min="8452" max="8452" width="30.6640625" style="153" customWidth="1"/>
    <col min="8453" max="8453" width="32.1640625" style="153" customWidth="1"/>
    <col min="8454" max="8454" width="22.33203125" style="153" customWidth="1"/>
    <col min="8455" max="8455" width="34.6640625" style="153" customWidth="1"/>
    <col min="8456" max="8456" width="38.5" style="153" customWidth="1"/>
    <col min="8457" max="8704" width="8.83203125" style="153"/>
    <col min="8705" max="8705" width="11.5" style="153" customWidth="1"/>
    <col min="8706" max="8706" width="72.6640625" style="153" customWidth="1"/>
    <col min="8707" max="8707" width="23.6640625" style="153" customWidth="1"/>
    <col min="8708" max="8708" width="30.6640625" style="153" customWidth="1"/>
    <col min="8709" max="8709" width="32.1640625" style="153" customWidth="1"/>
    <col min="8710" max="8710" width="22.33203125" style="153" customWidth="1"/>
    <col min="8711" max="8711" width="34.6640625" style="153" customWidth="1"/>
    <col min="8712" max="8712" width="38.5" style="153" customWidth="1"/>
    <col min="8713" max="8960" width="8.83203125" style="153"/>
    <col min="8961" max="8961" width="11.5" style="153" customWidth="1"/>
    <col min="8962" max="8962" width="72.6640625" style="153" customWidth="1"/>
    <col min="8963" max="8963" width="23.6640625" style="153" customWidth="1"/>
    <col min="8964" max="8964" width="30.6640625" style="153" customWidth="1"/>
    <col min="8965" max="8965" width="32.1640625" style="153" customWidth="1"/>
    <col min="8966" max="8966" width="22.33203125" style="153" customWidth="1"/>
    <col min="8967" max="8967" width="34.6640625" style="153" customWidth="1"/>
    <col min="8968" max="8968" width="38.5" style="153" customWidth="1"/>
    <col min="8969" max="9216" width="8.83203125" style="153"/>
    <col min="9217" max="9217" width="11.5" style="153" customWidth="1"/>
    <col min="9218" max="9218" width="72.6640625" style="153" customWidth="1"/>
    <col min="9219" max="9219" width="23.6640625" style="153" customWidth="1"/>
    <col min="9220" max="9220" width="30.6640625" style="153" customWidth="1"/>
    <col min="9221" max="9221" width="32.1640625" style="153" customWidth="1"/>
    <col min="9222" max="9222" width="22.33203125" style="153" customWidth="1"/>
    <col min="9223" max="9223" width="34.6640625" style="153" customWidth="1"/>
    <col min="9224" max="9224" width="38.5" style="153" customWidth="1"/>
    <col min="9225" max="9472" width="8.83203125" style="153"/>
    <col min="9473" max="9473" width="11.5" style="153" customWidth="1"/>
    <col min="9474" max="9474" width="72.6640625" style="153" customWidth="1"/>
    <col min="9475" max="9475" width="23.6640625" style="153" customWidth="1"/>
    <col min="9476" max="9476" width="30.6640625" style="153" customWidth="1"/>
    <col min="9477" max="9477" width="32.1640625" style="153" customWidth="1"/>
    <col min="9478" max="9478" width="22.33203125" style="153" customWidth="1"/>
    <col min="9479" max="9479" width="34.6640625" style="153" customWidth="1"/>
    <col min="9480" max="9480" width="38.5" style="153" customWidth="1"/>
    <col min="9481" max="9728" width="8.83203125" style="153"/>
    <col min="9729" max="9729" width="11.5" style="153" customWidth="1"/>
    <col min="9730" max="9730" width="72.6640625" style="153" customWidth="1"/>
    <col min="9731" max="9731" width="23.6640625" style="153" customWidth="1"/>
    <col min="9732" max="9732" width="30.6640625" style="153" customWidth="1"/>
    <col min="9733" max="9733" width="32.1640625" style="153" customWidth="1"/>
    <col min="9734" max="9734" width="22.33203125" style="153" customWidth="1"/>
    <col min="9735" max="9735" width="34.6640625" style="153" customWidth="1"/>
    <col min="9736" max="9736" width="38.5" style="153" customWidth="1"/>
    <col min="9737" max="9984" width="8.83203125" style="153"/>
    <col min="9985" max="9985" width="11.5" style="153" customWidth="1"/>
    <col min="9986" max="9986" width="72.6640625" style="153" customWidth="1"/>
    <col min="9987" max="9987" width="23.6640625" style="153" customWidth="1"/>
    <col min="9988" max="9988" width="30.6640625" style="153" customWidth="1"/>
    <col min="9989" max="9989" width="32.1640625" style="153" customWidth="1"/>
    <col min="9990" max="9990" width="22.33203125" style="153" customWidth="1"/>
    <col min="9991" max="9991" width="34.6640625" style="153" customWidth="1"/>
    <col min="9992" max="9992" width="38.5" style="153" customWidth="1"/>
    <col min="9993" max="10240" width="8.83203125" style="153"/>
    <col min="10241" max="10241" width="11.5" style="153" customWidth="1"/>
    <col min="10242" max="10242" width="72.6640625" style="153" customWidth="1"/>
    <col min="10243" max="10243" width="23.6640625" style="153" customWidth="1"/>
    <col min="10244" max="10244" width="30.6640625" style="153" customWidth="1"/>
    <col min="10245" max="10245" width="32.1640625" style="153" customWidth="1"/>
    <col min="10246" max="10246" width="22.33203125" style="153" customWidth="1"/>
    <col min="10247" max="10247" width="34.6640625" style="153" customWidth="1"/>
    <col min="10248" max="10248" width="38.5" style="153" customWidth="1"/>
    <col min="10249" max="10496" width="8.83203125" style="153"/>
    <col min="10497" max="10497" width="11.5" style="153" customWidth="1"/>
    <col min="10498" max="10498" width="72.6640625" style="153" customWidth="1"/>
    <col min="10499" max="10499" width="23.6640625" style="153" customWidth="1"/>
    <col min="10500" max="10500" width="30.6640625" style="153" customWidth="1"/>
    <col min="10501" max="10501" width="32.1640625" style="153" customWidth="1"/>
    <col min="10502" max="10502" width="22.33203125" style="153" customWidth="1"/>
    <col min="10503" max="10503" width="34.6640625" style="153" customWidth="1"/>
    <col min="10504" max="10504" width="38.5" style="153" customWidth="1"/>
    <col min="10505" max="10752" width="8.83203125" style="153"/>
    <col min="10753" max="10753" width="11.5" style="153" customWidth="1"/>
    <col min="10754" max="10754" width="72.6640625" style="153" customWidth="1"/>
    <col min="10755" max="10755" width="23.6640625" style="153" customWidth="1"/>
    <col min="10756" max="10756" width="30.6640625" style="153" customWidth="1"/>
    <col min="10757" max="10757" width="32.1640625" style="153" customWidth="1"/>
    <col min="10758" max="10758" width="22.33203125" style="153" customWidth="1"/>
    <col min="10759" max="10759" width="34.6640625" style="153" customWidth="1"/>
    <col min="10760" max="10760" width="38.5" style="153" customWidth="1"/>
    <col min="10761" max="11008" width="8.83203125" style="153"/>
    <col min="11009" max="11009" width="11.5" style="153" customWidth="1"/>
    <col min="11010" max="11010" width="72.6640625" style="153" customWidth="1"/>
    <col min="11011" max="11011" width="23.6640625" style="153" customWidth="1"/>
    <col min="11012" max="11012" width="30.6640625" style="153" customWidth="1"/>
    <col min="11013" max="11013" width="32.1640625" style="153" customWidth="1"/>
    <col min="11014" max="11014" width="22.33203125" style="153" customWidth="1"/>
    <col min="11015" max="11015" width="34.6640625" style="153" customWidth="1"/>
    <col min="11016" max="11016" width="38.5" style="153" customWidth="1"/>
    <col min="11017" max="11264" width="8.83203125" style="153"/>
    <col min="11265" max="11265" width="11.5" style="153" customWidth="1"/>
    <col min="11266" max="11266" width="72.6640625" style="153" customWidth="1"/>
    <col min="11267" max="11267" width="23.6640625" style="153" customWidth="1"/>
    <col min="11268" max="11268" width="30.6640625" style="153" customWidth="1"/>
    <col min="11269" max="11269" width="32.1640625" style="153" customWidth="1"/>
    <col min="11270" max="11270" width="22.33203125" style="153" customWidth="1"/>
    <col min="11271" max="11271" width="34.6640625" style="153" customWidth="1"/>
    <col min="11272" max="11272" width="38.5" style="153" customWidth="1"/>
    <col min="11273" max="11520" width="8.83203125" style="153"/>
    <col min="11521" max="11521" width="11.5" style="153" customWidth="1"/>
    <col min="11522" max="11522" width="72.6640625" style="153" customWidth="1"/>
    <col min="11523" max="11523" width="23.6640625" style="153" customWidth="1"/>
    <col min="11524" max="11524" width="30.6640625" style="153" customWidth="1"/>
    <col min="11525" max="11525" width="32.1640625" style="153" customWidth="1"/>
    <col min="11526" max="11526" width="22.33203125" style="153" customWidth="1"/>
    <col min="11527" max="11527" width="34.6640625" style="153" customWidth="1"/>
    <col min="11528" max="11528" width="38.5" style="153" customWidth="1"/>
    <col min="11529" max="11776" width="8.83203125" style="153"/>
    <col min="11777" max="11777" width="11.5" style="153" customWidth="1"/>
    <col min="11778" max="11778" width="72.6640625" style="153" customWidth="1"/>
    <col min="11779" max="11779" width="23.6640625" style="153" customWidth="1"/>
    <col min="11780" max="11780" width="30.6640625" style="153" customWidth="1"/>
    <col min="11781" max="11781" width="32.1640625" style="153" customWidth="1"/>
    <col min="11782" max="11782" width="22.33203125" style="153" customWidth="1"/>
    <col min="11783" max="11783" width="34.6640625" style="153" customWidth="1"/>
    <col min="11784" max="11784" width="38.5" style="153" customWidth="1"/>
    <col min="11785" max="12032" width="8.83203125" style="153"/>
    <col min="12033" max="12033" width="11.5" style="153" customWidth="1"/>
    <col min="12034" max="12034" width="72.6640625" style="153" customWidth="1"/>
    <col min="12035" max="12035" width="23.6640625" style="153" customWidth="1"/>
    <col min="12036" max="12036" width="30.6640625" style="153" customWidth="1"/>
    <col min="12037" max="12037" width="32.1640625" style="153" customWidth="1"/>
    <col min="12038" max="12038" width="22.33203125" style="153" customWidth="1"/>
    <col min="12039" max="12039" width="34.6640625" style="153" customWidth="1"/>
    <col min="12040" max="12040" width="38.5" style="153" customWidth="1"/>
    <col min="12041" max="12288" width="8.83203125" style="153"/>
    <col min="12289" max="12289" width="11.5" style="153" customWidth="1"/>
    <col min="12290" max="12290" width="72.6640625" style="153" customWidth="1"/>
    <col min="12291" max="12291" width="23.6640625" style="153" customWidth="1"/>
    <col min="12292" max="12292" width="30.6640625" style="153" customWidth="1"/>
    <col min="12293" max="12293" width="32.1640625" style="153" customWidth="1"/>
    <col min="12294" max="12294" width="22.33203125" style="153" customWidth="1"/>
    <col min="12295" max="12295" width="34.6640625" style="153" customWidth="1"/>
    <col min="12296" max="12296" width="38.5" style="153" customWidth="1"/>
    <col min="12297" max="12544" width="8.83203125" style="153"/>
    <col min="12545" max="12545" width="11.5" style="153" customWidth="1"/>
    <col min="12546" max="12546" width="72.6640625" style="153" customWidth="1"/>
    <col min="12547" max="12547" width="23.6640625" style="153" customWidth="1"/>
    <col min="12548" max="12548" width="30.6640625" style="153" customWidth="1"/>
    <col min="12549" max="12549" width="32.1640625" style="153" customWidth="1"/>
    <col min="12550" max="12550" width="22.33203125" style="153" customWidth="1"/>
    <col min="12551" max="12551" width="34.6640625" style="153" customWidth="1"/>
    <col min="12552" max="12552" width="38.5" style="153" customWidth="1"/>
    <col min="12553" max="12800" width="8.83203125" style="153"/>
    <col min="12801" max="12801" width="11.5" style="153" customWidth="1"/>
    <col min="12802" max="12802" width="72.6640625" style="153" customWidth="1"/>
    <col min="12803" max="12803" width="23.6640625" style="153" customWidth="1"/>
    <col min="12804" max="12804" width="30.6640625" style="153" customWidth="1"/>
    <col min="12805" max="12805" width="32.1640625" style="153" customWidth="1"/>
    <col min="12806" max="12806" width="22.33203125" style="153" customWidth="1"/>
    <col min="12807" max="12807" width="34.6640625" style="153" customWidth="1"/>
    <col min="12808" max="12808" width="38.5" style="153" customWidth="1"/>
    <col min="12809" max="13056" width="8.83203125" style="153"/>
    <col min="13057" max="13057" width="11.5" style="153" customWidth="1"/>
    <col min="13058" max="13058" width="72.6640625" style="153" customWidth="1"/>
    <col min="13059" max="13059" width="23.6640625" style="153" customWidth="1"/>
    <col min="13060" max="13060" width="30.6640625" style="153" customWidth="1"/>
    <col min="13061" max="13061" width="32.1640625" style="153" customWidth="1"/>
    <col min="13062" max="13062" width="22.33203125" style="153" customWidth="1"/>
    <col min="13063" max="13063" width="34.6640625" style="153" customWidth="1"/>
    <col min="13064" max="13064" width="38.5" style="153" customWidth="1"/>
    <col min="13065" max="13312" width="8.83203125" style="153"/>
    <col min="13313" max="13313" width="11.5" style="153" customWidth="1"/>
    <col min="13314" max="13314" width="72.6640625" style="153" customWidth="1"/>
    <col min="13315" max="13315" width="23.6640625" style="153" customWidth="1"/>
    <col min="13316" max="13316" width="30.6640625" style="153" customWidth="1"/>
    <col min="13317" max="13317" width="32.1640625" style="153" customWidth="1"/>
    <col min="13318" max="13318" width="22.33203125" style="153" customWidth="1"/>
    <col min="13319" max="13319" width="34.6640625" style="153" customWidth="1"/>
    <col min="13320" max="13320" width="38.5" style="153" customWidth="1"/>
    <col min="13321" max="13568" width="8.83203125" style="153"/>
    <col min="13569" max="13569" width="11.5" style="153" customWidth="1"/>
    <col min="13570" max="13570" width="72.6640625" style="153" customWidth="1"/>
    <col min="13571" max="13571" width="23.6640625" style="153" customWidth="1"/>
    <col min="13572" max="13572" width="30.6640625" style="153" customWidth="1"/>
    <col min="13573" max="13573" width="32.1640625" style="153" customWidth="1"/>
    <col min="13574" max="13574" width="22.33203125" style="153" customWidth="1"/>
    <col min="13575" max="13575" width="34.6640625" style="153" customWidth="1"/>
    <col min="13576" max="13576" width="38.5" style="153" customWidth="1"/>
    <col min="13577" max="13824" width="8.83203125" style="153"/>
    <col min="13825" max="13825" width="11.5" style="153" customWidth="1"/>
    <col min="13826" max="13826" width="72.6640625" style="153" customWidth="1"/>
    <col min="13827" max="13827" width="23.6640625" style="153" customWidth="1"/>
    <col min="13828" max="13828" width="30.6640625" style="153" customWidth="1"/>
    <col min="13829" max="13829" width="32.1640625" style="153" customWidth="1"/>
    <col min="13830" max="13830" width="22.33203125" style="153" customWidth="1"/>
    <col min="13831" max="13831" width="34.6640625" style="153" customWidth="1"/>
    <col min="13832" max="13832" width="38.5" style="153" customWidth="1"/>
    <col min="13833" max="14080" width="8.83203125" style="153"/>
    <col min="14081" max="14081" width="11.5" style="153" customWidth="1"/>
    <col min="14082" max="14082" width="72.6640625" style="153" customWidth="1"/>
    <col min="14083" max="14083" width="23.6640625" style="153" customWidth="1"/>
    <col min="14084" max="14084" width="30.6640625" style="153" customWidth="1"/>
    <col min="14085" max="14085" width="32.1640625" style="153" customWidth="1"/>
    <col min="14086" max="14086" width="22.33203125" style="153" customWidth="1"/>
    <col min="14087" max="14087" width="34.6640625" style="153" customWidth="1"/>
    <col min="14088" max="14088" width="38.5" style="153" customWidth="1"/>
    <col min="14089" max="14336" width="8.83203125" style="153"/>
    <col min="14337" max="14337" width="11.5" style="153" customWidth="1"/>
    <col min="14338" max="14338" width="72.6640625" style="153" customWidth="1"/>
    <col min="14339" max="14339" width="23.6640625" style="153" customWidth="1"/>
    <col min="14340" max="14340" width="30.6640625" style="153" customWidth="1"/>
    <col min="14341" max="14341" width="32.1640625" style="153" customWidth="1"/>
    <col min="14342" max="14342" width="22.33203125" style="153" customWidth="1"/>
    <col min="14343" max="14343" width="34.6640625" style="153" customWidth="1"/>
    <col min="14344" max="14344" width="38.5" style="153" customWidth="1"/>
    <col min="14345" max="14592" width="8.83203125" style="153"/>
    <col min="14593" max="14593" width="11.5" style="153" customWidth="1"/>
    <col min="14594" max="14594" width="72.6640625" style="153" customWidth="1"/>
    <col min="14595" max="14595" width="23.6640625" style="153" customWidth="1"/>
    <col min="14596" max="14596" width="30.6640625" style="153" customWidth="1"/>
    <col min="14597" max="14597" width="32.1640625" style="153" customWidth="1"/>
    <col min="14598" max="14598" width="22.33203125" style="153" customWidth="1"/>
    <col min="14599" max="14599" width="34.6640625" style="153" customWidth="1"/>
    <col min="14600" max="14600" width="38.5" style="153" customWidth="1"/>
    <col min="14601" max="14848" width="8.83203125" style="153"/>
    <col min="14849" max="14849" width="11.5" style="153" customWidth="1"/>
    <col min="14850" max="14850" width="72.6640625" style="153" customWidth="1"/>
    <col min="14851" max="14851" width="23.6640625" style="153" customWidth="1"/>
    <col min="14852" max="14852" width="30.6640625" style="153" customWidth="1"/>
    <col min="14853" max="14853" width="32.1640625" style="153" customWidth="1"/>
    <col min="14854" max="14854" width="22.33203125" style="153" customWidth="1"/>
    <col min="14855" max="14855" width="34.6640625" style="153" customWidth="1"/>
    <col min="14856" max="14856" width="38.5" style="153" customWidth="1"/>
    <col min="14857" max="15104" width="8.83203125" style="153"/>
    <col min="15105" max="15105" width="11.5" style="153" customWidth="1"/>
    <col min="15106" max="15106" width="72.6640625" style="153" customWidth="1"/>
    <col min="15107" max="15107" width="23.6640625" style="153" customWidth="1"/>
    <col min="15108" max="15108" width="30.6640625" style="153" customWidth="1"/>
    <col min="15109" max="15109" width="32.1640625" style="153" customWidth="1"/>
    <col min="15110" max="15110" width="22.33203125" style="153" customWidth="1"/>
    <col min="15111" max="15111" width="34.6640625" style="153" customWidth="1"/>
    <col min="15112" max="15112" width="38.5" style="153" customWidth="1"/>
    <col min="15113" max="15360" width="8.83203125" style="153"/>
    <col min="15361" max="15361" width="11.5" style="153" customWidth="1"/>
    <col min="15362" max="15362" width="72.6640625" style="153" customWidth="1"/>
    <col min="15363" max="15363" width="23.6640625" style="153" customWidth="1"/>
    <col min="15364" max="15364" width="30.6640625" style="153" customWidth="1"/>
    <col min="15365" max="15365" width="32.1640625" style="153" customWidth="1"/>
    <col min="15366" max="15366" width="22.33203125" style="153" customWidth="1"/>
    <col min="15367" max="15367" width="34.6640625" style="153" customWidth="1"/>
    <col min="15368" max="15368" width="38.5" style="153" customWidth="1"/>
    <col min="15369" max="15616" width="8.83203125" style="153"/>
    <col min="15617" max="15617" width="11.5" style="153" customWidth="1"/>
    <col min="15618" max="15618" width="72.6640625" style="153" customWidth="1"/>
    <col min="15619" max="15619" width="23.6640625" style="153" customWidth="1"/>
    <col min="15620" max="15620" width="30.6640625" style="153" customWidth="1"/>
    <col min="15621" max="15621" width="32.1640625" style="153" customWidth="1"/>
    <col min="15622" max="15622" width="22.33203125" style="153" customWidth="1"/>
    <col min="15623" max="15623" width="34.6640625" style="153" customWidth="1"/>
    <col min="15624" max="15624" width="38.5" style="153" customWidth="1"/>
    <col min="15625" max="15872" width="8.83203125" style="153"/>
    <col min="15873" max="15873" width="11.5" style="153" customWidth="1"/>
    <col min="15874" max="15874" width="72.6640625" style="153" customWidth="1"/>
    <col min="15875" max="15875" width="23.6640625" style="153" customWidth="1"/>
    <col min="15876" max="15876" width="30.6640625" style="153" customWidth="1"/>
    <col min="15877" max="15877" width="32.1640625" style="153" customWidth="1"/>
    <col min="15878" max="15878" width="22.33203125" style="153" customWidth="1"/>
    <col min="15879" max="15879" width="34.6640625" style="153" customWidth="1"/>
    <col min="15880" max="15880" width="38.5" style="153" customWidth="1"/>
    <col min="15881" max="16128" width="8.83203125" style="153"/>
    <col min="16129" max="16129" width="11.5" style="153" customWidth="1"/>
    <col min="16130" max="16130" width="72.6640625" style="153" customWidth="1"/>
    <col min="16131" max="16131" width="23.6640625" style="153" customWidth="1"/>
    <col min="16132" max="16132" width="30.6640625" style="153" customWidth="1"/>
    <col min="16133" max="16133" width="32.1640625" style="153" customWidth="1"/>
    <col min="16134" max="16134" width="22.33203125" style="153" customWidth="1"/>
    <col min="16135" max="16135" width="34.6640625" style="153" customWidth="1"/>
    <col min="16136" max="16136" width="38.5" style="153" customWidth="1"/>
    <col min="16137" max="16384" width="8.83203125" style="153"/>
  </cols>
  <sheetData>
    <row r="1" spans="1:8" ht="16" thickBot="1" x14ac:dyDescent="0.25">
      <c r="B1" s="659" t="s">
        <v>2007</v>
      </c>
      <c r="C1" s="659"/>
    </row>
    <row r="3" spans="1:8" x14ac:dyDescent="0.15">
      <c r="A3" s="712" t="s">
        <v>648</v>
      </c>
      <c r="B3" s="713"/>
      <c r="C3" s="713"/>
      <c r="D3" s="713"/>
      <c r="E3" s="713"/>
      <c r="F3" s="713"/>
      <c r="G3" s="713"/>
      <c r="H3" s="713"/>
    </row>
    <row r="4" spans="1:8" x14ac:dyDescent="0.15">
      <c r="A4" s="712" t="s">
        <v>649</v>
      </c>
      <c r="B4" s="713"/>
      <c r="C4" s="713"/>
      <c r="D4" s="713"/>
      <c r="E4" s="713"/>
      <c r="F4" s="713"/>
      <c r="G4" s="713"/>
      <c r="H4" s="713"/>
    </row>
    <row r="5" spans="1:8" x14ac:dyDescent="0.15">
      <c r="A5" s="712" t="s">
        <v>650</v>
      </c>
      <c r="B5" s="713"/>
      <c r="C5" s="713"/>
      <c r="D5" s="713"/>
      <c r="E5" s="713"/>
      <c r="F5" s="713"/>
      <c r="G5" s="713"/>
      <c r="H5" s="713"/>
    </row>
    <row r="6" spans="1:8" x14ac:dyDescent="0.15">
      <c r="A6" s="712" t="s">
        <v>651</v>
      </c>
      <c r="B6" s="713"/>
      <c r="C6" s="713"/>
      <c r="D6" s="713"/>
      <c r="E6" s="713"/>
      <c r="F6" s="713"/>
      <c r="G6" s="713"/>
      <c r="H6" s="713"/>
    </row>
    <row r="7" spans="1:8" x14ac:dyDescent="0.15">
      <c r="A7" s="712" t="s">
        <v>652</v>
      </c>
      <c r="B7" s="713"/>
      <c r="C7" s="713"/>
      <c r="D7" s="713"/>
      <c r="E7" s="713"/>
      <c r="F7" s="713"/>
      <c r="G7" s="713"/>
      <c r="H7" s="713"/>
    </row>
    <row r="8" spans="1:8" x14ac:dyDescent="0.15">
      <c r="A8" s="712" t="s">
        <v>653</v>
      </c>
      <c r="B8" s="713"/>
      <c r="C8" s="713"/>
      <c r="D8" s="713"/>
      <c r="E8" s="713"/>
      <c r="F8" s="713"/>
      <c r="G8" s="713"/>
      <c r="H8" s="713"/>
    </row>
    <row r="9" spans="1:8" x14ac:dyDescent="0.15">
      <c r="A9" s="712" t="s">
        <v>654</v>
      </c>
      <c r="B9" s="713"/>
      <c r="C9" s="713"/>
      <c r="D9" s="713"/>
      <c r="E9" s="713"/>
      <c r="F9" s="713"/>
      <c r="G9" s="713"/>
      <c r="H9" s="713"/>
    </row>
    <row r="12" spans="1:8" ht="35" thickBot="1" x14ac:dyDescent="0.2">
      <c r="A12" s="371" t="s">
        <v>655</v>
      </c>
      <c r="B12" s="371" t="s">
        <v>656</v>
      </c>
      <c r="C12" s="371" t="s">
        <v>657</v>
      </c>
      <c r="D12" s="371" t="s">
        <v>658</v>
      </c>
      <c r="E12" s="371" t="s">
        <v>659</v>
      </c>
      <c r="F12" s="371" t="s">
        <v>660</v>
      </c>
      <c r="G12" s="371" t="s">
        <v>661</v>
      </c>
      <c r="H12" s="371" t="s">
        <v>662</v>
      </c>
    </row>
    <row r="13" spans="1:8" ht="14" x14ac:dyDescent="0.15">
      <c r="A13" s="369" t="s">
        <v>1347</v>
      </c>
      <c r="B13" s="369" t="s">
        <v>1348</v>
      </c>
      <c r="C13" s="370" t="s">
        <v>1349</v>
      </c>
      <c r="D13" s="370" t="s">
        <v>1350</v>
      </c>
      <c r="E13" s="370" t="s">
        <v>1351</v>
      </c>
      <c r="F13" s="370" t="s">
        <v>1352</v>
      </c>
      <c r="G13" s="370" t="s">
        <v>677</v>
      </c>
      <c r="H13" s="370" t="s">
        <v>1352</v>
      </c>
    </row>
    <row r="14" spans="1:8" ht="14" x14ac:dyDescent="0.15">
      <c r="A14" s="369" t="s">
        <v>1353</v>
      </c>
      <c r="B14" s="369" t="s">
        <v>1354</v>
      </c>
      <c r="C14" s="370" t="s">
        <v>1355</v>
      </c>
      <c r="D14" s="370" t="s">
        <v>1356</v>
      </c>
      <c r="E14" s="370" t="s">
        <v>1357</v>
      </c>
      <c r="F14" s="370" t="s">
        <v>1358</v>
      </c>
      <c r="G14" s="370" t="s">
        <v>677</v>
      </c>
      <c r="H14" s="370" t="s">
        <v>1358</v>
      </c>
    </row>
    <row r="15" spans="1:8" ht="14" x14ac:dyDescent="0.15">
      <c r="A15" s="369" t="s">
        <v>1359</v>
      </c>
      <c r="B15" s="369" t="s">
        <v>715</v>
      </c>
      <c r="C15" s="370" t="s">
        <v>1360</v>
      </c>
      <c r="D15" s="370" t="s">
        <v>1361</v>
      </c>
      <c r="E15" s="370" t="s">
        <v>1357</v>
      </c>
      <c r="F15" s="370" t="s">
        <v>1362</v>
      </c>
      <c r="G15" s="370" t="s">
        <v>677</v>
      </c>
      <c r="H15" s="370" t="s">
        <v>1362</v>
      </c>
    </row>
    <row r="16" spans="1:8" ht="14" x14ac:dyDescent="0.15">
      <c r="A16" s="369" t="s">
        <v>1363</v>
      </c>
      <c r="B16" s="369" t="s">
        <v>1364</v>
      </c>
      <c r="C16" s="370" t="s">
        <v>1365</v>
      </c>
      <c r="D16" s="370" t="s">
        <v>1366</v>
      </c>
      <c r="E16" s="370" t="s">
        <v>1367</v>
      </c>
      <c r="F16" s="370" t="s">
        <v>1368</v>
      </c>
      <c r="G16" s="370" t="s">
        <v>677</v>
      </c>
      <c r="H16" s="370" t="s">
        <v>1368</v>
      </c>
    </row>
    <row r="17" spans="1:8" ht="14" x14ac:dyDescent="0.15">
      <c r="A17" s="369" t="s">
        <v>1369</v>
      </c>
      <c r="B17" s="369" t="s">
        <v>1370</v>
      </c>
      <c r="C17" s="370" t="s">
        <v>1371</v>
      </c>
      <c r="D17" s="370" t="s">
        <v>1372</v>
      </c>
      <c r="E17" s="370" t="s">
        <v>1373</v>
      </c>
      <c r="F17" s="370" t="s">
        <v>1374</v>
      </c>
      <c r="G17" s="370" t="s">
        <v>677</v>
      </c>
      <c r="H17" s="370" t="s">
        <v>1374</v>
      </c>
    </row>
    <row r="18" spans="1:8" ht="14" x14ac:dyDescent="0.15">
      <c r="A18" s="369" t="s">
        <v>1375</v>
      </c>
      <c r="B18" s="369" t="s">
        <v>1376</v>
      </c>
      <c r="C18" s="370" t="s">
        <v>1377</v>
      </c>
      <c r="D18" s="370" t="s">
        <v>677</v>
      </c>
      <c r="E18" s="370" t="s">
        <v>1378</v>
      </c>
      <c r="F18" s="370" t="s">
        <v>1379</v>
      </c>
      <c r="G18" s="370" t="s">
        <v>677</v>
      </c>
      <c r="H18" s="370" t="s">
        <v>1379</v>
      </c>
    </row>
    <row r="19" spans="1:8" ht="28" x14ac:dyDescent="0.15">
      <c r="A19" s="369" t="s">
        <v>1380</v>
      </c>
      <c r="B19" s="369" t="s">
        <v>1381</v>
      </c>
      <c r="C19" s="370" t="s">
        <v>1382</v>
      </c>
      <c r="D19" s="370" t="s">
        <v>1383</v>
      </c>
      <c r="E19" s="370" t="s">
        <v>1384</v>
      </c>
      <c r="F19" s="370" t="s">
        <v>1385</v>
      </c>
      <c r="G19" s="370" t="s">
        <v>677</v>
      </c>
      <c r="H19" s="370" t="s">
        <v>1385</v>
      </c>
    </row>
    <row r="20" spans="1:8" ht="14" x14ac:dyDescent="0.15">
      <c r="A20" s="369" t="s">
        <v>1386</v>
      </c>
      <c r="B20" s="369" t="s">
        <v>1387</v>
      </c>
      <c r="C20" s="370">
        <v>669775607</v>
      </c>
      <c r="D20" s="370" t="s">
        <v>1388</v>
      </c>
      <c r="E20" s="370" t="s">
        <v>1389</v>
      </c>
      <c r="F20" s="370" t="s">
        <v>1390</v>
      </c>
      <c r="G20" s="370" t="s">
        <v>677</v>
      </c>
      <c r="H20" s="370" t="s">
        <v>1390</v>
      </c>
    </row>
    <row r="21" spans="1:8" ht="14" x14ac:dyDescent="0.15">
      <c r="A21" s="369" t="s">
        <v>1391</v>
      </c>
      <c r="B21" s="369" t="s">
        <v>1392</v>
      </c>
      <c r="C21" s="370" t="s">
        <v>1393</v>
      </c>
      <c r="D21" s="370" t="s">
        <v>1228</v>
      </c>
      <c r="E21" s="370" t="s">
        <v>677</v>
      </c>
      <c r="F21" s="370" t="s">
        <v>1394</v>
      </c>
      <c r="G21" s="370" t="s">
        <v>677</v>
      </c>
      <c r="H21" s="370" t="s">
        <v>1394</v>
      </c>
    </row>
    <row r="22" spans="1:8" ht="14" x14ac:dyDescent="0.15">
      <c r="A22" s="369" t="s">
        <v>1395</v>
      </c>
      <c r="B22" s="369" t="s">
        <v>715</v>
      </c>
      <c r="C22" s="370" t="s">
        <v>1393</v>
      </c>
      <c r="D22" s="370" t="s">
        <v>1228</v>
      </c>
      <c r="E22" s="370" t="s">
        <v>677</v>
      </c>
      <c r="F22" s="370" t="s">
        <v>1394</v>
      </c>
      <c r="G22" s="370" t="s">
        <v>677</v>
      </c>
      <c r="H22" s="370" t="s">
        <v>1394</v>
      </c>
    </row>
    <row r="23" spans="1:8" ht="14" x14ac:dyDescent="0.15">
      <c r="A23" s="369" t="s">
        <v>1396</v>
      </c>
      <c r="B23" s="369" t="s">
        <v>1397</v>
      </c>
      <c r="C23" s="370" t="s">
        <v>1398</v>
      </c>
      <c r="D23" s="370" t="s">
        <v>1399</v>
      </c>
      <c r="E23" s="370" t="s">
        <v>1400</v>
      </c>
      <c r="F23" s="370" t="s">
        <v>1401</v>
      </c>
      <c r="G23" s="370" t="s">
        <v>677</v>
      </c>
      <c r="H23" s="370" t="s">
        <v>1401</v>
      </c>
    </row>
    <row r="24" spans="1:8" ht="14" x14ac:dyDescent="0.15">
      <c r="A24" s="369" t="s">
        <v>1402</v>
      </c>
      <c r="B24" s="369" t="s">
        <v>1403</v>
      </c>
      <c r="C24" s="370" t="s">
        <v>1404</v>
      </c>
      <c r="D24" s="370" t="s">
        <v>1399</v>
      </c>
      <c r="E24" s="370" t="s">
        <v>1405</v>
      </c>
      <c r="F24" s="370" t="s">
        <v>1406</v>
      </c>
      <c r="G24" s="370" t="s">
        <v>677</v>
      </c>
      <c r="H24" s="370" t="s">
        <v>1406</v>
      </c>
    </row>
    <row r="25" spans="1:8" ht="14" x14ac:dyDescent="0.15">
      <c r="A25" s="369" t="s">
        <v>1407</v>
      </c>
      <c r="B25" s="369" t="s">
        <v>1408</v>
      </c>
      <c r="C25" s="370" t="s">
        <v>1409</v>
      </c>
      <c r="D25" s="370" t="s">
        <v>1399</v>
      </c>
      <c r="E25" s="370" t="s">
        <v>1410</v>
      </c>
      <c r="F25" s="370" t="s">
        <v>1411</v>
      </c>
      <c r="G25" s="370" t="s">
        <v>677</v>
      </c>
      <c r="H25" s="370" t="s">
        <v>1411</v>
      </c>
    </row>
    <row r="26" spans="1:8" ht="14" x14ac:dyDescent="0.15">
      <c r="A26" s="369" t="s">
        <v>1412</v>
      </c>
      <c r="B26" s="369" t="s">
        <v>1413</v>
      </c>
      <c r="C26" s="370" t="s">
        <v>1414</v>
      </c>
      <c r="D26" s="370" t="s">
        <v>677</v>
      </c>
      <c r="E26" s="370" t="s">
        <v>1415</v>
      </c>
      <c r="F26" s="370" t="s">
        <v>1416</v>
      </c>
      <c r="G26" s="370" t="s">
        <v>677</v>
      </c>
      <c r="H26" s="370" t="s">
        <v>1416</v>
      </c>
    </row>
    <row r="27" spans="1:8" ht="14" x14ac:dyDescent="0.15">
      <c r="A27" s="369" t="s">
        <v>1417</v>
      </c>
      <c r="B27" s="369" t="s">
        <v>1418</v>
      </c>
      <c r="C27" s="370" t="s">
        <v>1419</v>
      </c>
      <c r="D27" s="370" t="s">
        <v>677</v>
      </c>
      <c r="E27" s="370" t="s">
        <v>1420</v>
      </c>
      <c r="F27" s="370" t="s">
        <v>1421</v>
      </c>
      <c r="G27" s="370" t="s">
        <v>677</v>
      </c>
      <c r="H27" s="370" t="s">
        <v>1421</v>
      </c>
    </row>
    <row r="28" spans="1:8" ht="14" x14ac:dyDescent="0.15">
      <c r="A28" s="369" t="s">
        <v>1422</v>
      </c>
      <c r="B28" s="369" t="s">
        <v>1423</v>
      </c>
      <c r="C28" s="370" t="s">
        <v>1419</v>
      </c>
      <c r="D28" s="370" t="s">
        <v>677</v>
      </c>
      <c r="E28" s="370" t="s">
        <v>1424</v>
      </c>
      <c r="F28" s="370" t="s">
        <v>1425</v>
      </c>
      <c r="G28" s="370" t="s">
        <v>677</v>
      </c>
      <c r="H28" s="370" t="s">
        <v>1425</v>
      </c>
    </row>
    <row r="29" spans="1:8" ht="14" x14ac:dyDescent="0.15">
      <c r="A29" s="369" t="s">
        <v>1426</v>
      </c>
      <c r="B29" s="369" t="s">
        <v>1214</v>
      </c>
      <c r="C29" s="370" t="s">
        <v>677</v>
      </c>
      <c r="D29" s="370" t="s">
        <v>677</v>
      </c>
      <c r="E29" s="370" t="s">
        <v>1212</v>
      </c>
      <c r="F29" s="370" t="s">
        <v>1212</v>
      </c>
      <c r="G29" s="370" t="s">
        <v>677</v>
      </c>
      <c r="H29" s="370" t="s">
        <v>1212</v>
      </c>
    </row>
    <row r="30" spans="1:8" ht="14" x14ac:dyDescent="0.15">
      <c r="A30" s="369" t="s">
        <v>1427</v>
      </c>
      <c r="B30" s="369" t="s">
        <v>1428</v>
      </c>
      <c r="C30" s="370" t="s">
        <v>1429</v>
      </c>
      <c r="D30" s="370" t="s">
        <v>1430</v>
      </c>
      <c r="E30" s="370" t="s">
        <v>1431</v>
      </c>
      <c r="F30" s="370" t="s">
        <v>1432</v>
      </c>
      <c r="G30" s="370" t="s">
        <v>677</v>
      </c>
      <c r="H30" s="370" t="s">
        <v>1432</v>
      </c>
    </row>
    <row r="31" spans="1:8" ht="14" x14ac:dyDescent="0.15">
      <c r="A31" s="369" t="s">
        <v>1433</v>
      </c>
      <c r="B31" s="369" t="s">
        <v>1434</v>
      </c>
      <c r="C31" s="370" t="s">
        <v>1435</v>
      </c>
      <c r="D31" s="370" t="s">
        <v>677</v>
      </c>
      <c r="E31" s="370" t="s">
        <v>1436</v>
      </c>
      <c r="F31" s="370" t="s">
        <v>1437</v>
      </c>
      <c r="G31" s="370" t="s">
        <v>677</v>
      </c>
      <c r="H31" s="370" t="s">
        <v>1437</v>
      </c>
    </row>
    <row r="32" spans="1:8" ht="14" x14ac:dyDescent="0.15">
      <c r="A32" s="369" t="s">
        <v>1438</v>
      </c>
      <c r="B32" s="369" t="s">
        <v>1439</v>
      </c>
      <c r="C32" s="370" t="s">
        <v>1435</v>
      </c>
      <c r="D32" s="370" t="s">
        <v>677</v>
      </c>
      <c r="E32" s="370" t="s">
        <v>1436</v>
      </c>
      <c r="F32" s="370" t="s">
        <v>1437</v>
      </c>
      <c r="G32" s="370" t="s">
        <v>677</v>
      </c>
      <c r="H32" s="370" t="s">
        <v>1437</v>
      </c>
    </row>
    <row r="33" spans="1:8" ht="14" x14ac:dyDescent="0.15">
      <c r="A33" s="369" t="s">
        <v>1440</v>
      </c>
      <c r="B33" s="369" t="s">
        <v>1441</v>
      </c>
      <c r="C33" s="370" t="s">
        <v>1442</v>
      </c>
      <c r="D33" s="370" t="s">
        <v>1430</v>
      </c>
      <c r="E33" s="370" t="s">
        <v>1443</v>
      </c>
      <c r="F33" s="370" t="s">
        <v>1444</v>
      </c>
      <c r="G33" s="370" t="s">
        <v>677</v>
      </c>
      <c r="H33" s="370" t="s">
        <v>1444</v>
      </c>
    </row>
    <row r="34" spans="1:8" ht="14" x14ac:dyDescent="0.15">
      <c r="A34" s="369" t="s">
        <v>1445</v>
      </c>
      <c r="B34" s="369" t="s">
        <v>725</v>
      </c>
      <c r="C34" s="370" t="s">
        <v>1446</v>
      </c>
      <c r="D34" s="370" t="s">
        <v>1430</v>
      </c>
      <c r="E34" s="370" t="s">
        <v>726</v>
      </c>
      <c r="F34" s="370" t="s">
        <v>1447</v>
      </c>
      <c r="G34" s="370" t="s">
        <v>677</v>
      </c>
      <c r="H34" s="370" t="s">
        <v>1447</v>
      </c>
    </row>
    <row r="35" spans="1:8" ht="14" x14ac:dyDescent="0.15">
      <c r="A35" s="369" t="s">
        <v>1448</v>
      </c>
      <c r="B35" s="369" t="s">
        <v>729</v>
      </c>
      <c r="C35" s="370" t="s">
        <v>1449</v>
      </c>
      <c r="D35" s="370" t="s">
        <v>677</v>
      </c>
      <c r="E35" s="370" t="s">
        <v>730</v>
      </c>
      <c r="F35" s="370" t="s">
        <v>1450</v>
      </c>
      <c r="G35" s="370" t="s">
        <v>677</v>
      </c>
      <c r="H35" s="370" t="s">
        <v>1450</v>
      </c>
    </row>
    <row r="36" spans="1:8" ht="14" x14ac:dyDescent="0.15">
      <c r="A36" s="369" t="s">
        <v>1451</v>
      </c>
      <c r="B36" s="369" t="s">
        <v>1452</v>
      </c>
      <c r="C36" s="370" t="s">
        <v>1453</v>
      </c>
      <c r="D36" s="370" t="s">
        <v>677</v>
      </c>
      <c r="E36" s="370" t="s">
        <v>677</v>
      </c>
      <c r="F36" s="370" t="s">
        <v>1453</v>
      </c>
      <c r="G36" s="370" t="s">
        <v>677</v>
      </c>
      <c r="H36" s="370" t="s">
        <v>1453</v>
      </c>
    </row>
    <row r="37" spans="1:8" ht="14" x14ac:dyDescent="0.15">
      <c r="A37" s="369" t="s">
        <v>1454</v>
      </c>
      <c r="B37" s="369" t="s">
        <v>1455</v>
      </c>
      <c r="C37" s="370" t="s">
        <v>1456</v>
      </c>
      <c r="D37" s="370" t="s">
        <v>1457</v>
      </c>
      <c r="E37" s="370" t="s">
        <v>1458</v>
      </c>
      <c r="F37" s="370" t="s">
        <v>1459</v>
      </c>
      <c r="G37" s="370" t="s">
        <v>677</v>
      </c>
      <c r="H37" s="370" t="s">
        <v>1459</v>
      </c>
    </row>
    <row r="38" spans="1:8" ht="14" x14ac:dyDescent="0.15">
      <c r="A38" s="369" t="s">
        <v>1460</v>
      </c>
      <c r="B38" s="369" t="s">
        <v>1461</v>
      </c>
      <c r="C38" s="370" t="s">
        <v>1462</v>
      </c>
      <c r="D38" s="370" t="s">
        <v>1463</v>
      </c>
      <c r="E38" s="370" t="s">
        <v>1464</v>
      </c>
      <c r="F38" s="370" t="s">
        <v>1465</v>
      </c>
      <c r="G38" s="370" t="s">
        <v>677</v>
      </c>
      <c r="H38" s="370" t="s">
        <v>1465</v>
      </c>
    </row>
    <row r="39" spans="1:8" ht="14" x14ac:dyDescent="0.15">
      <c r="A39" s="369" t="s">
        <v>1466</v>
      </c>
      <c r="B39" s="369" t="s">
        <v>1467</v>
      </c>
      <c r="C39" s="370" t="s">
        <v>1468</v>
      </c>
      <c r="D39" s="370" t="s">
        <v>1469</v>
      </c>
      <c r="E39" s="370" t="s">
        <v>1470</v>
      </c>
      <c r="F39" s="370" t="s">
        <v>1471</v>
      </c>
      <c r="G39" s="370" t="s">
        <v>677</v>
      </c>
      <c r="H39" s="370" t="s">
        <v>1471</v>
      </c>
    </row>
    <row r="40" spans="1:8" ht="14" x14ac:dyDescent="0.15">
      <c r="A40" s="369" t="s">
        <v>1472</v>
      </c>
      <c r="B40" s="369" t="s">
        <v>1473</v>
      </c>
      <c r="C40" s="370" t="s">
        <v>1474</v>
      </c>
      <c r="D40" s="370" t="s">
        <v>1475</v>
      </c>
      <c r="E40" s="370" t="s">
        <v>1470</v>
      </c>
      <c r="F40" s="370" t="s">
        <v>1476</v>
      </c>
      <c r="G40" s="370" t="s">
        <v>677</v>
      </c>
      <c r="H40" s="370" t="s">
        <v>1476</v>
      </c>
    </row>
    <row r="41" spans="1:8" ht="14" x14ac:dyDescent="0.15">
      <c r="A41" s="369" t="s">
        <v>1477</v>
      </c>
      <c r="B41" s="369" t="s">
        <v>1478</v>
      </c>
      <c r="C41" s="370" t="s">
        <v>1479</v>
      </c>
      <c r="D41" s="370" t="s">
        <v>1480</v>
      </c>
      <c r="E41" s="370" t="s">
        <v>677</v>
      </c>
      <c r="F41" s="370" t="s">
        <v>1481</v>
      </c>
      <c r="G41" s="370" t="s">
        <v>677</v>
      </c>
      <c r="H41" s="370" t="s">
        <v>1481</v>
      </c>
    </row>
    <row r="42" spans="1:8" ht="14" x14ac:dyDescent="0.15">
      <c r="A42" s="369" t="s">
        <v>1482</v>
      </c>
      <c r="B42" s="369" t="s">
        <v>1483</v>
      </c>
      <c r="C42" s="370" t="s">
        <v>1484</v>
      </c>
      <c r="D42" s="370" t="s">
        <v>1485</v>
      </c>
      <c r="E42" s="370" t="s">
        <v>677</v>
      </c>
      <c r="F42" s="370" t="s">
        <v>1486</v>
      </c>
      <c r="G42" s="370" t="s">
        <v>677</v>
      </c>
      <c r="H42" s="370" t="s">
        <v>1486</v>
      </c>
    </row>
    <row r="43" spans="1:8" ht="14" x14ac:dyDescent="0.15">
      <c r="A43" s="369" t="s">
        <v>1487</v>
      </c>
      <c r="B43" s="369" t="s">
        <v>1488</v>
      </c>
      <c r="C43" s="370" t="s">
        <v>1489</v>
      </c>
      <c r="D43" s="370" t="s">
        <v>1490</v>
      </c>
      <c r="E43" s="370" t="s">
        <v>677</v>
      </c>
      <c r="F43" s="370" t="s">
        <v>1491</v>
      </c>
      <c r="G43" s="370" t="s">
        <v>677</v>
      </c>
      <c r="H43" s="370" t="s">
        <v>1491</v>
      </c>
    </row>
    <row r="44" spans="1:8" ht="14" x14ac:dyDescent="0.15">
      <c r="A44" s="369" t="s">
        <v>1492</v>
      </c>
      <c r="B44" s="369" t="s">
        <v>1493</v>
      </c>
      <c r="C44" s="370" t="s">
        <v>1494</v>
      </c>
      <c r="D44" s="370" t="s">
        <v>1495</v>
      </c>
      <c r="E44" s="370" t="s">
        <v>677</v>
      </c>
      <c r="F44" s="370" t="s">
        <v>1496</v>
      </c>
      <c r="G44" s="370" t="s">
        <v>677</v>
      </c>
      <c r="H44" s="370" t="s">
        <v>1496</v>
      </c>
    </row>
    <row r="45" spans="1:8" ht="14" x14ac:dyDescent="0.15">
      <c r="A45" s="369" t="s">
        <v>1497</v>
      </c>
      <c r="B45" s="369" t="s">
        <v>1498</v>
      </c>
      <c r="C45" s="370" t="s">
        <v>1499</v>
      </c>
      <c r="D45" s="370" t="s">
        <v>1500</v>
      </c>
      <c r="E45" s="370" t="s">
        <v>677</v>
      </c>
      <c r="F45" s="370" t="s">
        <v>1501</v>
      </c>
      <c r="G45" s="370" t="s">
        <v>677</v>
      </c>
      <c r="H45" s="370" t="s">
        <v>1501</v>
      </c>
    </row>
    <row r="46" spans="1:8" ht="14" x14ac:dyDescent="0.15">
      <c r="A46" s="369" t="s">
        <v>1502</v>
      </c>
      <c r="B46" s="369" t="s">
        <v>1503</v>
      </c>
      <c r="C46" s="370" t="s">
        <v>1504</v>
      </c>
      <c r="D46" s="370" t="s">
        <v>1505</v>
      </c>
      <c r="E46" s="370" t="s">
        <v>1506</v>
      </c>
      <c r="F46" s="370" t="s">
        <v>1507</v>
      </c>
      <c r="G46" s="370" t="s">
        <v>677</v>
      </c>
      <c r="H46" s="370" t="s">
        <v>1507</v>
      </c>
    </row>
    <row r="47" spans="1:8" ht="14" x14ac:dyDescent="0.15">
      <c r="A47" s="369" t="s">
        <v>1508</v>
      </c>
      <c r="B47" s="369" t="s">
        <v>1316</v>
      </c>
      <c r="C47" s="370" t="s">
        <v>1509</v>
      </c>
      <c r="D47" s="370" t="s">
        <v>1510</v>
      </c>
      <c r="E47" s="370" t="s">
        <v>1511</v>
      </c>
      <c r="F47" s="370" t="s">
        <v>1512</v>
      </c>
      <c r="G47" s="370" t="s">
        <v>677</v>
      </c>
      <c r="H47" s="370" t="s">
        <v>1512</v>
      </c>
    </row>
    <row r="48" spans="1:8" ht="14" x14ac:dyDescent="0.15">
      <c r="A48" s="369" t="s">
        <v>1513</v>
      </c>
      <c r="B48" s="369" t="s">
        <v>1514</v>
      </c>
      <c r="C48" s="370" t="s">
        <v>1515</v>
      </c>
      <c r="D48" s="370" t="s">
        <v>1516</v>
      </c>
      <c r="E48" s="370" t="s">
        <v>1517</v>
      </c>
      <c r="F48" s="370" t="s">
        <v>1518</v>
      </c>
      <c r="G48" s="370" t="s">
        <v>677</v>
      </c>
      <c r="H48" s="370" t="s">
        <v>1518</v>
      </c>
    </row>
    <row r="49" spans="1:8" ht="14" x14ac:dyDescent="0.15">
      <c r="A49" s="369" t="s">
        <v>1519</v>
      </c>
      <c r="B49" s="369" t="s">
        <v>1520</v>
      </c>
      <c r="C49" s="370" t="s">
        <v>1521</v>
      </c>
      <c r="D49" s="370" t="s">
        <v>1522</v>
      </c>
      <c r="E49" s="370" t="s">
        <v>1523</v>
      </c>
      <c r="F49" s="370" t="s">
        <v>1524</v>
      </c>
      <c r="G49" s="370" t="s">
        <v>677</v>
      </c>
      <c r="H49" s="370" t="s">
        <v>1524</v>
      </c>
    </row>
    <row r="50" spans="1:8" ht="14" x14ac:dyDescent="0.15">
      <c r="A50" s="369" t="s">
        <v>1525</v>
      </c>
      <c r="B50" s="369" t="s">
        <v>1526</v>
      </c>
      <c r="C50" s="370" t="s">
        <v>1527</v>
      </c>
      <c r="D50" s="370" t="s">
        <v>1528</v>
      </c>
      <c r="E50" s="370" t="s">
        <v>1529</v>
      </c>
      <c r="F50" s="370" t="s">
        <v>1530</v>
      </c>
      <c r="G50" s="370" t="s">
        <v>677</v>
      </c>
      <c r="H50" s="370" t="s">
        <v>1530</v>
      </c>
    </row>
    <row r="51" spans="1:8" ht="28" x14ac:dyDescent="0.15">
      <c r="A51" s="369" t="s">
        <v>1531</v>
      </c>
      <c r="B51" s="369" t="s">
        <v>1532</v>
      </c>
      <c r="C51" s="370" t="s">
        <v>1533</v>
      </c>
      <c r="D51" s="370" t="s">
        <v>1534</v>
      </c>
      <c r="E51" s="370" t="s">
        <v>1535</v>
      </c>
      <c r="F51" s="370" t="s">
        <v>1536</v>
      </c>
      <c r="G51" s="370" t="s">
        <v>677</v>
      </c>
      <c r="H51" s="370" t="s">
        <v>1536</v>
      </c>
    </row>
    <row r="52" spans="1:8" ht="14" x14ac:dyDescent="0.15">
      <c r="A52" s="369" t="s">
        <v>1537</v>
      </c>
      <c r="B52" s="369" t="s">
        <v>1538</v>
      </c>
      <c r="C52" s="370" t="s">
        <v>1539</v>
      </c>
      <c r="D52" s="370" t="s">
        <v>1540</v>
      </c>
      <c r="E52" s="370" t="s">
        <v>1541</v>
      </c>
      <c r="F52" s="370" t="s">
        <v>1542</v>
      </c>
      <c r="G52" s="370" t="s">
        <v>677</v>
      </c>
      <c r="H52" s="370" t="s">
        <v>1542</v>
      </c>
    </row>
    <row r="53" spans="1:8" ht="14" x14ac:dyDescent="0.15">
      <c r="A53" s="369" t="s">
        <v>1543</v>
      </c>
      <c r="B53" s="369" t="s">
        <v>1544</v>
      </c>
      <c r="C53" s="370">
        <v>96826122</v>
      </c>
      <c r="D53" s="370" t="s">
        <v>1540</v>
      </c>
      <c r="E53" s="370" t="s">
        <v>1541</v>
      </c>
      <c r="F53" s="370" t="s">
        <v>1542</v>
      </c>
      <c r="G53" s="370" t="s">
        <v>677</v>
      </c>
      <c r="H53" s="370" t="s">
        <v>1542</v>
      </c>
    </row>
    <row r="54" spans="1:8" ht="14" x14ac:dyDescent="0.15">
      <c r="A54" s="369" t="s">
        <v>1545</v>
      </c>
      <c r="B54" s="369" t="s">
        <v>1546</v>
      </c>
      <c r="C54" s="370" t="s">
        <v>1547</v>
      </c>
      <c r="D54" s="370" t="s">
        <v>1548</v>
      </c>
      <c r="E54" s="370" t="s">
        <v>1549</v>
      </c>
      <c r="F54" s="370" t="s">
        <v>1550</v>
      </c>
      <c r="G54" s="370" t="s">
        <v>677</v>
      </c>
      <c r="H54" s="370" t="s">
        <v>1550</v>
      </c>
    </row>
    <row r="55" spans="1:8" ht="14" x14ac:dyDescent="0.15">
      <c r="A55" s="369" t="s">
        <v>1551</v>
      </c>
      <c r="B55" s="369" t="s">
        <v>1265</v>
      </c>
      <c r="C55" s="370" t="s">
        <v>1552</v>
      </c>
      <c r="D55" s="370" t="s">
        <v>1553</v>
      </c>
      <c r="E55" s="370" t="s">
        <v>677</v>
      </c>
      <c r="F55" s="370" t="s">
        <v>1554</v>
      </c>
      <c r="G55" s="370" t="s">
        <v>677</v>
      </c>
      <c r="H55" s="370" t="s">
        <v>1554</v>
      </c>
    </row>
    <row r="56" spans="1:8" ht="14" x14ac:dyDescent="0.15">
      <c r="A56" s="369" t="s">
        <v>1555</v>
      </c>
      <c r="B56" s="369" t="s">
        <v>1556</v>
      </c>
      <c r="C56" s="370" t="s">
        <v>1557</v>
      </c>
      <c r="D56" s="370" t="s">
        <v>1558</v>
      </c>
      <c r="E56" s="370" t="s">
        <v>1559</v>
      </c>
      <c r="F56" s="370" t="s">
        <v>1560</v>
      </c>
      <c r="G56" s="370" t="s">
        <v>677</v>
      </c>
      <c r="H56" s="370" t="s">
        <v>1560</v>
      </c>
    </row>
    <row r="57" spans="1:8" ht="14" x14ac:dyDescent="0.15">
      <c r="A57" s="369" t="s">
        <v>1561</v>
      </c>
      <c r="B57" s="369" t="s">
        <v>1562</v>
      </c>
      <c r="C57" s="370" t="s">
        <v>1563</v>
      </c>
      <c r="D57" s="370" t="s">
        <v>1564</v>
      </c>
      <c r="E57" s="370" t="s">
        <v>677</v>
      </c>
      <c r="F57" s="370" t="s">
        <v>1565</v>
      </c>
      <c r="G57" s="370" t="s">
        <v>677</v>
      </c>
      <c r="H57" s="370" t="s">
        <v>1565</v>
      </c>
    </row>
    <row r="58" spans="1:8" ht="14" x14ac:dyDescent="0.15">
      <c r="A58" s="369" t="s">
        <v>1566</v>
      </c>
      <c r="B58" s="369" t="s">
        <v>1283</v>
      </c>
      <c r="C58" s="370" t="s">
        <v>1567</v>
      </c>
      <c r="D58" s="370" t="s">
        <v>1568</v>
      </c>
      <c r="E58" s="370" t="s">
        <v>677</v>
      </c>
      <c r="F58" s="370" t="s">
        <v>1569</v>
      </c>
      <c r="G58" s="370" t="s">
        <v>677</v>
      </c>
      <c r="H58" s="370" t="s">
        <v>1569</v>
      </c>
    </row>
    <row r="59" spans="1:8" ht="14" x14ac:dyDescent="0.15">
      <c r="A59" s="369" t="s">
        <v>1570</v>
      </c>
      <c r="B59" s="369" t="s">
        <v>1277</v>
      </c>
      <c r="C59" s="370" t="s">
        <v>1571</v>
      </c>
      <c r="D59" s="370" t="s">
        <v>1572</v>
      </c>
      <c r="E59" s="370" t="s">
        <v>677</v>
      </c>
      <c r="F59" s="370" t="s">
        <v>1573</v>
      </c>
      <c r="G59" s="370" t="s">
        <v>677</v>
      </c>
      <c r="H59" s="370" t="s">
        <v>1573</v>
      </c>
    </row>
    <row r="60" spans="1:8" ht="14" x14ac:dyDescent="0.15">
      <c r="A60" s="369" t="s">
        <v>1574</v>
      </c>
      <c r="B60" s="369" t="s">
        <v>1575</v>
      </c>
      <c r="C60" s="370" t="s">
        <v>1576</v>
      </c>
      <c r="D60" s="370" t="s">
        <v>1577</v>
      </c>
      <c r="E60" s="370" t="s">
        <v>677</v>
      </c>
      <c r="F60" s="370" t="s">
        <v>1578</v>
      </c>
      <c r="G60" s="370" t="s">
        <v>677</v>
      </c>
      <c r="H60" s="370" t="s">
        <v>1578</v>
      </c>
    </row>
    <row r="61" spans="1:8" ht="14" x14ac:dyDescent="0.15">
      <c r="A61" s="369" t="s">
        <v>1579</v>
      </c>
      <c r="B61" s="369" t="s">
        <v>1295</v>
      </c>
      <c r="C61" s="370" t="s">
        <v>1580</v>
      </c>
      <c r="D61" s="370" t="s">
        <v>1581</v>
      </c>
      <c r="E61" s="370" t="s">
        <v>1582</v>
      </c>
      <c r="F61" s="370" t="s">
        <v>1583</v>
      </c>
      <c r="G61" s="370" t="s">
        <v>677</v>
      </c>
      <c r="H61" s="370" t="s">
        <v>1583</v>
      </c>
    </row>
    <row r="62" spans="1:8" ht="14" x14ac:dyDescent="0.15">
      <c r="A62" s="369" t="s">
        <v>1584</v>
      </c>
      <c r="B62" s="369" t="s">
        <v>1585</v>
      </c>
      <c r="C62" s="370" t="s">
        <v>1586</v>
      </c>
      <c r="D62" s="370" t="s">
        <v>1587</v>
      </c>
      <c r="E62" s="370" t="s">
        <v>1588</v>
      </c>
      <c r="F62" s="370" t="s">
        <v>1589</v>
      </c>
      <c r="G62" s="370" t="s">
        <v>677</v>
      </c>
      <c r="H62" s="370" t="s">
        <v>1589</v>
      </c>
    </row>
    <row r="63" spans="1:8" ht="14" x14ac:dyDescent="0.15">
      <c r="A63" s="369" t="s">
        <v>1590</v>
      </c>
      <c r="B63" s="369" t="s">
        <v>1591</v>
      </c>
      <c r="C63" s="370" t="s">
        <v>1592</v>
      </c>
      <c r="D63" s="370" t="s">
        <v>677</v>
      </c>
      <c r="E63" s="370" t="s">
        <v>677</v>
      </c>
      <c r="F63" s="370" t="s">
        <v>1592</v>
      </c>
      <c r="G63" s="370" t="s">
        <v>677</v>
      </c>
      <c r="H63" s="370" t="s">
        <v>1592</v>
      </c>
    </row>
    <row r="64" spans="1:8" ht="14" x14ac:dyDescent="0.15">
      <c r="A64" s="369" t="s">
        <v>1593</v>
      </c>
      <c r="B64" s="369" t="s">
        <v>1594</v>
      </c>
      <c r="C64" s="370" t="s">
        <v>1595</v>
      </c>
      <c r="D64" s="370" t="s">
        <v>1596</v>
      </c>
      <c r="E64" s="370" t="s">
        <v>1597</v>
      </c>
      <c r="F64" s="370" t="s">
        <v>1598</v>
      </c>
      <c r="G64" s="370" t="s">
        <v>677</v>
      </c>
      <c r="H64" s="370" t="s">
        <v>1598</v>
      </c>
    </row>
    <row r="65" spans="1:8" ht="14" x14ac:dyDescent="0.15">
      <c r="A65" s="369" t="s">
        <v>1599</v>
      </c>
      <c r="B65" s="369" t="s">
        <v>1600</v>
      </c>
      <c r="C65" s="370" t="s">
        <v>677</v>
      </c>
      <c r="D65" s="370" t="s">
        <v>1601</v>
      </c>
      <c r="E65" s="370" t="s">
        <v>1602</v>
      </c>
      <c r="F65" s="370" t="s">
        <v>1603</v>
      </c>
      <c r="G65" s="370" t="s">
        <v>677</v>
      </c>
      <c r="H65" s="370" t="s">
        <v>1603</v>
      </c>
    </row>
    <row r="66" spans="1:8" ht="14" x14ac:dyDescent="0.15">
      <c r="A66" s="369" t="s">
        <v>1604</v>
      </c>
      <c r="B66" s="369" t="s">
        <v>1605</v>
      </c>
      <c r="C66" s="370" t="s">
        <v>1606</v>
      </c>
      <c r="D66" s="370" t="s">
        <v>1607</v>
      </c>
      <c r="E66" s="370" t="s">
        <v>1608</v>
      </c>
      <c r="F66" s="370" t="s">
        <v>1609</v>
      </c>
      <c r="G66" s="370" t="s">
        <v>677</v>
      </c>
      <c r="H66" s="370" t="s">
        <v>1609</v>
      </c>
    </row>
    <row r="67" spans="1:8" ht="14" x14ac:dyDescent="0.15">
      <c r="A67" s="369" t="s">
        <v>1610</v>
      </c>
      <c r="B67" s="369" t="s">
        <v>1611</v>
      </c>
      <c r="C67" s="370" t="s">
        <v>677</v>
      </c>
      <c r="D67" s="370" t="s">
        <v>1612</v>
      </c>
      <c r="E67" s="370" t="s">
        <v>1612</v>
      </c>
      <c r="F67" s="370" t="s">
        <v>677</v>
      </c>
      <c r="G67" s="370" t="s">
        <v>677</v>
      </c>
      <c r="H67" s="370" t="s">
        <v>677</v>
      </c>
    </row>
    <row r="68" spans="1:8" ht="14" x14ac:dyDescent="0.15">
      <c r="A68" s="369" t="s">
        <v>1613</v>
      </c>
      <c r="B68" s="369" t="s">
        <v>1614</v>
      </c>
      <c r="C68" s="370" t="s">
        <v>1615</v>
      </c>
      <c r="D68" s="370" t="s">
        <v>1616</v>
      </c>
      <c r="E68" s="370" t="s">
        <v>1617</v>
      </c>
      <c r="F68" s="370" t="s">
        <v>1618</v>
      </c>
      <c r="G68" s="370" t="s">
        <v>677</v>
      </c>
      <c r="H68" s="370" t="s">
        <v>1618</v>
      </c>
    </row>
    <row r="69" spans="1:8" ht="14" x14ac:dyDescent="0.15">
      <c r="A69" s="369" t="s">
        <v>1619</v>
      </c>
      <c r="B69" s="369" t="s">
        <v>755</v>
      </c>
      <c r="C69" s="370" t="s">
        <v>1620</v>
      </c>
      <c r="D69" s="370" t="s">
        <v>1621</v>
      </c>
      <c r="E69" s="370" t="s">
        <v>1622</v>
      </c>
      <c r="F69" s="370" t="s">
        <v>1623</v>
      </c>
      <c r="G69" s="370" t="s">
        <v>677</v>
      </c>
      <c r="H69" s="370" t="s">
        <v>1623</v>
      </c>
    </row>
    <row r="70" spans="1:8" ht="14" x14ac:dyDescent="0.15">
      <c r="A70" s="369" t="s">
        <v>1624</v>
      </c>
      <c r="B70" s="369" t="s">
        <v>1625</v>
      </c>
      <c r="C70" s="370" t="s">
        <v>1626</v>
      </c>
      <c r="D70" s="370" t="s">
        <v>1627</v>
      </c>
      <c r="E70" s="370" t="s">
        <v>1628</v>
      </c>
      <c r="F70" s="370" t="s">
        <v>1629</v>
      </c>
      <c r="G70" s="370" t="s">
        <v>677</v>
      </c>
      <c r="H70" s="370" t="s">
        <v>1629</v>
      </c>
    </row>
    <row r="71" spans="1:8" ht="14" x14ac:dyDescent="0.15">
      <c r="A71" s="369" t="s">
        <v>1630</v>
      </c>
      <c r="B71" s="369" t="s">
        <v>1236</v>
      </c>
      <c r="C71" s="370" t="s">
        <v>1631</v>
      </c>
      <c r="D71" s="370" t="s">
        <v>1632</v>
      </c>
      <c r="E71" s="370" t="s">
        <v>1633</v>
      </c>
      <c r="F71" s="370" t="s">
        <v>1634</v>
      </c>
      <c r="G71" s="370" t="s">
        <v>677</v>
      </c>
      <c r="H71" s="370" t="s">
        <v>1634</v>
      </c>
    </row>
    <row r="72" spans="1:8" ht="14" x14ac:dyDescent="0.15">
      <c r="A72" s="369" t="s">
        <v>1635</v>
      </c>
      <c r="B72" s="369" t="s">
        <v>725</v>
      </c>
      <c r="C72" s="370" t="s">
        <v>1636</v>
      </c>
      <c r="D72" s="370" t="s">
        <v>1637</v>
      </c>
      <c r="E72" s="370" t="s">
        <v>1638</v>
      </c>
      <c r="F72" s="370" t="s">
        <v>1639</v>
      </c>
      <c r="G72" s="370" t="s">
        <v>677</v>
      </c>
      <c r="H72" s="370" t="s">
        <v>1639</v>
      </c>
    </row>
    <row r="73" spans="1:8" ht="14" x14ac:dyDescent="0.15">
      <c r="A73" s="369" t="s">
        <v>1640</v>
      </c>
      <c r="B73" s="369" t="s">
        <v>1221</v>
      </c>
      <c r="C73" s="370" t="s">
        <v>1641</v>
      </c>
      <c r="D73" s="370" t="s">
        <v>1642</v>
      </c>
      <c r="E73" s="370" t="s">
        <v>1643</v>
      </c>
      <c r="F73" s="370" t="s">
        <v>1644</v>
      </c>
      <c r="G73" s="370" t="s">
        <v>677</v>
      </c>
      <c r="H73" s="370" t="s">
        <v>1644</v>
      </c>
    </row>
    <row r="74" spans="1:8" ht="14" x14ac:dyDescent="0.15">
      <c r="A74" s="369" t="s">
        <v>1645</v>
      </c>
      <c r="B74" s="369" t="s">
        <v>1646</v>
      </c>
      <c r="C74" s="370" t="s">
        <v>1647</v>
      </c>
      <c r="D74" s="370" t="s">
        <v>1648</v>
      </c>
      <c r="E74" s="370" t="s">
        <v>677</v>
      </c>
      <c r="F74" s="370" t="s">
        <v>1649</v>
      </c>
      <c r="G74" s="370" t="s">
        <v>677</v>
      </c>
      <c r="H74" s="370" t="s">
        <v>1649</v>
      </c>
    </row>
    <row r="75" spans="1:8" ht="14" x14ac:dyDescent="0.15">
      <c r="A75" s="369" t="s">
        <v>1650</v>
      </c>
      <c r="B75" s="369" t="s">
        <v>1651</v>
      </c>
      <c r="C75" s="370" t="s">
        <v>1652</v>
      </c>
      <c r="D75" s="370" t="s">
        <v>1653</v>
      </c>
      <c r="E75" s="370" t="s">
        <v>1654</v>
      </c>
      <c r="F75" s="370" t="s">
        <v>1655</v>
      </c>
      <c r="G75" s="370" t="s">
        <v>677</v>
      </c>
      <c r="H75" s="370" t="s">
        <v>1655</v>
      </c>
    </row>
    <row r="76" spans="1:8" ht="14" x14ac:dyDescent="0.15">
      <c r="A76" s="369" t="s">
        <v>1656</v>
      </c>
      <c r="B76" s="369" t="s">
        <v>1657</v>
      </c>
      <c r="C76" s="370" t="s">
        <v>1658</v>
      </c>
      <c r="D76" s="370" t="s">
        <v>1659</v>
      </c>
      <c r="E76" s="370" t="s">
        <v>1660</v>
      </c>
      <c r="F76" s="370" t="s">
        <v>1661</v>
      </c>
      <c r="G76" s="370" t="s">
        <v>677</v>
      </c>
      <c r="H76" s="370" t="s">
        <v>1661</v>
      </c>
    </row>
    <row r="77" spans="1:8" ht="14" x14ac:dyDescent="0.15">
      <c r="A77" s="369" t="s">
        <v>1662</v>
      </c>
      <c r="B77" s="369" t="s">
        <v>1663</v>
      </c>
      <c r="C77" s="370" t="s">
        <v>1664</v>
      </c>
      <c r="D77" s="370" t="s">
        <v>1665</v>
      </c>
      <c r="E77" s="370" t="s">
        <v>1666</v>
      </c>
      <c r="F77" s="370" t="s">
        <v>1667</v>
      </c>
      <c r="G77" s="370" t="s">
        <v>677</v>
      </c>
      <c r="H77" s="370" t="s">
        <v>1667</v>
      </c>
    </row>
    <row r="78" spans="1:8" ht="14" x14ac:dyDescent="0.15">
      <c r="A78" s="369" t="s">
        <v>1668</v>
      </c>
      <c r="B78" s="369" t="s">
        <v>1669</v>
      </c>
      <c r="C78" s="370" t="s">
        <v>1670</v>
      </c>
      <c r="D78" s="370" t="s">
        <v>1671</v>
      </c>
      <c r="E78" s="370" t="s">
        <v>677</v>
      </c>
      <c r="F78" s="370" t="s">
        <v>1672</v>
      </c>
      <c r="G78" s="370" t="s">
        <v>677</v>
      </c>
      <c r="H78" s="370" t="s">
        <v>1672</v>
      </c>
    </row>
    <row r="79" spans="1:8" ht="14" x14ac:dyDescent="0.15">
      <c r="A79" s="369" t="s">
        <v>1673</v>
      </c>
      <c r="B79" s="369" t="s">
        <v>1674</v>
      </c>
      <c r="C79" s="370" t="s">
        <v>677</v>
      </c>
      <c r="D79" s="370" t="s">
        <v>1675</v>
      </c>
      <c r="E79" s="370" t="s">
        <v>1675</v>
      </c>
      <c r="F79" s="370" t="s">
        <v>677</v>
      </c>
      <c r="G79" s="370" t="s">
        <v>677</v>
      </c>
      <c r="H79" s="370" t="s">
        <v>677</v>
      </c>
    </row>
    <row r="80" spans="1:8" ht="14" x14ac:dyDescent="0.15">
      <c r="A80" s="369" t="s">
        <v>1676</v>
      </c>
      <c r="B80" s="369" t="s">
        <v>1677</v>
      </c>
      <c r="C80" s="370" t="s">
        <v>1678</v>
      </c>
      <c r="D80" s="370" t="s">
        <v>1679</v>
      </c>
      <c r="E80" s="370" t="s">
        <v>1680</v>
      </c>
      <c r="F80" s="370" t="s">
        <v>1681</v>
      </c>
      <c r="G80" s="370" t="s">
        <v>677</v>
      </c>
      <c r="H80" s="370" t="s">
        <v>1681</v>
      </c>
    </row>
    <row r="81" spans="1:8" ht="14" x14ac:dyDescent="0.15">
      <c r="A81" s="369" t="s">
        <v>1682</v>
      </c>
      <c r="B81" s="369" t="s">
        <v>1683</v>
      </c>
      <c r="C81" s="370" t="s">
        <v>1684</v>
      </c>
      <c r="D81" s="370" t="s">
        <v>1685</v>
      </c>
      <c r="E81" s="370" t="s">
        <v>677</v>
      </c>
      <c r="F81" s="370" t="s">
        <v>1686</v>
      </c>
      <c r="G81" s="370" t="s">
        <v>677</v>
      </c>
      <c r="H81" s="370" t="s">
        <v>1686</v>
      </c>
    </row>
    <row r="82" spans="1:8" ht="14" x14ac:dyDescent="0.15">
      <c r="A82" s="369" t="s">
        <v>1687</v>
      </c>
      <c r="B82" s="369" t="s">
        <v>1688</v>
      </c>
      <c r="C82" s="370" t="s">
        <v>1689</v>
      </c>
      <c r="D82" s="370" t="s">
        <v>1690</v>
      </c>
      <c r="E82" s="370" t="s">
        <v>1691</v>
      </c>
      <c r="F82" s="370" t="s">
        <v>1692</v>
      </c>
      <c r="G82" s="370" t="s">
        <v>677</v>
      </c>
      <c r="H82" s="370" t="s">
        <v>1692</v>
      </c>
    </row>
    <row r="83" spans="1:8" ht="14" x14ac:dyDescent="0.15">
      <c r="A83" s="369" t="s">
        <v>1693</v>
      </c>
      <c r="B83" s="369" t="s">
        <v>1694</v>
      </c>
      <c r="C83" s="370" t="s">
        <v>1695</v>
      </c>
      <c r="D83" s="370" t="s">
        <v>1696</v>
      </c>
      <c r="E83" s="370" t="s">
        <v>1697</v>
      </c>
      <c r="F83" s="370" t="s">
        <v>1698</v>
      </c>
      <c r="G83" s="370" t="s">
        <v>677</v>
      </c>
      <c r="H83" s="370" t="s">
        <v>1698</v>
      </c>
    </row>
    <row r="84" spans="1:8" ht="14" x14ac:dyDescent="0.15">
      <c r="A84" s="369" t="s">
        <v>1699</v>
      </c>
      <c r="B84" s="369" t="s">
        <v>1700</v>
      </c>
      <c r="C84" s="370" t="s">
        <v>1701</v>
      </c>
      <c r="D84" s="370" t="s">
        <v>1702</v>
      </c>
      <c r="E84" s="370" t="s">
        <v>1703</v>
      </c>
      <c r="F84" s="370" t="s">
        <v>1704</v>
      </c>
      <c r="G84" s="370" t="s">
        <v>677</v>
      </c>
      <c r="H84" s="370" t="s">
        <v>1704</v>
      </c>
    </row>
    <row r="85" spans="1:8" ht="14" x14ac:dyDescent="0.15">
      <c r="A85" s="369" t="s">
        <v>1705</v>
      </c>
      <c r="B85" s="369" t="s">
        <v>1053</v>
      </c>
      <c r="C85" s="370" t="s">
        <v>1706</v>
      </c>
      <c r="D85" s="370" t="s">
        <v>1707</v>
      </c>
      <c r="E85" s="370" t="s">
        <v>1708</v>
      </c>
      <c r="F85" s="370" t="s">
        <v>1709</v>
      </c>
      <c r="G85" s="370" t="s">
        <v>677</v>
      </c>
      <c r="H85" s="370" t="s">
        <v>1709</v>
      </c>
    </row>
    <row r="86" spans="1:8" ht="14" x14ac:dyDescent="0.15">
      <c r="A86" s="369" t="s">
        <v>1710</v>
      </c>
      <c r="B86" s="369" t="s">
        <v>1711</v>
      </c>
      <c r="C86" s="370" t="s">
        <v>1712</v>
      </c>
      <c r="D86" s="370" t="s">
        <v>1713</v>
      </c>
      <c r="E86" s="370" t="s">
        <v>1714</v>
      </c>
      <c r="F86" s="370" t="s">
        <v>1715</v>
      </c>
      <c r="G86" s="370" t="s">
        <v>677</v>
      </c>
      <c r="H86" s="370" t="s">
        <v>1715</v>
      </c>
    </row>
    <row r="87" spans="1:8" ht="14" x14ac:dyDescent="0.15">
      <c r="A87" s="369" t="s">
        <v>1716</v>
      </c>
      <c r="B87" s="369" t="s">
        <v>1717</v>
      </c>
      <c r="C87" s="370" t="s">
        <v>1718</v>
      </c>
      <c r="D87" s="370" t="s">
        <v>677</v>
      </c>
      <c r="E87" s="370" t="s">
        <v>677</v>
      </c>
      <c r="F87" s="370" t="s">
        <v>1718</v>
      </c>
      <c r="G87" s="370" t="s">
        <v>677</v>
      </c>
      <c r="H87" s="370" t="s">
        <v>1718</v>
      </c>
    </row>
    <row r="88" spans="1:8" ht="14" x14ac:dyDescent="0.15">
      <c r="A88" s="369" t="s">
        <v>1719</v>
      </c>
      <c r="B88" s="369" t="s">
        <v>1163</v>
      </c>
      <c r="C88" s="370" t="s">
        <v>1720</v>
      </c>
      <c r="D88" s="370" t="s">
        <v>1721</v>
      </c>
      <c r="E88" s="370" t="s">
        <v>1722</v>
      </c>
      <c r="F88" s="370" t="s">
        <v>1723</v>
      </c>
      <c r="G88" s="370" t="s">
        <v>677</v>
      </c>
      <c r="H88" s="370" t="s">
        <v>1723</v>
      </c>
    </row>
    <row r="89" spans="1:8" ht="14" x14ac:dyDescent="0.15">
      <c r="A89" s="369" t="s">
        <v>1724</v>
      </c>
      <c r="B89" s="369" t="s">
        <v>1169</v>
      </c>
      <c r="C89" s="370" t="s">
        <v>1725</v>
      </c>
      <c r="D89" s="370" t="s">
        <v>1726</v>
      </c>
      <c r="E89" s="370" t="s">
        <v>1727</v>
      </c>
      <c r="F89" s="370" t="s">
        <v>1728</v>
      </c>
      <c r="G89" s="370" t="s">
        <v>677</v>
      </c>
      <c r="H89" s="370" t="s">
        <v>1728</v>
      </c>
    </row>
    <row r="90" spans="1:8" ht="28" x14ac:dyDescent="0.15">
      <c r="A90" s="369" t="s">
        <v>1729</v>
      </c>
      <c r="B90" s="369" t="s">
        <v>1730</v>
      </c>
      <c r="C90" s="370" t="s">
        <v>1731</v>
      </c>
      <c r="D90" s="370" t="s">
        <v>677</v>
      </c>
      <c r="E90" s="370" t="s">
        <v>677</v>
      </c>
      <c r="F90" s="370" t="s">
        <v>1731</v>
      </c>
      <c r="G90" s="370" t="s">
        <v>677</v>
      </c>
      <c r="H90" s="370" t="s">
        <v>1731</v>
      </c>
    </row>
    <row r="91" spans="1:8" ht="14" x14ac:dyDescent="0.15">
      <c r="A91" s="369" t="s">
        <v>1732</v>
      </c>
      <c r="B91" s="369" t="s">
        <v>1211</v>
      </c>
      <c r="C91" s="370" t="s">
        <v>1733</v>
      </c>
      <c r="D91" s="370" t="s">
        <v>1734</v>
      </c>
      <c r="E91" s="370" t="s">
        <v>1735</v>
      </c>
      <c r="F91" s="370" t="s">
        <v>1736</v>
      </c>
      <c r="G91" s="370" t="s">
        <v>677</v>
      </c>
      <c r="H91" s="370" t="s">
        <v>1736</v>
      </c>
    </row>
    <row r="92" spans="1:8" ht="14" x14ac:dyDescent="0.15">
      <c r="A92" s="369" t="s">
        <v>1737</v>
      </c>
      <c r="B92" s="369" t="s">
        <v>1214</v>
      </c>
      <c r="C92" s="370" t="s">
        <v>677</v>
      </c>
      <c r="D92" s="370" t="s">
        <v>1212</v>
      </c>
      <c r="E92" s="370" t="s">
        <v>677</v>
      </c>
      <c r="F92" s="370" t="s">
        <v>1212</v>
      </c>
      <c r="G92" s="370" t="s">
        <v>677</v>
      </c>
      <c r="H92" s="370" t="s">
        <v>1212</v>
      </c>
    </row>
    <row r="93" spans="1:8" ht="14" x14ac:dyDescent="0.15">
      <c r="A93" s="369" t="s">
        <v>1738</v>
      </c>
      <c r="B93" s="369" t="s">
        <v>1739</v>
      </c>
      <c r="C93" s="370" t="s">
        <v>1740</v>
      </c>
      <c r="D93" s="370" t="s">
        <v>1741</v>
      </c>
      <c r="E93" s="370" t="s">
        <v>677</v>
      </c>
      <c r="F93" s="370" t="s">
        <v>1742</v>
      </c>
      <c r="G93" s="370" t="s">
        <v>677</v>
      </c>
      <c r="H93" s="370" t="s">
        <v>1742</v>
      </c>
    </row>
    <row r="94" spans="1:8" ht="14" x14ac:dyDescent="0.15">
      <c r="A94" s="369" t="s">
        <v>1743</v>
      </c>
      <c r="B94" s="369" t="s">
        <v>1744</v>
      </c>
      <c r="C94" s="370" t="s">
        <v>1745</v>
      </c>
      <c r="D94" s="370" t="s">
        <v>1746</v>
      </c>
      <c r="E94" s="370" t="s">
        <v>1735</v>
      </c>
      <c r="F94" s="370" t="s">
        <v>1747</v>
      </c>
      <c r="G94" s="370" t="s">
        <v>677</v>
      </c>
      <c r="H94" s="370" t="s">
        <v>1747</v>
      </c>
    </row>
    <row r="95" spans="1:8" ht="14" x14ac:dyDescent="0.15">
      <c r="A95" s="369" t="s">
        <v>1748</v>
      </c>
      <c r="B95" s="369" t="s">
        <v>1749</v>
      </c>
      <c r="C95" s="370" t="s">
        <v>1750</v>
      </c>
      <c r="D95" s="370" t="s">
        <v>1751</v>
      </c>
      <c r="E95" s="370" t="s">
        <v>677</v>
      </c>
      <c r="F95" s="370" t="s">
        <v>1752</v>
      </c>
      <c r="G95" s="370" t="s">
        <v>677</v>
      </c>
      <c r="H95" s="370" t="s">
        <v>1752</v>
      </c>
    </row>
    <row r="96" spans="1:8" ht="14" x14ac:dyDescent="0.15">
      <c r="A96" s="369" t="s">
        <v>1753</v>
      </c>
      <c r="B96" s="369" t="s">
        <v>1754</v>
      </c>
      <c r="C96" s="370" t="s">
        <v>1755</v>
      </c>
      <c r="D96" s="370" t="s">
        <v>1751</v>
      </c>
      <c r="E96" s="370" t="s">
        <v>677</v>
      </c>
      <c r="F96" s="370" t="s">
        <v>1756</v>
      </c>
      <c r="G96" s="370" t="s">
        <v>677</v>
      </c>
      <c r="H96" s="370" t="s">
        <v>1756</v>
      </c>
    </row>
    <row r="97" spans="1:8" ht="14" x14ac:dyDescent="0.15">
      <c r="A97" s="369" t="s">
        <v>1757</v>
      </c>
      <c r="B97" s="369" t="s">
        <v>807</v>
      </c>
      <c r="C97" s="370" t="s">
        <v>1758</v>
      </c>
      <c r="D97" s="370" t="s">
        <v>1759</v>
      </c>
      <c r="E97" s="370" t="s">
        <v>677</v>
      </c>
      <c r="F97" s="370" t="s">
        <v>1760</v>
      </c>
      <c r="G97" s="370" t="s">
        <v>677</v>
      </c>
      <c r="H97" s="370" t="s">
        <v>1760</v>
      </c>
    </row>
    <row r="98" spans="1:8" ht="14" x14ac:dyDescent="0.15">
      <c r="A98" s="369" t="s">
        <v>1761</v>
      </c>
      <c r="B98" s="369" t="s">
        <v>810</v>
      </c>
      <c r="C98" s="370" t="s">
        <v>1762</v>
      </c>
      <c r="D98" s="370" t="s">
        <v>677</v>
      </c>
      <c r="E98" s="370" t="s">
        <v>677</v>
      </c>
      <c r="F98" s="370" t="s">
        <v>1762</v>
      </c>
      <c r="G98" s="370" t="s">
        <v>677</v>
      </c>
      <c r="H98" s="370" t="s">
        <v>1762</v>
      </c>
    </row>
    <row r="99" spans="1:8" ht="14" x14ac:dyDescent="0.15">
      <c r="A99" s="369" t="s">
        <v>1763</v>
      </c>
      <c r="B99" s="369" t="s">
        <v>813</v>
      </c>
      <c r="C99" s="370" t="s">
        <v>677</v>
      </c>
      <c r="D99" s="370" t="s">
        <v>1764</v>
      </c>
      <c r="E99" s="370" t="s">
        <v>677</v>
      </c>
      <c r="F99" s="370" t="s">
        <v>1764</v>
      </c>
      <c r="G99" s="370" t="s">
        <v>677</v>
      </c>
      <c r="H99" s="370" t="s">
        <v>1764</v>
      </c>
    </row>
    <row r="100" spans="1:8" ht="14" x14ac:dyDescent="0.15">
      <c r="A100" s="369" t="s">
        <v>1765</v>
      </c>
      <c r="B100" s="369" t="s">
        <v>954</v>
      </c>
      <c r="C100" s="370" t="s">
        <v>1766</v>
      </c>
      <c r="D100" s="370" t="s">
        <v>1767</v>
      </c>
      <c r="E100" s="370" t="s">
        <v>677</v>
      </c>
      <c r="F100" s="370" t="s">
        <v>1768</v>
      </c>
      <c r="G100" s="370" t="s">
        <v>677</v>
      </c>
      <c r="H100" s="370" t="s">
        <v>1768</v>
      </c>
    </row>
    <row r="101" spans="1:8" ht="14" x14ac:dyDescent="0.15">
      <c r="A101" s="369" t="s">
        <v>1769</v>
      </c>
      <c r="B101" s="369" t="s">
        <v>1770</v>
      </c>
      <c r="C101" s="370" t="s">
        <v>1322</v>
      </c>
      <c r="D101" s="370" t="s">
        <v>677</v>
      </c>
      <c r="E101" s="370" t="s">
        <v>677</v>
      </c>
      <c r="F101" s="370" t="s">
        <v>1322</v>
      </c>
      <c r="G101" s="370" t="s">
        <v>677</v>
      </c>
      <c r="H101" s="370" t="s">
        <v>1322</v>
      </c>
    </row>
    <row r="102" spans="1:8" ht="14" x14ac:dyDescent="0.15">
      <c r="A102" s="369" t="s">
        <v>1771</v>
      </c>
      <c r="B102" s="369" t="s">
        <v>1326</v>
      </c>
      <c r="C102" s="370" t="s">
        <v>1322</v>
      </c>
      <c r="D102" s="370" t="s">
        <v>677</v>
      </c>
      <c r="E102" s="370" t="s">
        <v>677</v>
      </c>
      <c r="F102" s="370" t="s">
        <v>1322</v>
      </c>
      <c r="G102" s="370" t="s">
        <v>677</v>
      </c>
      <c r="H102" s="370" t="s">
        <v>1322</v>
      </c>
    </row>
    <row r="103" spans="1:8" ht="14" x14ac:dyDescent="0.15">
      <c r="A103" s="369" t="s">
        <v>1772</v>
      </c>
      <c r="B103" s="369" t="s">
        <v>1773</v>
      </c>
      <c r="C103" s="370" t="s">
        <v>1774</v>
      </c>
      <c r="D103" s="370" t="s">
        <v>677</v>
      </c>
      <c r="E103" s="370" t="s">
        <v>677</v>
      </c>
      <c r="F103" s="370" t="s">
        <v>1774</v>
      </c>
      <c r="G103" s="370" t="s">
        <v>677</v>
      </c>
      <c r="H103" s="370" t="s">
        <v>1774</v>
      </c>
    </row>
    <row r="104" spans="1:8" ht="14" x14ac:dyDescent="0.15">
      <c r="A104" s="369" t="s">
        <v>1775</v>
      </c>
      <c r="B104" s="369" t="s">
        <v>1776</v>
      </c>
      <c r="C104" s="370" t="s">
        <v>1774</v>
      </c>
      <c r="D104" s="370" t="s">
        <v>677</v>
      </c>
      <c r="E104" s="370" t="s">
        <v>677</v>
      </c>
      <c r="F104" s="370" t="s">
        <v>1774</v>
      </c>
      <c r="G104" s="370" t="s">
        <v>677</v>
      </c>
      <c r="H104" s="370" t="s">
        <v>1774</v>
      </c>
    </row>
    <row r="105" spans="1:8" ht="14" x14ac:dyDescent="0.15">
      <c r="A105" s="369" t="s">
        <v>1777</v>
      </c>
      <c r="B105" s="369" t="s">
        <v>1776</v>
      </c>
      <c r="C105" s="370" t="s">
        <v>1774</v>
      </c>
      <c r="D105" s="370" t="s">
        <v>677</v>
      </c>
      <c r="E105" s="370" t="s">
        <v>677</v>
      </c>
      <c r="F105" s="370" t="s">
        <v>1774</v>
      </c>
      <c r="G105" s="370" t="s">
        <v>677</v>
      </c>
      <c r="H105" s="370" t="s">
        <v>1774</v>
      </c>
    </row>
    <row r="106" spans="1:8" ht="14" x14ac:dyDescent="0.15">
      <c r="A106" s="369" t="s">
        <v>1778</v>
      </c>
      <c r="B106" s="369" t="s">
        <v>1397</v>
      </c>
      <c r="C106" s="370" t="s">
        <v>1779</v>
      </c>
      <c r="D106" s="370" t="s">
        <v>730</v>
      </c>
      <c r="E106" s="370" t="s">
        <v>677</v>
      </c>
      <c r="F106" s="370" t="s">
        <v>1780</v>
      </c>
      <c r="G106" s="370" t="s">
        <v>677</v>
      </c>
      <c r="H106" s="370" t="s">
        <v>1780</v>
      </c>
    </row>
    <row r="107" spans="1:8" ht="14" x14ac:dyDescent="0.15">
      <c r="A107" s="369" t="s">
        <v>1781</v>
      </c>
      <c r="B107" s="369" t="s">
        <v>1782</v>
      </c>
      <c r="C107" s="370" t="s">
        <v>1779</v>
      </c>
      <c r="D107" s="370" t="s">
        <v>730</v>
      </c>
      <c r="E107" s="370" t="s">
        <v>677</v>
      </c>
      <c r="F107" s="370" t="s">
        <v>1780</v>
      </c>
      <c r="G107" s="370" t="s">
        <v>677</v>
      </c>
      <c r="H107" s="370" t="s">
        <v>1780</v>
      </c>
    </row>
    <row r="108" spans="1:8" ht="14" x14ac:dyDescent="0.15">
      <c r="A108" s="369" t="s">
        <v>1783</v>
      </c>
      <c r="B108" s="369" t="s">
        <v>1784</v>
      </c>
      <c r="C108" s="370" t="s">
        <v>1779</v>
      </c>
      <c r="D108" s="370" t="s">
        <v>730</v>
      </c>
      <c r="E108" s="370" t="s">
        <v>677</v>
      </c>
      <c r="F108" s="370" t="s">
        <v>1780</v>
      </c>
      <c r="G108" s="370" t="s">
        <v>677</v>
      </c>
      <c r="H108" s="370" t="s">
        <v>1780</v>
      </c>
    </row>
    <row r="109" spans="1:8" ht="14" x14ac:dyDescent="0.15">
      <c r="A109" s="369" t="s">
        <v>1785</v>
      </c>
      <c r="B109" s="369" t="s">
        <v>1786</v>
      </c>
      <c r="C109" s="370" t="s">
        <v>1787</v>
      </c>
      <c r="D109" s="370" t="s">
        <v>1788</v>
      </c>
      <c r="E109" s="370" t="s">
        <v>1789</v>
      </c>
      <c r="F109" s="370" t="s">
        <v>1790</v>
      </c>
      <c r="G109" s="370" t="s">
        <v>677</v>
      </c>
      <c r="H109" s="370" t="s">
        <v>1790</v>
      </c>
    </row>
    <row r="110" spans="1:8" ht="14" x14ac:dyDescent="0.15">
      <c r="A110" s="369" t="s">
        <v>1791</v>
      </c>
      <c r="B110" s="369" t="s">
        <v>1792</v>
      </c>
      <c r="C110" s="370" t="s">
        <v>1793</v>
      </c>
      <c r="D110" s="370" t="s">
        <v>1794</v>
      </c>
      <c r="E110" s="370" t="s">
        <v>677</v>
      </c>
      <c r="F110" s="370" t="s">
        <v>1795</v>
      </c>
      <c r="G110" s="370" t="s">
        <v>677</v>
      </c>
      <c r="H110" s="370" t="s">
        <v>1795</v>
      </c>
    </row>
    <row r="111" spans="1:8" ht="14" x14ac:dyDescent="0.15">
      <c r="A111" s="369" t="s">
        <v>1796</v>
      </c>
      <c r="B111" s="369" t="s">
        <v>1797</v>
      </c>
      <c r="C111" s="370" t="s">
        <v>1793</v>
      </c>
      <c r="D111" s="370" t="s">
        <v>1794</v>
      </c>
      <c r="E111" s="370" t="s">
        <v>677</v>
      </c>
      <c r="F111" s="370" t="s">
        <v>1795</v>
      </c>
      <c r="G111" s="370" t="s">
        <v>677</v>
      </c>
      <c r="H111" s="370" t="s">
        <v>1795</v>
      </c>
    </row>
    <row r="112" spans="1:8" ht="14" x14ac:dyDescent="0.15">
      <c r="A112" s="369" t="s">
        <v>1798</v>
      </c>
      <c r="B112" s="369" t="s">
        <v>1434</v>
      </c>
      <c r="C112" s="370" t="s">
        <v>1799</v>
      </c>
      <c r="D112" s="370" t="s">
        <v>735</v>
      </c>
      <c r="E112" s="370" t="s">
        <v>677</v>
      </c>
      <c r="F112" s="370" t="s">
        <v>1800</v>
      </c>
      <c r="G112" s="370" t="s">
        <v>677</v>
      </c>
      <c r="H112" s="370" t="s">
        <v>1800</v>
      </c>
    </row>
    <row r="113" spans="1:8" ht="14" x14ac:dyDescent="0.15">
      <c r="A113" s="369" t="s">
        <v>1801</v>
      </c>
      <c r="B113" s="369" t="s">
        <v>1802</v>
      </c>
      <c r="C113" s="370" t="s">
        <v>677</v>
      </c>
      <c r="D113" s="370" t="s">
        <v>735</v>
      </c>
      <c r="E113" s="370" t="s">
        <v>677</v>
      </c>
      <c r="F113" s="370" t="s">
        <v>735</v>
      </c>
      <c r="G113" s="370" t="s">
        <v>677</v>
      </c>
      <c r="H113" s="370" t="s">
        <v>735</v>
      </c>
    </row>
    <row r="114" spans="1:8" ht="14" x14ac:dyDescent="0.15">
      <c r="A114" s="369" t="s">
        <v>1803</v>
      </c>
      <c r="B114" s="369" t="s">
        <v>1804</v>
      </c>
      <c r="C114" s="370" t="s">
        <v>1799</v>
      </c>
      <c r="D114" s="370" t="s">
        <v>677</v>
      </c>
      <c r="E114" s="370" t="s">
        <v>677</v>
      </c>
      <c r="F114" s="370" t="s">
        <v>1799</v>
      </c>
      <c r="G114" s="370" t="s">
        <v>677</v>
      </c>
      <c r="H114" s="370" t="s">
        <v>1799</v>
      </c>
    </row>
    <row r="115" spans="1:8" ht="14" x14ac:dyDescent="0.15">
      <c r="A115" s="369" t="s">
        <v>1805</v>
      </c>
      <c r="B115" s="369" t="s">
        <v>1806</v>
      </c>
      <c r="C115" s="370" t="s">
        <v>1807</v>
      </c>
      <c r="D115" s="370" t="s">
        <v>1808</v>
      </c>
      <c r="E115" s="370" t="s">
        <v>1809</v>
      </c>
      <c r="F115" s="370" t="s">
        <v>1810</v>
      </c>
      <c r="G115" s="370" t="s">
        <v>677</v>
      </c>
      <c r="H115" s="370" t="s">
        <v>1810</v>
      </c>
    </row>
    <row r="116" spans="1:8" ht="14" x14ac:dyDescent="0.15">
      <c r="A116" s="369" t="s">
        <v>1811</v>
      </c>
      <c r="B116" s="369" t="s">
        <v>1812</v>
      </c>
      <c r="C116" s="370" t="s">
        <v>677</v>
      </c>
      <c r="D116" s="370" t="s">
        <v>1813</v>
      </c>
      <c r="E116" s="370" t="s">
        <v>677</v>
      </c>
      <c r="F116" s="370" t="s">
        <v>1813</v>
      </c>
      <c r="G116" s="370" t="s">
        <v>677</v>
      </c>
      <c r="H116" s="370" t="s">
        <v>1813</v>
      </c>
    </row>
    <row r="117" spans="1:8" ht="14" x14ac:dyDescent="0.15">
      <c r="A117" s="369" t="s">
        <v>1814</v>
      </c>
      <c r="B117" s="369" t="s">
        <v>1815</v>
      </c>
      <c r="C117" s="370" t="s">
        <v>1807</v>
      </c>
      <c r="D117" s="370" t="s">
        <v>1816</v>
      </c>
      <c r="E117" s="370" t="s">
        <v>1809</v>
      </c>
      <c r="F117" s="370" t="s">
        <v>1817</v>
      </c>
      <c r="G117" s="370" t="s">
        <v>677</v>
      </c>
      <c r="H117" s="370" t="s">
        <v>1817</v>
      </c>
    </row>
    <row r="118" spans="1:8" ht="14" x14ac:dyDescent="0.15">
      <c r="A118" s="369" t="s">
        <v>1818</v>
      </c>
      <c r="B118" s="369" t="s">
        <v>1819</v>
      </c>
      <c r="C118" s="370" t="s">
        <v>1820</v>
      </c>
      <c r="D118" s="370" t="s">
        <v>677</v>
      </c>
      <c r="E118" s="370" t="s">
        <v>677</v>
      </c>
      <c r="F118" s="370" t="s">
        <v>1820</v>
      </c>
      <c r="G118" s="370" t="s">
        <v>677</v>
      </c>
      <c r="H118" s="370" t="s">
        <v>1820</v>
      </c>
    </row>
    <row r="119" spans="1:8" ht="14" x14ac:dyDescent="0.15">
      <c r="A119" s="369" t="s">
        <v>1821</v>
      </c>
      <c r="B119" s="369" t="s">
        <v>715</v>
      </c>
      <c r="C119" s="370" t="s">
        <v>1820</v>
      </c>
      <c r="D119" s="370" t="s">
        <v>677</v>
      </c>
      <c r="E119" s="370" t="s">
        <v>677</v>
      </c>
      <c r="F119" s="370" t="s">
        <v>1820</v>
      </c>
      <c r="G119" s="370" t="s">
        <v>677</v>
      </c>
      <c r="H119" s="370" t="s">
        <v>1820</v>
      </c>
    </row>
    <row r="120" spans="1:8" ht="14" x14ac:dyDescent="0.15">
      <c r="A120" s="369" t="s">
        <v>1822</v>
      </c>
      <c r="B120" s="369" t="s">
        <v>1823</v>
      </c>
      <c r="C120" s="370" t="s">
        <v>677</v>
      </c>
      <c r="D120" s="370" t="s">
        <v>1824</v>
      </c>
      <c r="E120" s="370" t="s">
        <v>1824</v>
      </c>
      <c r="F120" s="370" t="s">
        <v>677</v>
      </c>
      <c r="G120" s="370" t="s">
        <v>677</v>
      </c>
      <c r="H120" s="370" t="s">
        <v>677</v>
      </c>
    </row>
    <row r="121" spans="1:8" ht="14" x14ac:dyDescent="0.15">
      <c r="A121" s="369" t="s">
        <v>1825</v>
      </c>
      <c r="B121" s="369" t="s">
        <v>1169</v>
      </c>
      <c r="C121" s="370" t="s">
        <v>677</v>
      </c>
      <c r="D121" s="370" t="s">
        <v>1824</v>
      </c>
      <c r="E121" s="370" t="s">
        <v>1824</v>
      </c>
      <c r="F121" s="370" t="s">
        <v>677</v>
      </c>
      <c r="G121" s="370" t="s">
        <v>677</v>
      </c>
      <c r="H121" s="370" t="s">
        <v>677</v>
      </c>
    </row>
    <row r="122" spans="1:8" ht="14" x14ac:dyDescent="0.15">
      <c r="A122" s="369" t="s">
        <v>1826</v>
      </c>
      <c r="B122" s="369" t="s">
        <v>1827</v>
      </c>
      <c r="C122" s="370" t="s">
        <v>677</v>
      </c>
      <c r="D122" s="370" t="s">
        <v>1352</v>
      </c>
      <c r="E122" s="370" t="s">
        <v>1828</v>
      </c>
      <c r="F122" s="370" t="s">
        <v>1330</v>
      </c>
      <c r="G122" s="370" t="s">
        <v>677</v>
      </c>
      <c r="H122" s="370" t="s">
        <v>1330</v>
      </c>
    </row>
    <row r="123" spans="1:8" ht="14" x14ac:dyDescent="0.15">
      <c r="A123" s="369" t="s">
        <v>1829</v>
      </c>
      <c r="B123" s="369" t="s">
        <v>1827</v>
      </c>
      <c r="C123" s="370" t="s">
        <v>677</v>
      </c>
      <c r="D123" s="370" t="s">
        <v>1352</v>
      </c>
      <c r="E123" s="370" t="s">
        <v>1828</v>
      </c>
      <c r="F123" s="370" t="s">
        <v>1330</v>
      </c>
      <c r="G123" s="370" t="s">
        <v>677</v>
      </c>
      <c r="H123" s="370" t="s">
        <v>1330</v>
      </c>
    </row>
    <row r="124" spans="1:8" ht="14" x14ac:dyDescent="0.15">
      <c r="A124" s="369" t="s">
        <v>1830</v>
      </c>
      <c r="B124" s="369" t="s">
        <v>1827</v>
      </c>
      <c r="C124" s="370" t="s">
        <v>677</v>
      </c>
      <c r="D124" s="370" t="s">
        <v>1352</v>
      </c>
      <c r="E124" s="370" t="s">
        <v>1828</v>
      </c>
      <c r="F124" s="370" t="s">
        <v>1330</v>
      </c>
      <c r="G124" s="370" t="s">
        <v>677</v>
      </c>
      <c r="H124" s="370" t="s">
        <v>1330</v>
      </c>
    </row>
    <row r="125" spans="1:8" ht="14" x14ac:dyDescent="0.15">
      <c r="A125" s="369" t="s">
        <v>1831</v>
      </c>
      <c r="B125" s="369" t="s">
        <v>1832</v>
      </c>
      <c r="C125" s="370" t="s">
        <v>1833</v>
      </c>
      <c r="D125" s="370" t="s">
        <v>1834</v>
      </c>
      <c r="E125" s="370" t="s">
        <v>1835</v>
      </c>
      <c r="F125" s="370" t="s">
        <v>1836</v>
      </c>
      <c r="G125" s="370" t="s">
        <v>677</v>
      </c>
      <c r="H125" s="370" t="s">
        <v>1836</v>
      </c>
    </row>
    <row r="126" spans="1:8" ht="14" x14ac:dyDescent="0.15">
      <c r="A126" s="369" t="s">
        <v>1837</v>
      </c>
      <c r="B126" s="369" t="s">
        <v>1838</v>
      </c>
      <c r="C126" s="370" t="s">
        <v>1833</v>
      </c>
      <c r="D126" s="370" t="s">
        <v>1834</v>
      </c>
      <c r="E126" s="370" t="s">
        <v>1835</v>
      </c>
      <c r="F126" s="370" t="s">
        <v>1836</v>
      </c>
      <c r="G126" s="370" t="s">
        <v>677</v>
      </c>
      <c r="H126" s="370" t="s">
        <v>1836</v>
      </c>
    </row>
    <row r="127" spans="1:8" ht="14" x14ac:dyDescent="0.15">
      <c r="A127" s="369" t="s">
        <v>1839</v>
      </c>
      <c r="B127" s="369" t="s">
        <v>715</v>
      </c>
      <c r="C127" s="370" t="s">
        <v>1833</v>
      </c>
      <c r="D127" s="370" t="s">
        <v>1834</v>
      </c>
      <c r="E127" s="370" t="s">
        <v>1835</v>
      </c>
      <c r="F127" s="370" t="s">
        <v>1836</v>
      </c>
      <c r="G127" s="370" t="s">
        <v>677</v>
      </c>
      <c r="H127" s="370" t="s">
        <v>1836</v>
      </c>
    </row>
    <row r="128" spans="1:8" ht="14" x14ac:dyDescent="0.15">
      <c r="A128" s="369" t="s">
        <v>1840</v>
      </c>
      <c r="B128" s="369" t="s">
        <v>1364</v>
      </c>
      <c r="C128" s="370" t="s">
        <v>1841</v>
      </c>
      <c r="D128" s="370" t="s">
        <v>1842</v>
      </c>
      <c r="E128" s="370" t="s">
        <v>1835</v>
      </c>
      <c r="F128" s="370" t="s">
        <v>1843</v>
      </c>
      <c r="G128" s="370" t="s">
        <v>677</v>
      </c>
      <c r="H128" s="370" t="s">
        <v>1843</v>
      </c>
    </row>
    <row r="129" spans="1:8" ht="14" x14ac:dyDescent="0.15">
      <c r="A129" s="369" t="s">
        <v>1844</v>
      </c>
      <c r="B129" s="369" t="s">
        <v>1370</v>
      </c>
      <c r="C129" s="370" t="s">
        <v>1845</v>
      </c>
      <c r="D129" s="370" t="s">
        <v>1846</v>
      </c>
      <c r="E129" s="370" t="s">
        <v>677</v>
      </c>
      <c r="F129" s="370" t="s">
        <v>1847</v>
      </c>
      <c r="G129" s="370" t="s">
        <v>677</v>
      </c>
      <c r="H129" s="370" t="s">
        <v>1847</v>
      </c>
    </row>
    <row r="130" spans="1:8" ht="14" x14ac:dyDescent="0.15">
      <c r="A130" s="369" t="s">
        <v>1848</v>
      </c>
      <c r="B130" s="369" t="s">
        <v>1376</v>
      </c>
      <c r="C130" s="370" t="s">
        <v>1849</v>
      </c>
      <c r="D130" s="370" t="s">
        <v>1850</v>
      </c>
      <c r="E130" s="370" t="s">
        <v>677</v>
      </c>
      <c r="F130" s="370" t="s">
        <v>1851</v>
      </c>
      <c r="G130" s="370" t="s">
        <v>677</v>
      </c>
      <c r="H130" s="370" t="s">
        <v>1851</v>
      </c>
    </row>
    <row r="131" spans="1:8" ht="14" x14ac:dyDescent="0.15">
      <c r="A131" s="369" t="s">
        <v>1852</v>
      </c>
      <c r="B131" s="369" t="s">
        <v>1853</v>
      </c>
      <c r="C131" s="370" t="s">
        <v>1854</v>
      </c>
      <c r="D131" s="370" t="s">
        <v>1855</v>
      </c>
      <c r="E131" s="370" t="s">
        <v>677</v>
      </c>
      <c r="F131" s="370" t="s">
        <v>1856</v>
      </c>
      <c r="G131" s="370" t="s">
        <v>677</v>
      </c>
      <c r="H131" s="370" t="s">
        <v>1856</v>
      </c>
    </row>
    <row r="132" spans="1:8" ht="14" x14ac:dyDescent="0.15">
      <c r="A132" s="369" t="s">
        <v>1857</v>
      </c>
      <c r="B132" s="369" t="s">
        <v>1858</v>
      </c>
      <c r="C132" s="370" t="s">
        <v>677</v>
      </c>
      <c r="D132" s="370" t="s">
        <v>1834</v>
      </c>
      <c r="E132" s="370" t="s">
        <v>1834</v>
      </c>
      <c r="F132" s="370" t="s">
        <v>677</v>
      </c>
      <c r="G132" s="370" t="s">
        <v>677</v>
      </c>
      <c r="H132" s="370" t="s">
        <v>677</v>
      </c>
    </row>
    <row r="133" spans="1:8" ht="14" x14ac:dyDescent="0.15">
      <c r="A133" s="369" t="s">
        <v>1859</v>
      </c>
      <c r="B133" s="369" t="s">
        <v>715</v>
      </c>
      <c r="C133" s="370" t="s">
        <v>677</v>
      </c>
      <c r="D133" s="370" t="s">
        <v>1834</v>
      </c>
      <c r="E133" s="370" t="s">
        <v>1834</v>
      </c>
      <c r="F133" s="370" t="s">
        <v>677</v>
      </c>
      <c r="G133" s="370" t="s">
        <v>677</v>
      </c>
      <c r="H133" s="370" t="s">
        <v>677</v>
      </c>
    </row>
    <row r="134" spans="1:8" ht="14" x14ac:dyDescent="0.15">
      <c r="A134" s="369" t="s">
        <v>1860</v>
      </c>
      <c r="B134" s="369" t="s">
        <v>1861</v>
      </c>
      <c r="C134" s="370" t="s">
        <v>677</v>
      </c>
      <c r="D134" s="370" t="s">
        <v>1842</v>
      </c>
      <c r="E134" s="370" t="s">
        <v>1842</v>
      </c>
      <c r="F134" s="370" t="s">
        <v>677</v>
      </c>
      <c r="G134" s="370" t="s">
        <v>677</v>
      </c>
      <c r="H134" s="370" t="s">
        <v>677</v>
      </c>
    </row>
    <row r="135" spans="1:8" ht="14" x14ac:dyDescent="0.15">
      <c r="A135" s="369" t="s">
        <v>1862</v>
      </c>
      <c r="B135" s="369" t="s">
        <v>1605</v>
      </c>
      <c r="C135" s="370" t="s">
        <v>1863</v>
      </c>
      <c r="D135" s="370" t="s">
        <v>1864</v>
      </c>
      <c r="E135" s="370" t="s">
        <v>677</v>
      </c>
      <c r="F135" s="370" t="s">
        <v>1865</v>
      </c>
      <c r="G135" s="370" t="s">
        <v>677</v>
      </c>
      <c r="H135" s="370" t="s">
        <v>1865</v>
      </c>
    </row>
    <row r="136" spans="1:8" ht="14" x14ac:dyDescent="0.15">
      <c r="A136" s="369" t="s">
        <v>1866</v>
      </c>
      <c r="B136" s="369" t="s">
        <v>1467</v>
      </c>
      <c r="C136" s="370" t="s">
        <v>1867</v>
      </c>
      <c r="D136" s="370" t="s">
        <v>1868</v>
      </c>
      <c r="E136" s="370" t="s">
        <v>677</v>
      </c>
      <c r="F136" s="370" t="s">
        <v>1869</v>
      </c>
      <c r="G136" s="370" t="s">
        <v>677</v>
      </c>
      <c r="H136" s="370" t="s">
        <v>1869</v>
      </c>
    </row>
    <row r="137" spans="1:8" ht="14" x14ac:dyDescent="0.15">
      <c r="A137" s="369" t="s">
        <v>1870</v>
      </c>
      <c r="B137" s="369" t="s">
        <v>1503</v>
      </c>
      <c r="C137" s="370" t="s">
        <v>1871</v>
      </c>
      <c r="D137" s="370" t="s">
        <v>1872</v>
      </c>
      <c r="E137" s="370" t="s">
        <v>677</v>
      </c>
      <c r="F137" s="370" t="s">
        <v>1873</v>
      </c>
      <c r="G137" s="370" t="s">
        <v>677</v>
      </c>
      <c r="H137" s="370" t="s">
        <v>1873</v>
      </c>
    </row>
    <row r="138" spans="1:8" ht="14" x14ac:dyDescent="0.15">
      <c r="A138" s="369" t="s">
        <v>1874</v>
      </c>
      <c r="B138" s="369" t="s">
        <v>1538</v>
      </c>
      <c r="C138" s="370" t="s">
        <v>1875</v>
      </c>
      <c r="D138" s="370" t="s">
        <v>1876</v>
      </c>
      <c r="E138" s="370" t="s">
        <v>677</v>
      </c>
      <c r="F138" s="370" t="s">
        <v>1877</v>
      </c>
      <c r="G138" s="370" t="s">
        <v>677</v>
      </c>
      <c r="H138" s="370" t="s">
        <v>1877</v>
      </c>
    </row>
    <row r="139" spans="1:8" ht="14" x14ac:dyDescent="0.15">
      <c r="A139" s="369" t="s">
        <v>1878</v>
      </c>
      <c r="B139" s="369" t="s">
        <v>1879</v>
      </c>
      <c r="C139" s="370" t="s">
        <v>1880</v>
      </c>
      <c r="D139" s="370" t="s">
        <v>1881</v>
      </c>
      <c r="E139" s="370" t="s">
        <v>677</v>
      </c>
      <c r="F139" s="370" t="s">
        <v>1882</v>
      </c>
      <c r="G139" s="370" t="s">
        <v>677</v>
      </c>
      <c r="H139" s="370" t="s">
        <v>1882</v>
      </c>
    </row>
    <row r="140" spans="1:8" ht="14" x14ac:dyDescent="0.15">
      <c r="A140" s="369" t="s">
        <v>1883</v>
      </c>
      <c r="B140" s="369" t="s">
        <v>1546</v>
      </c>
      <c r="C140" s="370" t="s">
        <v>1884</v>
      </c>
      <c r="D140" s="370" t="s">
        <v>1885</v>
      </c>
      <c r="E140" s="370" t="s">
        <v>677</v>
      </c>
      <c r="F140" s="370" t="s">
        <v>1886</v>
      </c>
      <c r="G140" s="370" t="s">
        <v>677</v>
      </c>
      <c r="H140" s="370" t="s">
        <v>1886</v>
      </c>
    </row>
    <row r="141" spans="1:8" ht="14" x14ac:dyDescent="0.15">
      <c r="A141" s="369" t="s">
        <v>1887</v>
      </c>
      <c r="B141" s="369" t="s">
        <v>1888</v>
      </c>
      <c r="C141" s="370" t="s">
        <v>1889</v>
      </c>
      <c r="D141" s="370" t="s">
        <v>1835</v>
      </c>
      <c r="E141" s="370" t="s">
        <v>1842</v>
      </c>
      <c r="F141" s="370" t="s">
        <v>1890</v>
      </c>
      <c r="G141" s="370" t="s">
        <v>677</v>
      </c>
      <c r="H141" s="370" t="s">
        <v>1890</v>
      </c>
    </row>
    <row r="142" spans="1:8" ht="14" x14ac:dyDescent="0.15">
      <c r="A142" s="369" t="s">
        <v>1891</v>
      </c>
      <c r="B142" s="369" t="s">
        <v>1892</v>
      </c>
      <c r="C142" s="370" t="s">
        <v>677</v>
      </c>
      <c r="D142" s="370" t="s">
        <v>1846</v>
      </c>
      <c r="E142" s="370" t="s">
        <v>1846</v>
      </c>
      <c r="F142" s="370" t="s">
        <v>677</v>
      </c>
      <c r="G142" s="370" t="s">
        <v>677</v>
      </c>
      <c r="H142" s="370" t="s">
        <v>677</v>
      </c>
    </row>
    <row r="143" spans="1:8" ht="14" x14ac:dyDescent="0.15">
      <c r="A143" s="369" t="s">
        <v>1893</v>
      </c>
      <c r="B143" s="369" t="s">
        <v>1467</v>
      </c>
      <c r="C143" s="370" t="s">
        <v>1845</v>
      </c>
      <c r="D143" s="370" t="s">
        <v>1846</v>
      </c>
      <c r="E143" s="370" t="s">
        <v>677</v>
      </c>
      <c r="F143" s="370" t="s">
        <v>1847</v>
      </c>
      <c r="G143" s="370" t="s">
        <v>677</v>
      </c>
      <c r="H143" s="370" t="s">
        <v>1847</v>
      </c>
    </row>
    <row r="144" spans="1:8" ht="14" x14ac:dyDescent="0.15">
      <c r="A144" s="369" t="s">
        <v>1894</v>
      </c>
      <c r="B144" s="369" t="s">
        <v>1888</v>
      </c>
      <c r="C144" s="370" t="s">
        <v>1895</v>
      </c>
      <c r="D144" s="370" t="s">
        <v>677</v>
      </c>
      <c r="E144" s="370" t="s">
        <v>1846</v>
      </c>
      <c r="F144" s="370" t="s">
        <v>1896</v>
      </c>
      <c r="G144" s="370" t="s">
        <v>677</v>
      </c>
      <c r="H144" s="370" t="s">
        <v>1896</v>
      </c>
    </row>
    <row r="145" spans="1:8" ht="14" x14ac:dyDescent="0.15">
      <c r="A145" s="369" t="s">
        <v>1897</v>
      </c>
      <c r="B145" s="369" t="s">
        <v>1898</v>
      </c>
      <c r="C145" s="370" t="s">
        <v>677</v>
      </c>
      <c r="D145" s="370" t="s">
        <v>1850</v>
      </c>
      <c r="E145" s="370" t="s">
        <v>1850</v>
      </c>
      <c r="F145" s="370" t="s">
        <v>677</v>
      </c>
      <c r="G145" s="370" t="s">
        <v>677</v>
      </c>
      <c r="H145" s="370" t="s">
        <v>677</v>
      </c>
    </row>
    <row r="146" spans="1:8" ht="14" x14ac:dyDescent="0.15">
      <c r="A146" s="369" t="s">
        <v>1899</v>
      </c>
      <c r="B146" s="369" t="s">
        <v>1467</v>
      </c>
      <c r="C146" s="370" t="s">
        <v>1849</v>
      </c>
      <c r="D146" s="370" t="s">
        <v>1850</v>
      </c>
      <c r="E146" s="370" t="s">
        <v>677</v>
      </c>
      <c r="F146" s="370" t="s">
        <v>1851</v>
      </c>
      <c r="G146" s="370" t="s">
        <v>677</v>
      </c>
      <c r="H146" s="370" t="s">
        <v>1851</v>
      </c>
    </row>
    <row r="147" spans="1:8" ht="14" x14ac:dyDescent="0.15">
      <c r="A147" s="369" t="s">
        <v>1900</v>
      </c>
      <c r="B147" s="369" t="s">
        <v>1888</v>
      </c>
      <c r="C147" s="370" t="s">
        <v>1901</v>
      </c>
      <c r="D147" s="370" t="s">
        <v>677</v>
      </c>
      <c r="E147" s="370" t="s">
        <v>1850</v>
      </c>
      <c r="F147" s="370" t="s">
        <v>1902</v>
      </c>
      <c r="G147" s="370" t="s">
        <v>677</v>
      </c>
      <c r="H147" s="370" t="s">
        <v>1902</v>
      </c>
    </row>
    <row r="148" spans="1:8" ht="14" x14ac:dyDescent="0.15">
      <c r="A148" s="369" t="s">
        <v>1903</v>
      </c>
      <c r="B148" s="369" t="s">
        <v>1853</v>
      </c>
      <c r="C148" s="370" t="s">
        <v>677</v>
      </c>
      <c r="D148" s="370" t="s">
        <v>1855</v>
      </c>
      <c r="E148" s="370" t="s">
        <v>1855</v>
      </c>
      <c r="F148" s="370" t="s">
        <v>677</v>
      </c>
      <c r="G148" s="370" t="s">
        <v>677</v>
      </c>
      <c r="H148" s="370" t="s">
        <v>677</v>
      </c>
    </row>
    <row r="149" spans="1:8" ht="14" x14ac:dyDescent="0.15">
      <c r="A149" s="369" t="s">
        <v>1904</v>
      </c>
      <c r="B149" s="369" t="s">
        <v>1605</v>
      </c>
      <c r="C149" s="370" t="s">
        <v>1854</v>
      </c>
      <c r="D149" s="370" t="s">
        <v>1855</v>
      </c>
      <c r="E149" s="370" t="s">
        <v>677</v>
      </c>
      <c r="F149" s="370" t="s">
        <v>1856</v>
      </c>
      <c r="G149" s="370" t="s">
        <v>677</v>
      </c>
      <c r="H149" s="370" t="s">
        <v>1856</v>
      </c>
    </row>
    <row r="150" spans="1:8" ht="14" x14ac:dyDescent="0.15">
      <c r="A150" s="369" t="s">
        <v>1905</v>
      </c>
      <c r="B150" s="369" t="s">
        <v>1888</v>
      </c>
      <c r="C150" s="370" t="s">
        <v>1906</v>
      </c>
      <c r="D150" s="370" t="s">
        <v>677</v>
      </c>
      <c r="E150" s="370" t="s">
        <v>1855</v>
      </c>
      <c r="F150" s="370" t="s">
        <v>1907</v>
      </c>
      <c r="G150" s="370" t="s">
        <v>677</v>
      </c>
      <c r="H150" s="370" t="s">
        <v>1907</v>
      </c>
    </row>
    <row r="151" spans="1:8" ht="14" x14ac:dyDescent="0.15">
      <c r="A151" s="369" t="s">
        <v>1908</v>
      </c>
      <c r="B151" s="369" t="s">
        <v>1909</v>
      </c>
      <c r="C151" s="370" t="s">
        <v>677</v>
      </c>
      <c r="D151" s="370" t="s">
        <v>1910</v>
      </c>
      <c r="E151" s="370" t="s">
        <v>1910</v>
      </c>
      <c r="F151" s="370" t="s">
        <v>677</v>
      </c>
      <c r="G151" s="370" t="s">
        <v>677</v>
      </c>
      <c r="H151" s="370" t="s">
        <v>677</v>
      </c>
    </row>
    <row r="152" spans="1:8" ht="14" x14ac:dyDescent="0.15">
      <c r="A152" s="369" t="s">
        <v>1911</v>
      </c>
      <c r="B152" s="369" t="s">
        <v>1912</v>
      </c>
      <c r="C152" s="370" t="s">
        <v>1913</v>
      </c>
      <c r="D152" s="370" t="s">
        <v>1914</v>
      </c>
      <c r="E152" s="370" t="s">
        <v>1915</v>
      </c>
      <c r="F152" s="370" t="s">
        <v>1916</v>
      </c>
      <c r="G152" s="370" t="s">
        <v>677</v>
      </c>
      <c r="H152" s="370" t="s">
        <v>1916</v>
      </c>
    </row>
    <row r="153" spans="1:8" ht="14" x14ac:dyDescent="0.15">
      <c r="A153" s="369" t="s">
        <v>1917</v>
      </c>
      <c r="B153" s="369" t="s">
        <v>1918</v>
      </c>
      <c r="C153" s="370" t="s">
        <v>1913</v>
      </c>
      <c r="D153" s="370" t="s">
        <v>1914</v>
      </c>
      <c r="E153" s="370" t="s">
        <v>1915</v>
      </c>
      <c r="F153" s="370" t="s">
        <v>1916</v>
      </c>
      <c r="G153" s="370" t="s">
        <v>677</v>
      </c>
      <c r="H153" s="370" t="s">
        <v>1916</v>
      </c>
    </row>
    <row r="154" spans="1:8" ht="14" x14ac:dyDescent="0.15">
      <c r="A154" s="369" t="s">
        <v>1919</v>
      </c>
      <c r="B154" s="369" t="s">
        <v>1918</v>
      </c>
      <c r="C154" s="370" t="s">
        <v>1913</v>
      </c>
      <c r="D154" s="370" t="s">
        <v>1914</v>
      </c>
      <c r="E154" s="370" t="s">
        <v>1915</v>
      </c>
      <c r="F154" s="370" t="s">
        <v>1916</v>
      </c>
      <c r="G154" s="370" t="s">
        <v>677</v>
      </c>
      <c r="H154" s="370" t="s">
        <v>1916</v>
      </c>
    </row>
    <row r="155" spans="1:8" ht="14" x14ac:dyDescent="0.15">
      <c r="A155" s="369" t="s">
        <v>1920</v>
      </c>
      <c r="B155" s="369" t="s">
        <v>1921</v>
      </c>
      <c r="C155" s="370" t="s">
        <v>1922</v>
      </c>
      <c r="D155" s="370" t="s">
        <v>677</v>
      </c>
      <c r="E155" s="370" t="s">
        <v>1922</v>
      </c>
      <c r="F155" s="370" t="s">
        <v>677</v>
      </c>
      <c r="G155" s="370" t="s">
        <v>677</v>
      </c>
      <c r="H155" s="370" t="s">
        <v>677</v>
      </c>
    </row>
    <row r="156" spans="1:8" ht="14" x14ac:dyDescent="0.15">
      <c r="A156" s="369" t="s">
        <v>1923</v>
      </c>
      <c r="B156" s="369" t="s">
        <v>1924</v>
      </c>
      <c r="C156" s="370" t="s">
        <v>1922</v>
      </c>
      <c r="D156" s="370" t="s">
        <v>677</v>
      </c>
      <c r="E156" s="370" t="s">
        <v>1922</v>
      </c>
      <c r="F156" s="370" t="s">
        <v>677</v>
      </c>
      <c r="G156" s="370" t="s">
        <v>677</v>
      </c>
      <c r="H156" s="370" t="s">
        <v>677</v>
      </c>
    </row>
    <row r="157" spans="1:8" ht="14" x14ac:dyDescent="0.15">
      <c r="A157" s="369" t="s">
        <v>1925</v>
      </c>
      <c r="B157" s="369" t="s">
        <v>1926</v>
      </c>
      <c r="C157" s="370" t="s">
        <v>1922</v>
      </c>
      <c r="D157" s="370" t="s">
        <v>677</v>
      </c>
      <c r="E157" s="370" t="s">
        <v>1922</v>
      </c>
      <c r="F157" s="370" t="s">
        <v>677</v>
      </c>
      <c r="G157" s="370" t="s">
        <v>677</v>
      </c>
      <c r="H157" s="370" t="s">
        <v>677</v>
      </c>
    </row>
    <row r="158" spans="1:8" ht="14" x14ac:dyDescent="0.15">
      <c r="A158" s="369" t="s">
        <v>1927</v>
      </c>
      <c r="B158" s="369" t="s">
        <v>1928</v>
      </c>
      <c r="C158" s="370" t="s">
        <v>1929</v>
      </c>
      <c r="D158" s="370" t="s">
        <v>1930</v>
      </c>
      <c r="E158" s="370" t="s">
        <v>1914</v>
      </c>
      <c r="F158" s="370" t="s">
        <v>1931</v>
      </c>
      <c r="G158" s="370" t="s">
        <v>677</v>
      </c>
      <c r="H158" s="370" t="s">
        <v>1931</v>
      </c>
    </row>
    <row r="159" spans="1:8" ht="14" x14ac:dyDescent="0.15">
      <c r="A159" s="369" t="s">
        <v>1932</v>
      </c>
      <c r="B159" s="369" t="s">
        <v>1933</v>
      </c>
      <c r="C159" s="370" t="s">
        <v>1934</v>
      </c>
      <c r="D159" s="370" t="s">
        <v>1915</v>
      </c>
      <c r="E159" s="370" t="s">
        <v>1914</v>
      </c>
      <c r="F159" s="370" t="s">
        <v>1931</v>
      </c>
      <c r="G159" s="370" t="s">
        <v>677</v>
      </c>
      <c r="H159" s="370" t="s">
        <v>1931</v>
      </c>
    </row>
    <row r="160" spans="1:8" ht="14" x14ac:dyDescent="0.15">
      <c r="A160" s="369" t="s">
        <v>1935</v>
      </c>
      <c r="B160" s="369" t="s">
        <v>1936</v>
      </c>
      <c r="C160" s="370" t="s">
        <v>1934</v>
      </c>
      <c r="D160" s="370" t="s">
        <v>1915</v>
      </c>
      <c r="E160" s="370" t="s">
        <v>1914</v>
      </c>
      <c r="F160" s="370" t="s">
        <v>1931</v>
      </c>
      <c r="G160" s="370" t="s">
        <v>677</v>
      </c>
      <c r="H160" s="370" t="s">
        <v>1931</v>
      </c>
    </row>
    <row r="161" spans="1:8" ht="14" x14ac:dyDescent="0.15">
      <c r="A161" s="369" t="s">
        <v>1937</v>
      </c>
      <c r="B161" s="369" t="s">
        <v>1938</v>
      </c>
      <c r="C161" s="370" t="s">
        <v>1939</v>
      </c>
      <c r="D161" s="370" t="s">
        <v>1922</v>
      </c>
      <c r="E161" s="370" t="s">
        <v>677</v>
      </c>
      <c r="F161" s="370" t="s">
        <v>677</v>
      </c>
      <c r="G161" s="370" t="s">
        <v>677</v>
      </c>
      <c r="H161" s="370" t="s">
        <v>677</v>
      </c>
    </row>
    <row r="162" spans="1:8" ht="14" x14ac:dyDescent="0.15">
      <c r="A162" s="369" t="s">
        <v>1940</v>
      </c>
      <c r="B162" s="369" t="s">
        <v>1924</v>
      </c>
      <c r="C162" s="370" t="s">
        <v>1939</v>
      </c>
      <c r="D162" s="370" t="s">
        <v>1922</v>
      </c>
      <c r="E162" s="370" t="s">
        <v>677</v>
      </c>
      <c r="F162" s="370" t="s">
        <v>677</v>
      </c>
      <c r="G162" s="370" t="s">
        <v>677</v>
      </c>
      <c r="H162" s="370" t="s">
        <v>677</v>
      </c>
    </row>
    <row r="163" spans="1:8" ht="14" x14ac:dyDescent="0.15">
      <c r="A163" s="369" t="s">
        <v>1941</v>
      </c>
      <c r="B163" s="369" t="s">
        <v>1942</v>
      </c>
      <c r="C163" s="370" t="s">
        <v>677</v>
      </c>
      <c r="D163" s="370" t="s">
        <v>677</v>
      </c>
      <c r="E163" s="370" t="s">
        <v>677</v>
      </c>
      <c r="F163" s="370" t="s">
        <v>677</v>
      </c>
      <c r="G163" s="370" t="s">
        <v>677</v>
      </c>
      <c r="H163" s="370" t="s">
        <v>677</v>
      </c>
    </row>
    <row r="164" spans="1:8" ht="14" x14ac:dyDescent="0.15">
      <c r="A164" s="369" t="s">
        <v>1943</v>
      </c>
      <c r="B164" s="369" t="s">
        <v>1944</v>
      </c>
      <c r="C164" s="370" t="s">
        <v>1322</v>
      </c>
      <c r="D164" s="370" t="s">
        <v>677</v>
      </c>
      <c r="E164" s="370" t="s">
        <v>677</v>
      </c>
      <c r="F164" s="370" t="s">
        <v>1322</v>
      </c>
      <c r="G164" s="370" t="s">
        <v>677</v>
      </c>
      <c r="H164" s="370" t="s">
        <v>1322</v>
      </c>
    </row>
    <row r="165" spans="1:8" ht="14" x14ac:dyDescent="0.15">
      <c r="A165" s="369" t="s">
        <v>1945</v>
      </c>
      <c r="B165" s="369" t="s">
        <v>1946</v>
      </c>
      <c r="C165" s="370" t="s">
        <v>1322</v>
      </c>
      <c r="D165" s="370" t="s">
        <v>677</v>
      </c>
      <c r="E165" s="370" t="s">
        <v>677</v>
      </c>
      <c r="F165" s="370" t="s">
        <v>1322</v>
      </c>
      <c r="G165" s="370" t="s">
        <v>677</v>
      </c>
      <c r="H165" s="370" t="s">
        <v>1322</v>
      </c>
    </row>
    <row r="166" spans="1:8" ht="14" x14ac:dyDescent="0.15">
      <c r="A166" s="369" t="s">
        <v>1947</v>
      </c>
      <c r="B166" s="369" t="s">
        <v>1948</v>
      </c>
      <c r="C166" s="370" t="s">
        <v>1322</v>
      </c>
      <c r="D166" s="370" t="s">
        <v>677</v>
      </c>
      <c r="E166" s="370" t="s">
        <v>677</v>
      </c>
      <c r="F166" s="370" t="s">
        <v>1322</v>
      </c>
      <c r="G166" s="370" t="s">
        <v>677</v>
      </c>
      <c r="H166" s="370" t="s">
        <v>1322</v>
      </c>
    </row>
    <row r="167" spans="1:8" ht="14" x14ac:dyDescent="0.15">
      <c r="A167" s="369" t="s">
        <v>1949</v>
      </c>
      <c r="B167" s="369" t="s">
        <v>1950</v>
      </c>
      <c r="C167" s="370" t="s">
        <v>1951</v>
      </c>
      <c r="D167" s="370" t="s">
        <v>677</v>
      </c>
      <c r="E167" s="370" t="s">
        <v>677</v>
      </c>
      <c r="F167" s="370" t="s">
        <v>1951</v>
      </c>
      <c r="G167" s="370" t="s">
        <v>677</v>
      </c>
      <c r="H167" s="370" t="s">
        <v>1951</v>
      </c>
    </row>
    <row r="168" spans="1:8" ht="14" x14ac:dyDescent="0.15">
      <c r="A168" s="369" t="s">
        <v>1952</v>
      </c>
      <c r="B168" s="369" t="s">
        <v>1953</v>
      </c>
      <c r="C168" s="370" t="s">
        <v>1951</v>
      </c>
      <c r="D168" s="370" t="s">
        <v>677</v>
      </c>
      <c r="E168" s="370" t="s">
        <v>677</v>
      </c>
      <c r="F168" s="370" t="s">
        <v>1951</v>
      </c>
      <c r="G168" s="370" t="s">
        <v>677</v>
      </c>
      <c r="H168" s="370" t="s">
        <v>1951</v>
      </c>
    </row>
    <row r="169" spans="1:8" ht="14" x14ac:dyDescent="0.15">
      <c r="A169" s="369" t="s">
        <v>1954</v>
      </c>
      <c r="B169" s="369" t="s">
        <v>1946</v>
      </c>
      <c r="C169" s="370" t="s">
        <v>1951</v>
      </c>
      <c r="D169" s="370" t="s">
        <v>677</v>
      </c>
      <c r="E169" s="370" t="s">
        <v>677</v>
      </c>
      <c r="F169" s="370" t="s">
        <v>1951</v>
      </c>
      <c r="G169" s="370" t="s">
        <v>677</v>
      </c>
      <c r="H169" s="370" t="s">
        <v>1951</v>
      </c>
    </row>
    <row r="187" spans="2:2" ht="24" x14ac:dyDescent="0.3">
      <c r="B187" s="248" t="s">
        <v>2040</v>
      </c>
    </row>
    <row r="188" spans="2:2" ht="24" x14ac:dyDescent="0.3">
      <c r="B188" s="491" t="s">
        <v>502</v>
      </c>
    </row>
  </sheetData>
  <mergeCells count="8">
    <mergeCell ref="B1:C1"/>
    <mergeCell ref="A9:H9"/>
    <mergeCell ref="A3:H3"/>
    <mergeCell ref="A4:H4"/>
    <mergeCell ref="A5:H5"/>
    <mergeCell ref="A6:H6"/>
    <mergeCell ref="A7:H7"/>
    <mergeCell ref="A8:H8"/>
  </mergeCells>
  <hyperlinks>
    <hyperlink ref="B1" location="DIRECTORIO!A1" display="INICIO" xr:uid="{90C63FF2-3834-418A-B6B1-5501806E109C}"/>
    <hyperlink ref="B1:C1" location="'Tabla de contenido'!A1" display="Tabla de contenido" xr:uid="{014AB456-E1C4-44D4-A9C2-530000EFEC1E}"/>
  </hyperlinks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66"/>
  <sheetViews>
    <sheetView showGridLines="0" topLeftCell="C1" zoomScale="125" workbookViewId="0"/>
  </sheetViews>
  <sheetFormatPr baseColWidth="10" defaultRowHeight="15" x14ac:dyDescent="0.2"/>
  <cols>
    <col min="1" max="1" width="25.6640625" customWidth="1"/>
    <col min="2" max="2" width="47.1640625" customWidth="1"/>
    <col min="3" max="3" width="27.6640625" style="3" customWidth="1"/>
    <col min="4" max="4" width="27.83203125" style="3" customWidth="1"/>
    <col min="5" max="5" width="25.5" style="3" customWidth="1"/>
    <col min="6" max="6" width="27.33203125" style="3" customWidth="1"/>
    <col min="7" max="7" width="25.5" style="3" customWidth="1"/>
    <col min="8" max="8" width="28.33203125" style="3" customWidth="1"/>
    <col min="9" max="9" width="28.5" style="3" customWidth="1"/>
    <col min="10" max="10" width="17.6640625" customWidth="1"/>
    <col min="11" max="11" width="13.5" bestFit="1" customWidth="1"/>
  </cols>
  <sheetData>
    <row r="2" spans="1:9" s="265" customFormat="1" ht="19" x14ac:dyDescent="0.25">
      <c r="A2" s="448" t="s">
        <v>2007</v>
      </c>
      <c r="B2" s="532" t="s">
        <v>611</v>
      </c>
      <c r="C2" s="532"/>
      <c r="D2" s="532"/>
      <c r="E2" s="532"/>
      <c r="F2" s="532"/>
      <c r="G2" s="532"/>
      <c r="H2" s="532"/>
      <c r="I2" s="532"/>
    </row>
    <row r="3" spans="1:9" s="265" customFormat="1" ht="19" x14ac:dyDescent="0.25">
      <c r="B3" s="266"/>
      <c r="C3" s="264">
        <v>2025</v>
      </c>
      <c r="D3" s="264">
        <v>2026</v>
      </c>
      <c r="E3" s="264">
        <v>2027</v>
      </c>
      <c r="F3" s="264">
        <v>2028</v>
      </c>
      <c r="G3" s="264">
        <v>2029</v>
      </c>
      <c r="H3" s="264">
        <v>2030</v>
      </c>
      <c r="I3" s="264">
        <v>2031</v>
      </c>
    </row>
    <row r="4" spans="1:9" x14ac:dyDescent="0.2">
      <c r="B4" s="2" t="s">
        <v>8</v>
      </c>
      <c r="C4" s="194" t="s">
        <v>6</v>
      </c>
      <c r="D4" s="78"/>
      <c r="E4" s="78"/>
      <c r="F4" s="78"/>
      <c r="G4" s="78"/>
      <c r="H4" s="78"/>
      <c r="I4" s="78"/>
    </row>
    <row r="5" spans="1:9" x14ac:dyDescent="0.2">
      <c r="C5" s="88"/>
      <c r="D5" s="88"/>
      <c r="E5" s="88"/>
      <c r="F5" s="88"/>
      <c r="G5" s="88"/>
      <c r="H5" s="88"/>
      <c r="I5" s="88"/>
    </row>
    <row r="6" spans="1:9" x14ac:dyDescent="0.2">
      <c r="A6" s="528" t="s">
        <v>0</v>
      </c>
      <c r="B6" s="2" t="s">
        <v>570</v>
      </c>
      <c r="C6" s="78">
        <f>+'7.Proyección Costos THumano '!C105</f>
        <v>13430462301.722565</v>
      </c>
      <c r="D6" s="78">
        <f>+'7.Proyección Costos THumano '!D105</f>
        <v>13505104135.17486</v>
      </c>
      <c r="E6" s="78">
        <f>+'7.Proyección Costos THumano '!E105</f>
        <v>13595086072.581858</v>
      </c>
      <c r="F6" s="78">
        <f>+'7.Proyección Costos THumano '!F105</f>
        <v>13948544007.851511</v>
      </c>
      <c r="G6" s="78">
        <f>+'7.Proyección Costos THumano '!G105</f>
        <v>14162509735.900284</v>
      </c>
      <c r="H6" s="78">
        <f>+'7.Proyección Costos THumano '!H105</f>
        <v>14379856098.32523</v>
      </c>
      <c r="I6" s="78">
        <f>+'7.Proyección Costos THumano '!I105</f>
        <v>14468754261.550648</v>
      </c>
    </row>
    <row r="7" spans="1:9" x14ac:dyDescent="0.2">
      <c r="A7" s="528"/>
      <c r="B7" s="2" t="s">
        <v>4</v>
      </c>
      <c r="C7" s="78">
        <f>+'10.Plan de Medios Educativos'!G62</f>
        <v>1445121542</v>
      </c>
      <c r="D7" s="78">
        <f>+'10.Plan de Medios Educativos'!H62</f>
        <v>1498430000</v>
      </c>
      <c r="E7" s="78">
        <f>+'10.Plan de Medios Educativos'!I62</f>
        <v>1621533013</v>
      </c>
      <c r="F7" s="78">
        <f>+'10.Plan de Medios Educativos'!J62</f>
        <v>1647035391</v>
      </c>
      <c r="G7" s="78">
        <f>+'10.Plan de Medios Educativos'!K62</f>
        <v>1734038222.2299998</v>
      </c>
      <c r="H7" s="78">
        <f>+'10.Plan de Medios Educativos'!L62</f>
        <v>1539170550.311897</v>
      </c>
      <c r="I7" s="78">
        <f>+'10.Plan de Medios Educativos'!M62</f>
        <v>1707448120.736907</v>
      </c>
    </row>
    <row r="8" spans="1:9" x14ac:dyDescent="0.2">
      <c r="A8" s="528"/>
      <c r="B8" s="2" t="s">
        <v>5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</row>
    <row r="9" spans="1:9" x14ac:dyDescent="0.2">
      <c r="A9" s="528"/>
      <c r="B9" s="2" t="s">
        <v>7</v>
      </c>
      <c r="C9" s="78">
        <f>+'8.Plan de Mantenimiento'!D18+'8.Plan de Mantenimiento'!D19</f>
        <v>670000000</v>
      </c>
      <c r="D9" s="78">
        <f>+'8.Plan de Mantenimiento'!E18+'8.Plan de Mantenimiento'!E19</f>
        <v>690100000</v>
      </c>
      <c r="E9" s="78">
        <f>+'8.Plan de Mantenimiento'!F18+'8.Plan de Mantenimiento'!F19</f>
        <v>710803000</v>
      </c>
      <c r="F9" s="78">
        <f>+'8.Plan de Mantenimiento'!G18+'8.Plan de Mantenimiento'!G19</f>
        <v>732127090</v>
      </c>
      <c r="G9" s="78">
        <f>+'8.Plan de Mantenimiento'!H18+'8.Plan de Mantenimiento'!H19</f>
        <v>754090902.70000005</v>
      </c>
      <c r="H9" s="78">
        <f>+'8.Plan de Mantenimiento'!I18+'8.Plan de Mantenimiento'!I19</f>
        <v>776713629.78100002</v>
      </c>
      <c r="I9" s="78">
        <f>+'8.Plan de Mantenimiento'!J18+'8.Plan de Mantenimiento'!J19</f>
        <v>800015038.67443001</v>
      </c>
    </row>
    <row r="10" spans="1:9" x14ac:dyDescent="0.2">
      <c r="A10" s="79"/>
      <c r="B10" s="2"/>
      <c r="C10" s="78"/>
      <c r="D10" s="78"/>
      <c r="E10" s="78"/>
      <c r="F10" s="78"/>
      <c r="G10" s="78"/>
      <c r="H10" s="78"/>
      <c r="I10" s="78"/>
    </row>
    <row r="11" spans="1:9" x14ac:dyDescent="0.2">
      <c r="A11" s="529" t="s">
        <v>396</v>
      </c>
      <c r="B11" s="2" t="s">
        <v>3</v>
      </c>
      <c r="C11" s="78">
        <f>+'9.Plan de Desarrollo Profesoral'!I22</f>
        <v>65000000</v>
      </c>
      <c r="D11" s="78">
        <f>+'9.Plan de Desarrollo Profesoral'!J22</f>
        <v>15000000</v>
      </c>
      <c r="E11" s="78">
        <f>+'9.Plan de Desarrollo Profesoral'!K22</f>
        <v>25000000</v>
      </c>
      <c r="F11" s="78">
        <f>+'9.Plan de Desarrollo Profesoral'!L22</f>
        <v>55000000</v>
      </c>
      <c r="G11" s="78">
        <f>+'9.Plan de Desarrollo Profesoral'!M22</f>
        <v>25000000</v>
      </c>
      <c r="H11" s="78">
        <f>+'9.Plan de Desarrollo Profesoral'!N22</f>
        <v>15000000</v>
      </c>
      <c r="I11" s="78">
        <f>+'9.Plan de Desarrollo Profesoral'!O22</f>
        <v>65000000</v>
      </c>
    </row>
    <row r="12" spans="1:9" x14ac:dyDescent="0.2">
      <c r="A12" s="530"/>
      <c r="B12" s="2" t="s">
        <v>4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</row>
    <row r="13" spans="1:9" ht="16" x14ac:dyDescent="0.2">
      <c r="A13" s="530"/>
      <c r="B13" s="18" t="s">
        <v>397</v>
      </c>
      <c r="C13" s="78">
        <f>+'9.Plan de Desarrollo Profesoral'!I24</f>
        <v>24000000</v>
      </c>
      <c r="D13" s="78">
        <f>+'9.Plan de Desarrollo Profesoral'!J24</f>
        <v>8000000</v>
      </c>
      <c r="E13" s="78">
        <f>+'9.Plan de Desarrollo Profesoral'!K24</f>
        <v>14000000</v>
      </c>
      <c r="F13" s="78">
        <f>+'9.Plan de Desarrollo Profesoral'!L24</f>
        <v>18000000</v>
      </c>
      <c r="G13" s="78">
        <f>+'9.Plan de Desarrollo Profesoral'!M24</f>
        <v>14000000</v>
      </c>
      <c r="H13" s="78">
        <f>+'9.Plan de Desarrollo Profesoral'!N24</f>
        <v>8000000</v>
      </c>
      <c r="I13" s="78">
        <f>+'9.Plan de Desarrollo Profesoral'!O24</f>
        <v>24000000</v>
      </c>
    </row>
    <row r="14" spans="1:9" x14ac:dyDescent="0.2">
      <c r="A14" s="530"/>
      <c r="B14" s="2" t="s">
        <v>5</v>
      </c>
      <c r="C14" s="78">
        <f>+'9.Plan de Desarrollo Profesoral'!I23</f>
        <v>12000000</v>
      </c>
      <c r="D14" s="78">
        <f>+'9.Plan de Desarrollo Profesoral'!J23</f>
        <v>12000000</v>
      </c>
      <c r="E14" s="78">
        <f>+'9.Plan de Desarrollo Profesoral'!K23</f>
        <v>12000000</v>
      </c>
      <c r="F14" s="78">
        <f>+'9.Plan de Desarrollo Profesoral'!L23</f>
        <v>12000000</v>
      </c>
      <c r="G14" s="78">
        <f>+'9.Plan de Desarrollo Profesoral'!M23</f>
        <v>12000000</v>
      </c>
      <c r="H14" s="78">
        <f>+'9.Plan de Desarrollo Profesoral'!N23</f>
        <v>12000000</v>
      </c>
      <c r="I14" s="78">
        <f>+'9.Plan de Desarrollo Profesoral'!O23</f>
        <v>2000000</v>
      </c>
    </row>
    <row r="15" spans="1:9" x14ac:dyDescent="0.2">
      <c r="A15" s="531"/>
      <c r="B15" s="2" t="s">
        <v>7</v>
      </c>
      <c r="C15" s="78"/>
      <c r="D15" s="78"/>
      <c r="E15" s="78"/>
      <c r="F15" s="78"/>
      <c r="G15" s="78"/>
      <c r="H15" s="78"/>
      <c r="I15" s="78"/>
    </row>
    <row r="16" spans="1:9" x14ac:dyDescent="0.2">
      <c r="A16" s="445"/>
      <c r="B16" s="2"/>
      <c r="C16" s="78"/>
      <c r="D16" s="78"/>
      <c r="E16" s="78"/>
      <c r="F16" s="78"/>
      <c r="G16" s="78"/>
      <c r="H16" s="78"/>
      <c r="I16" s="78"/>
    </row>
    <row r="17" spans="1:9" x14ac:dyDescent="0.2">
      <c r="A17" s="529" t="s">
        <v>1</v>
      </c>
      <c r="B17" s="2" t="s">
        <v>3</v>
      </c>
      <c r="C17" s="78">
        <f>+'12. Plan de investigación '!O30</f>
        <v>146000000</v>
      </c>
      <c r="D17" s="78">
        <f>+'12. Plan de investigación '!P30</f>
        <v>198560000</v>
      </c>
      <c r="E17" s="78">
        <f>+'12. Plan de investigación '!Q30</f>
        <v>331222400</v>
      </c>
      <c r="F17" s="78">
        <f>+'12. Plan de investigación '!R30</f>
        <v>437891296</v>
      </c>
      <c r="G17" s="78">
        <f>+'12. Plan de investigación '!S30</f>
        <v>556870947.84000003</v>
      </c>
      <c r="H17" s="78">
        <f>+'12. Plan de investigación '!T30</f>
        <v>664365785.7536</v>
      </c>
      <c r="I17" s="78">
        <f>+'12. Plan de investigación '!U30</f>
        <v>772115417.18374395</v>
      </c>
    </row>
    <row r="18" spans="1:9" x14ac:dyDescent="0.2">
      <c r="A18" s="530"/>
      <c r="B18" s="2" t="s">
        <v>5</v>
      </c>
      <c r="C18" s="78">
        <f>+'12. Plan de investigación '!O31</f>
        <v>20000000</v>
      </c>
      <c r="D18" s="78">
        <f>+'12. Plan de investigación '!P31</f>
        <v>20800000</v>
      </c>
      <c r="E18" s="78">
        <f>+'12. Plan de investigación '!Q31</f>
        <v>21632000</v>
      </c>
      <c r="F18" s="78">
        <f>+'12. Plan de investigación '!R31</f>
        <v>22497280</v>
      </c>
      <c r="G18" s="78">
        <f>+'12. Plan de investigación '!S31</f>
        <v>23397171.199999999</v>
      </c>
      <c r="H18" s="78">
        <f>+'12. Plan de investigación '!T31</f>
        <v>24333058.048</v>
      </c>
      <c r="I18" s="78">
        <f>+'12. Plan de investigación '!U31</f>
        <v>25306380.36992</v>
      </c>
    </row>
    <row r="19" spans="1:9" ht="30" customHeight="1" x14ac:dyDescent="0.2">
      <c r="A19" s="530"/>
      <c r="B19" s="18" t="s">
        <v>219</v>
      </c>
      <c r="C19" s="78">
        <f>+'12. Plan de investigación '!O32</f>
        <v>465000000</v>
      </c>
      <c r="D19" s="78">
        <f>+'12. Plan de investigación '!P32</f>
        <v>483600000</v>
      </c>
      <c r="E19" s="78">
        <f>+'12. Plan de investigación '!Q32</f>
        <v>513344000</v>
      </c>
      <c r="F19" s="78">
        <f>+'12. Plan de investigación '!R32</f>
        <v>543861760</v>
      </c>
      <c r="G19" s="78">
        <f>+'12. Plan de investigación '!S32</f>
        <v>564784230.4000001</v>
      </c>
      <c r="H19" s="78">
        <f>+'12. Plan de investigación '!T32</f>
        <v>596943599.61600006</v>
      </c>
      <c r="I19" s="78">
        <f>+'12. Plan de investigación '!U32</f>
        <v>619573343.60064006</v>
      </c>
    </row>
    <row r="20" spans="1:9" x14ac:dyDescent="0.2">
      <c r="A20" s="530"/>
      <c r="B20" s="2" t="s">
        <v>4</v>
      </c>
      <c r="C20" s="78">
        <f>+'12. Plan de investigación '!O33</f>
        <v>129000000</v>
      </c>
      <c r="D20" s="78">
        <f>+'12. Plan de investigación '!P33</f>
        <v>144760000</v>
      </c>
      <c r="E20" s="78">
        <f>+'12. Plan de investigación '!Q33</f>
        <v>121230400</v>
      </c>
      <c r="F20" s="78">
        <f>+'12. Plan de investigación '!R33</f>
        <v>126079616</v>
      </c>
      <c r="G20" s="78">
        <f>+'12. Plan de investigación '!S33</f>
        <v>131122800.63999999</v>
      </c>
      <c r="H20" s="78">
        <f>+'12. Plan de investigación '!T33</f>
        <v>136367712.6656</v>
      </c>
      <c r="I20" s="78">
        <f>+'12. Plan de investigación '!U33</f>
        <v>141822421.17222401</v>
      </c>
    </row>
    <row r="21" spans="1:9" x14ac:dyDescent="0.2">
      <c r="A21" s="531"/>
      <c r="B21" s="2" t="s">
        <v>7</v>
      </c>
      <c r="C21" s="78">
        <f>+'12. Plan de investigación '!O34</f>
        <v>0</v>
      </c>
      <c r="D21" s="78">
        <f>+'12. Plan de investigación '!P34</f>
        <v>0</v>
      </c>
      <c r="E21" s="78">
        <f>+'12. Plan de investigación '!Q34</f>
        <v>0</v>
      </c>
      <c r="F21" s="78">
        <f>+'12. Plan de investigación '!R34</f>
        <v>0</v>
      </c>
      <c r="G21" s="78">
        <f>+'12. Plan de investigación '!S34</f>
        <v>0</v>
      </c>
      <c r="H21" s="78">
        <f>+'12. Plan de investigación '!T34</f>
        <v>0</v>
      </c>
      <c r="I21" s="78">
        <f>+'12. Plan de investigación '!U34</f>
        <v>0</v>
      </c>
    </row>
    <row r="22" spans="1:9" x14ac:dyDescent="0.2">
      <c r="A22" s="79"/>
      <c r="B22" s="2"/>
      <c r="C22" s="78"/>
      <c r="D22" s="78"/>
      <c r="E22" s="78"/>
      <c r="F22" s="78"/>
      <c r="G22" s="78"/>
      <c r="H22" s="78"/>
      <c r="I22" s="78"/>
    </row>
    <row r="23" spans="1:9" x14ac:dyDescent="0.2">
      <c r="A23" s="529" t="s">
        <v>2</v>
      </c>
      <c r="B23" s="2" t="s">
        <v>3</v>
      </c>
      <c r="C23" s="78">
        <f>+'13.Plan de bienestar '!P41</f>
        <v>1088994516</v>
      </c>
      <c r="D23" s="78">
        <f>+'13.Plan de bienestar '!Q41</f>
        <v>1095611921.2</v>
      </c>
      <c r="E23" s="78">
        <f>+'13.Plan de bienestar '!R41</f>
        <v>1110450697.3559999</v>
      </c>
      <c r="F23" s="78">
        <f>+'13.Plan de bienestar '!S41</f>
        <v>1096709695.3559999</v>
      </c>
      <c r="G23" s="78">
        <f>+'13.Plan de bienestar '!T41</f>
        <v>1115499041.81668</v>
      </c>
      <c r="H23" s="78">
        <f>+'13.Plan de bienestar '!U41</f>
        <v>1137942068.6711807</v>
      </c>
      <c r="I23" s="78">
        <f>+'13.Plan de bienestar '!V41</f>
        <v>1163214786.3313162</v>
      </c>
    </row>
    <row r="24" spans="1:9" x14ac:dyDescent="0.2">
      <c r="A24" s="530"/>
      <c r="B24" s="2" t="s">
        <v>5</v>
      </c>
      <c r="C24" s="78">
        <f>+'13.Plan de bienestar '!P42</f>
        <v>0</v>
      </c>
      <c r="D24" s="78">
        <f>+'13.Plan de bienestar '!Q42</f>
        <v>0</v>
      </c>
      <c r="E24" s="78">
        <f>+'13.Plan de bienestar '!R42</f>
        <v>0</v>
      </c>
      <c r="F24" s="78">
        <f>+'13.Plan de bienestar '!S42</f>
        <v>0</v>
      </c>
      <c r="G24" s="78">
        <f>+'13.Plan de bienestar '!T42</f>
        <v>0</v>
      </c>
      <c r="H24" s="78">
        <f>+'13.Plan de bienestar '!U42</f>
        <v>0</v>
      </c>
      <c r="I24" s="78">
        <f>+'13.Plan de bienestar '!V42</f>
        <v>0</v>
      </c>
    </row>
    <row r="25" spans="1:9" ht="30" customHeight="1" x14ac:dyDescent="0.2">
      <c r="A25" s="530"/>
      <c r="B25" s="18" t="s">
        <v>219</v>
      </c>
      <c r="C25" s="78">
        <f>+'13.Plan de bienestar '!P43</f>
        <v>902403354.20000005</v>
      </c>
      <c r="D25" s="78">
        <f>+'13.Plan de bienestar '!Q43</f>
        <v>974630514.31599998</v>
      </c>
      <c r="E25" s="78">
        <f>+'13.Plan de bienestar '!R43</f>
        <v>1041898711.905632</v>
      </c>
      <c r="F25" s="78">
        <f>+'13.Plan de bienestar '!S43</f>
        <v>1100766649.5557728</v>
      </c>
      <c r="G25" s="78">
        <f>+'13.Plan de bienestar '!T43</f>
        <v>1169837805.8935018</v>
      </c>
      <c r="H25" s="78">
        <f>+'13.Plan de bienestar '!U43</f>
        <v>1238935514.7200484</v>
      </c>
      <c r="I25" s="78">
        <f>+'13.Plan de bienestar '!V43</f>
        <v>1309048482.3356099</v>
      </c>
    </row>
    <row r="26" spans="1:9" x14ac:dyDescent="0.2">
      <c r="A26" s="530"/>
      <c r="B26" s="2" t="s">
        <v>4</v>
      </c>
      <c r="C26" s="78">
        <f>+'13.Plan de bienestar '!P44</f>
        <v>61708492.799999997</v>
      </c>
      <c r="D26" s="78">
        <f>+'13.Plan de bienestar '!Q44</f>
        <v>61708492.799999997</v>
      </c>
      <c r="E26" s="78">
        <f>+'13.Plan de bienestar '!R44</f>
        <v>61708492.799999997</v>
      </c>
      <c r="F26" s="78">
        <f>+'13.Plan de bienestar '!S44</f>
        <v>61708492.799999997</v>
      </c>
      <c r="G26" s="78">
        <f>+'13.Plan de bienestar '!T44</f>
        <v>61708492.799999997</v>
      </c>
      <c r="H26" s="78">
        <f>+'13.Plan de bienestar '!U44</f>
        <v>61708492.799999997</v>
      </c>
      <c r="I26" s="78">
        <f>+'13.Plan de bienestar '!V44</f>
        <v>61708492.799999997</v>
      </c>
    </row>
    <row r="27" spans="1:9" x14ac:dyDescent="0.2">
      <c r="A27" s="531"/>
      <c r="B27" s="2" t="s">
        <v>7</v>
      </c>
      <c r="C27" s="78">
        <f>+'13.Plan de bienestar '!P45</f>
        <v>0</v>
      </c>
      <c r="D27" s="78">
        <f>+'13.Plan de bienestar '!Q45</f>
        <v>0</v>
      </c>
      <c r="E27" s="78">
        <f>+'13.Plan de bienestar '!R45</f>
        <v>0</v>
      </c>
      <c r="F27" s="78">
        <f>+'13.Plan de bienestar '!S45</f>
        <v>0</v>
      </c>
      <c r="G27" s="78">
        <f>+'13.Plan de bienestar '!T45</f>
        <v>0</v>
      </c>
      <c r="H27" s="78">
        <f>+'13.Plan de bienestar '!U45</f>
        <v>0</v>
      </c>
      <c r="I27" s="78">
        <f>+'13.Plan de bienestar '!V45</f>
        <v>0</v>
      </c>
    </row>
    <row r="28" spans="1:9" x14ac:dyDescent="0.2">
      <c r="A28" s="79"/>
      <c r="B28" s="2"/>
      <c r="C28" s="78"/>
      <c r="D28" s="78"/>
      <c r="E28" s="78"/>
      <c r="F28" s="78"/>
      <c r="G28" s="78"/>
      <c r="H28" s="78"/>
      <c r="I28" s="78"/>
    </row>
    <row r="29" spans="1:9" x14ac:dyDescent="0.2">
      <c r="A29" s="533" t="s">
        <v>2001</v>
      </c>
      <c r="B29" s="2" t="s">
        <v>3</v>
      </c>
      <c r="C29" s="78">
        <f>+'11. Plan de Proyección Social'!N23</f>
        <v>46400000</v>
      </c>
      <c r="D29" s="78">
        <f>+'11. Plan de Proyección Social'!O23</f>
        <v>55500000</v>
      </c>
      <c r="E29" s="78">
        <f>+'11. Plan de Proyección Social'!P23</f>
        <v>66310000</v>
      </c>
      <c r="F29" s="78">
        <f>+'11. Plan de Proyección Social'!Q23</f>
        <v>77205500</v>
      </c>
      <c r="G29" s="78">
        <f>+'11. Plan de Proyección Social'!R23</f>
        <v>88190775</v>
      </c>
      <c r="H29" s="78">
        <f>+'11. Plan de Proyección Social'!S23</f>
        <v>99270313.75</v>
      </c>
      <c r="I29" s="78">
        <f>+'11. Plan de Proyección Social'!T23</f>
        <v>110448829.4375</v>
      </c>
    </row>
    <row r="30" spans="1:9" x14ac:dyDescent="0.2">
      <c r="A30" s="534"/>
      <c r="B30" s="2" t="s">
        <v>5</v>
      </c>
      <c r="C30" s="78">
        <f>+'11. Plan de Proyección Social'!N24</f>
        <v>0</v>
      </c>
      <c r="D30" s="78">
        <f>+'11. Plan de Proyección Social'!O24</f>
        <v>0</v>
      </c>
      <c r="E30" s="78">
        <f>+'11. Plan de Proyección Social'!P24</f>
        <v>0</v>
      </c>
      <c r="F30" s="78">
        <f>+'11. Plan de Proyección Social'!Q24</f>
        <v>0</v>
      </c>
      <c r="G30" s="78">
        <f>+'11. Plan de Proyección Social'!R24</f>
        <v>0</v>
      </c>
      <c r="H30" s="78">
        <f>+'11. Plan de Proyección Social'!S24</f>
        <v>0</v>
      </c>
      <c r="I30" s="78">
        <f>+'11. Plan de Proyección Social'!T24</f>
        <v>0</v>
      </c>
    </row>
    <row r="31" spans="1:9" ht="30" customHeight="1" x14ac:dyDescent="0.2">
      <c r="A31" s="534"/>
      <c r="B31" s="18" t="s">
        <v>218</v>
      </c>
      <c r="C31" s="78">
        <f>+'11. Plan de Proyección Social'!N25</f>
        <v>62000000</v>
      </c>
      <c r="D31" s="78">
        <f>+'11. Plan de Proyección Social'!O25</f>
        <v>69000000</v>
      </c>
      <c r="E31" s="78">
        <f>+'11. Plan de Proyección Social'!P25</f>
        <v>76000000</v>
      </c>
      <c r="F31" s="78">
        <f>+'11. Plan de Proyección Social'!Q25</f>
        <v>83000000</v>
      </c>
      <c r="G31" s="78">
        <f>+'11. Plan de Proyección Social'!R25</f>
        <v>90000000</v>
      </c>
      <c r="H31" s="78">
        <f>+'11. Plan de Proyección Social'!S25</f>
        <v>97000000</v>
      </c>
      <c r="I31" s="78">
        <f>+'11. Plan de Proyección Social'!T25</f>
        <v>104000000</v>
      </c>
    </row>
    <row r="32" spans="1:9" x14ac:dyDescent="0.2">
      <c r="A32" s="534"/>
      <c r="B32" s="2" t="s">
        <v>4</v>
      </c>
      <c r="C32" s="78">
        <f>+'11. Plan de Proyección Social'!N26</f>
        <v>18200000</v>
      </c>
      <c r="D32" s="78">
        <f>+'11. Plan de Proyección Social'!O26</f>
        <v>18300000</v>
      </c>
      <c r="E32" s="78">
        <f>+'11. Plan de Proyección Social'!P26</f>
        <v>18400000</v>
      </c>
      <c r="F32" s="78">
        <f>+'11. Plan de Proyección Social'!Q26</f>
        <v>18500000</v>
      </c>
      <c r="G32" s="78">
        <f>+'11. Plan de Proyección Social'!R26</f>
        <v>18600000</v>
      </c>
      <c r="H32" s="78">
        <f>+'11. Plan de Proyección Social'!S26</f>
        <v>18700000</v>
      </c>
      <c r="I32" s="78">
        <f>+'11. Plan de Proyección Social'!T26</f>
        <v>18800000</v>
      </c>
    </row>
    <row r="33" spans="1:10" x14ac:dyDescent="0.2">
      <c r="A33" s="535"/>
      <c r="B33" s="2" t="s">
        <v>7</v>
      </c>
      <c r="C33" s="78">
        <f>+'11. Plan de Proyección Social'!N27</f>
        <v>0</v>
      </c>
      <c r="D33" s="78">
        <f>+'11. Plan de Proyección Social'!O27</f>
        <v>0</v>
      </c>
      <c r="E33" s="78">
        <f>+'11. Plan de Proyección Social'!P27</f>
        <v>0</v>
      </c>
      <c r="F33" s="78">
        <f>+'11. Plan de Proyección Social'!Q27</f>
        <v>0</v>
      </c>
      <c r="G33" s="78">
        <f>+'11. Plan de Proyección Social'!R27</f>
        <v>0</v>
      </c>
      <c r="H33" s="78">
        <f>+'11. Plan de Proyección Social'!S27</f>
        <v>0</v>
      </c>
      <c r="I33" s="78">
        <f>+'11. Plan de Proyección Social'!T27</f>
        <v>0</v>
      </c>
    </row>
    <row r="34" spans="1:10" x14ac:dyDescent="0.2">
      <c r="A34" s="79"/>
      <c r="B34" s="2"/>
      <c r="C34" s="78"/>
      <c r="D34" s="78"/>
      <c r="E34" s="78"/>
      <c r="F34" s="78"/>
      <c r="G34" s="78"/>
      <c r="H34" s="78"/>
      <c r="I34" s="78"/>
    </row>
    <row r="35" spans="1:10" x14ac:dyDescent="0.2">
      <c r="A35" s="529" t="s">
        <v>9</v>
      </c>
      <c r="B35" s="2" t="s">
        <v>567</v>
      </c>
      <c r="C35" s="78">
        <f>+'7.Proyección Costos THumano '!C104</f>
        <v>7006205855.2774353</v>
      </c>
      <c r="D35" s="78">
        <f>+'7.Proyección Costos THumano '!D104</f>
        <v>7994270765.9891376</v>
      </c>
      <c r="E35" s="78">
        <f>+'7.Proyección Costos THumano '!E104</f>
        <v>9022256323.442667</v>
      </c>
      <c r="F35" s="78">
        <f>+'7.Proyección Costos THumano '!F104</f>
        <v>9844900192.7662945</v>
      </c>
      <c r="G35" s="78">
        <f>+'7.Proyección Costos THumano '!G104</f>
        <v>10868193563.149647</v>
      </c>
      <c r="H35" s="78">
        <f>+'7.Proyección Costos THumano '!H104</f>
        <v>11952443772.275295</v>
      </c>
      <c r="I35" s="78">
        <f>+'7.Proyección Costos THumano '!I104</f>
        <v>13232825202.321106</v>
      </c>
      <c r="J35" s="175"/>
    </row>
    <row r="36" spans="1:10" x14ac:dyDescent="0.2">
      <c r="A36" s="530"/>
      <c r="B36" s="2" t="s">
        <v>566</v>
      </c>
      <c r="C36" s="78">
        <f>'3. Gastos-Egresos '!G18+'3. Gastos-Egresos '!G19</f>
        <v>4000403013</v>
      </c>
      <c r="D36" s="78">
        <f>'3. Gastos-Egresos '!H18+'3. Gastos-Egresos '!H19</f>
        <v>4208423969.6760001</v>
      </c>
      <c r="E36" s="78">
        <f>'3. Gastos-Egresos '!I18+'3. Gastos-Egresos '!I19</f>
        <v>4427262016.0991516</v>
      </c>
      <c r="F36" s="78">
        <f>'3. Gastos-Egresos '!J18+'3. Gastos-Egresos '!J19</f>
        <v>4657479640.9363079</v>
      </c>
      <c r="G36" s="78">
        <f>'3. Gastos-Egresos '!K18+'3. Gastos-Egresos '!K19</f>
        <v>4899668582.2649956</v>
      </c>
      <c r="H36" s="78">
        <f>'3. Gastos-Egresos '!L18+'3. Gastos-Egresos '!L19</f>
        <v>5154451348.5427761</v>
      </c>
      <c r="I36" s="78">
        <f>'3. Gastos-Egresos '!M18+'3. Gastos-Egresos '!M19</f>
        <v>5422482818.6669998</v>
      </c>
    </row>
    <row r="37" spans="1:10" x14ac:dyDescent="0.2">
      <c r="A37" s="530"/>
      <c r="B37" s="2" t="s">
        <v>317</v>
      </c>
      <c r="C37" s="78">
        <f>+'3. Gastos-Egresos '!G22</f>
        <v>34174938</v>
      </c>
      <c r="D37" s="78">
        <f>+'3. Gastos-Egresos '!H22</f>
        <v>35952034.776000001</v>
      </c>
      <c r="E37" s="78">
        <f>+'3. Gastos-Egresos '!I22</f>
        <v>37821540.584352002</v>
      </c>
      <c r="F37" s="78">
        <f>+'3. Gastos-Egresos '!J22</f>
        <v>39788260.694738306</v>
      </c>
      <c r="G37" s="78">
        <f>+'3. Gastos-Egresos '!K22</f>
        <v>41857250.250864699</v>
      </c>
      <c r="H37" s="78">
        <f>+'3. Gastos-Egresos '!L22</f>
        <v>44033827.26390966</v>
      </c>
      <c r="I37" s="78">
        <f>+'3. Gastos-Egresos '!M22</f>
        <v>46323586.28163296</v>
      </c>
      <c r="J37" s="175"/>
    </row>
    <row r="38" spans="1:10" x14ac:dyDescent="0.2">
      <c r="A38" s="530"/>
      <c r="B38" s="2" t="s">
        <v>568</v>
      </c>
      <c r="C38" s="78">
        <f>+'3. Gastos-Egresos '!G21</f>
        <v>15000000</v>
      </c>
      <c r="D38" s="78">
        <f>+'3. Gastos-Egresos '!H21</f>
        <v>15780000</v>
      </c>
      <c r="E38" s="78">
        <f>+'3. Gastos-Egresos '!I21</f>
        <v>16600560</v>
      </c>
      <c r="F38" s="78">
        <f>+'3. Gastos-Egresos '!J21</f>
        <v>17463789.120000001</v>
      </c>
      <c r="G38" s="78">
        <f>+'3. Gastos-Egresos '!K21</f>
        <v>18371906.154240001</v>
      </c>
      <c r="H38" s="78">
        <f>+'3. Gastos-Egresos '!L21</f>
        <v>19327245.27426048</v>
      </c>
      <c r="I38" s="78">
        <f>+'3. Gastos-Egresos '!M21</f>
        <v>20332262.028522026</v>
      </c>
      <c r="J38" s="175"/>
    </row>
    <row r="39" spans="1:10" x14ac:dyDescent="0.2">
      <c r="A39" s="530"/>
      <c r="B39" s="2" t="s">
        <v>320</v>
      </c>
      <c r="C39" s="78">
        <f>+'3. Gastos-Egresos '!G23</f>
        <v>15000000</v>
      </c>
      <c r="D39" s="78">
        <f>+'3. Gastos-Egresos '!H23</f>
        <v>15780000</v>
      </c>
      <c r="E39" s="78">
        <f>+'3. Gastos-Egresos '!I23</f>
        <v>16600560</v>
      </c>
      <c r="F39" s="78">
        <f>+'3. Gastos-Egresos '!J23</f>
        <v>17463789.120000001</v>
      </c>
      <c r="G39" s="78">
        <f>+'3. Gastos-Egresos '!K23</f>
        <v>18371906.154240001</v>
      </c>
      <c r="H39" s="78">
        <f>+'3. Gastos-Egresos '!L23</f>
        <v>19327245.27426048</v>
      </c>
      <c r="I39" s="78">
        <f>+'3. Gastos-Egresos '!M23</f>
        <v>20332262.028522026</v>
      </c>
    </row>
    <row r="40" spans="1:10" x14ac:dyDescent="0.2">
      <c r="A40" s="530"/>
      <c r="B40" s="2" t="s">
        <v>569</v>
      </c>
      <c r="C40" s="78">
        <f>+'3. Gastos-Egresos '!G25</f>
        <v>250168661</v>
      </c>
      <c r="D40" s="78">
        <f>+'3. Gastos-Egresos '!H25</f>
        <v>263177431.37200001</v>
      </c>
      <c r="E40" s="78">
        <f>+'3. Gastos-Egresos '!I25</f>
        <v>276862657.80334401</v>
      </c>
      <c r="F40" s="78">
        <f>+'3. Gastos-Egresos '!J25</f>
        <v>291259516.0091179</v>
      </c>
      <c r="G40" s="78">
        <f>+'3. Gastos-Egresos '!K25</f>
        <v>306405010.84159201</v>
      </c>
      <c r="H40" s="78">
        <f>+'3. Gastos-Egresos '!L25</f>
        <v>322338071.4053548</v>
      </c>
      <c r="I40" s="78">
        <f>+'3. Gastos-Egresos '!M25</f>
        <v>339099651.11843324</v>
      </c>
      <c r="J40" s="175"/>
    </row>
    <row r="41" spans="1:10" x14ac:dyDescent="0.2">
      <c r="A41" s="530"/>
      <c r="B41" s="2" t="s">
        <v>324</v>
      </c>
      <c r="C41" s="78">
        <f>+'3. Gastos-Egresos '!G27+'3. Gastos-Egresos '!G28</f>
        <v>87877998</v>
      </c>
      <c r="D41" s="78">
        <f>+'3. Gastos-Egresos '!H27+'3. Gastos-Egresos '!H28</f>
        <v>92447653.895999998</v>
      </c>
      <c r="E41" s="78">
        <f>+'3. Gastos-Egresos '!I27+'3. Gastos-Egresos '!I28</f>
        <v>97254931.898591995</v>
      </c>
      <c r="F41" s="78">
        <f>+'3. Gastos-Egresos '!J27+'3. Gastos-Egresos '!J28</f>
        <v>102312188.35731879</v>
      </c>
      <c r="G41" s="78">
        <f>+'3. Gastos-Egresos '!K27+'3. Gastos-Egresos '!K28</f>
        <v>107632422.15189937</v>
      </c>
      <c r="H41" s="78">
        <f>+'3. Gastos-Egresos '!L27+'3. Gastos-Egresos '!L28</f>
        <v>113229308.10379812</v>
      </c>
      <c r="I41" s="78">
        <f>+'3. Gastos-Egresos '!M27+'3. Gastos-Egresos '!M28</f>
        <v>119117232.12519562</v>
      </c>
      <c r="J41" s="175"/>
    </row>
    <row r="42" spans="1:10" x14ac:dyDescent="0.2">
      <c r="A42" s="530"/>
      <c r="B42" s="2" t="s">
        <v>5</v>
      </c>
      <c r="C42" s="78"/>
      <c r="D42" s="78"/>
      <c r="E42" s="78"/>
      <c r="F42" s="78"/>
      <c r="G42" s="78"/>
      <c r="H42" s="78"/>
      <c r="I42" s="78"/>
      <c r="J42" s="175"/>
    </row>
    <row r="43" spans="1:10" x14ac:dyDescent="0.2">
      <c r="A43" s="530"/>
      <c r="B43" s="2" t="s">
        <v>310</v>
      </c>
      <c r="C43" s="78">
        <v>4326339660.7683983</v>
      </c>
      <c r="D43" s="78">
        <v>4699385982.1874542</v>
      </c>
      <c r="E43" s="78">
        <v>4930495065.0425491</v>
      </c>
      <c r="F43" s="78">
        <v>5309537846.7199936</v>
      </c>
      <c r="G43" s="78">
        <v>5685832418.5631027</v>
      </c>
      <c r="H43" s="78">
        <v>6360742454.4196854</v>
      </c>
      <c r="I43" s="78">
        <v>6646196026.9536591</v>
      </c>
    </row>
    <row r="44" spans="1:10" x14ac:dyDescent="0.2">
      <c r="A44" s="530"/>
      <c r="B44" s="2" t="s">
        <v>4</v>
      </c>
      <c r="C44" s="78">
        <f>+'8.Plan de Mantenimiento'!D28</f>
        <v>3510294270</v>
      </c>
      <c r="D44" s="78">
        <f>+'8.Plan de Mantenimiento'!E28</f>
        <v>3600213098.0999999</v>
      </c>
      <c r="E44" s="78">
        <f>+'8.Plan de Mantenimiento'!F28</f>
        <v>3692829491.0430002</v>
      </c>
      <c r="F44" s="78">
        <f>+'8.Plan de Mantenimiento'!G28</f>
        <v>3788224375.7742901</v>
      </c>
      <c r="G44" s="78">
        <f>+'8.Plan de Mantenimiento'!H28</f>
        <v>3886481107.0475187</v>
      </c>
      <c r="H44" s="78">
        <f>+'8.Plan de Mantenimiento'!I28</f>
        <v>3987685540.258944</v>
      </c>
      <c r="I44" s="78">
        <f>+'8.Plan de Mantenimiento'!J28</f>
        <v>4091926106.466713</v>
      </c>
      <c r="J44" s="172"/>
    </row>
    <row r="45" spans="1:10" x14ac:dyDescent="0.2">
      <c r="A45" s="531"/>
      <c r="B45" s="2" t="s">
        <v>7</v>
      </c>
      <c r="C45" s="78">
        <f>+'8.Plan de Mantenimiento'!D5+'8.Plan de Mantenimiento'!D6+'8.Plan de Mantenimiento'!D7+'8.Plan de Mantenimiento'!D8+'8.Plan de Mantenimiento'!D9+'8.Plan de Mantenimiento'!D10+'8.Plan de Mantenimiento'!D11+'8.Plan de Mantenimiento'!D12+'8.Plan de Mantenimiento'!D13+'8.Plan de Mantenimiento'!D14+'8.Plan de Mantenimiento'!D15+'8.Plan de Mantenimiento'!D16+'8.Plan de Mantenimiento'!D17</f>
        <v>796825335.23159993</v>
      </c>
      <c r="D45" s="78">
        <f>+'8.Plan de Mantenimiento'!E5+'8.Plan de Mantenimiento'!E6+'8.Plan de Mantenimiento'!E7+'8.Plan de Mantenimiento'!E8+'8.Plan de Mantenimiento'!E9+'8.Plan de Mantenimiento'!E10+'8.Plan de Mantenimiento'!E11+'8.Plan de Mantenimiento'!E12+'8.Plan de Mantenimiento'!E13+'8.Plan de Mantenimiento'!E14+'8.Plan de Mantenimiento'!E15+'8.Plan de Mantenimiento'!E16+'8.Plan de Mantenimiento'!E17</f>
        <v>860730095.28854799</v>
      </c>
      <c r="E45" s="78">
        <f>+'8.Plan de Mantenimiento'!F5+'8.Plan de Mantenimiento'!F6+'8.Plan de Mantenimiento'!F7+'8.Plan de Mantenimiento'!F8+'8.Plan de Mantenimiento'!F9+'8.Plan de Mantenimiento'!F10+'8.Plan de Mantenimiento'!F11+'8.Plan de Mantenimiento'!F12+'8.Plan de Mantenimiento'!F13+'8.Plan de Mantenimiento'!F14+'8.Plan de Mantenimiento'!F15+'8.Plan de Mantenimiento'!F16+'8.Plan de Mantenimiento'!F17</f>
        <v>891801998.1472044</v>
      </c>
      <c r="F45" s="78">
        <f>+'8.Plan de Mantenimiento'!G5+'8.Plan de Mantenimiento'!G6+'8.Plan de Mantenimiento'!G7+'8.Plan de Mantenimiento'!G8+'8.Plan de Mantenimiento'!G9+'8.Plan de Mantenimiento'!G10+'8.Plan de Mantenimiento'!G11+'8.Plan de Mantenimiento'!G12+'8.Plan de Mantenimiento'!G13+'8.Plan de Mantenimiento'!G14+'8.Plan de Mantenimiento'!G15+'8.Plan de Mantenimiento'!G16+'8.Plan de Mantenimiento'!G17</f>
        <v>924068558.09162056</v>
      </c>
      <c r="G45" s="78">
        <f>+'8.Plan de Mantenimiento'!H5+'8.Plan de Mantenimiento'!H6+'8.Plan de Mantenimiento'!H7+'8.Plan de Mantenimiento'!H8+'8.Plan de Mantenimiento'!H9+'8.Plan de Mantenimiento'!H10+'8.Plan de Mantenimiento'!H11+'8.Plan de Mantenimiento'!H12+'8.Plan de Mantenimiento'!H13+'8.Plan de Mantenimiento'!H14+'8.Plan de Mantenimiento'!H15+'8.Plan de Mantenimiento'!H16+'8.Plan de Mantenimiento'!H17</f>
        <v>957578739.8343693</v>
      </c>
      <c r="H45" s="78">
        <f>+'8.Plan de Mantenimiento'!I5+'8.Plan de Mantenimiento'!I6+'8.Plan de Mantenimiento'!I7+'8.Plan de Mantenimiento'!I8+'8.Plan de Mantenimiento'!I9+'8.Plan de Mantenimiento'!I10+'8.Plan de Mantenimiento'!I11+'8.Plan de Mantenimiento'!I12+'8.Plan de Mantenimiento'!I13+'8.Plan de Mantenimiento'!I14+'8.Plan de Mantenimiento'!I15+'8.Plan de Mantenimiento'!I16+'8.Plan de Mantenimiento'!I17</f>
        <v>992383633.27940047</v>
      </c>
      <c r="I45" s="78">
        <f>+'8.Plan de Mantenimiento'!J5+'8.Plan de Mantenimiento'!J6+'8.Plan de Mantenimiento'!J7+'8.Plan de Mantenimiento'!J8+'8.Plan de Mantenimiento'!J9+'8.Plan de Mantenimiento'!J10+'8.Plan de Mantenimiento'!J11+'8.Plan de Mantenimiento'!J12+'8.Plan de Mantenimiento'!J13+'8.Plan de Mantenimiento'!J14+'8.Plan de Mantenimiento'!J15+'8.Plan de Mantenimiento'!J16+'8.Plan de Mantenimiento'!J17</f>
        <v>1028536550.0902823</v>
      </c>
    </row>
    <row r="46" spans="1:10" x14ac:dyDescent="0.2">
      <c r="A46" s="174"/>
      <c r="B46" s="2"/>
      <c r="C46" s="78"/>
      <c r="D46" s="78"/>
      <c r="E46" s="78"/>
      <c r="F46" s="78"/>
      <c r="G46" s="78"/>
      <c r="H46" s="78"/>
      <c r="I46" s="78"/>
    </row>
    <row r="47" spans="1:10" x14ac:dyDescent="0.2">
      <c r="A47" s="528" t="s">
        <v>571</v>
      </c>
      <c r="B47" s="2" t="s">
        <v>3</v>
      </c>
      <c r="C47" s="78">
        <f>+'14. Plan curricular '!N18</f>
        <v>0</v>
      </c>
      <c r="D47" s="78">
        <f>+'14. Plan curricular '!O18</f>
        <v>21000000</v>
      </c>
      <c r="E47" s="78">
        <f>+'14. Plan curricular '!P18</f>
        <v>0</v>
      </c>
      <c r="F47" s="78">
        <f>+'14. Plan curricular '!Q18</f>
        <v>0</v>
      </c>
      <c r="G47" s="78">
        <f>+'14. Plan curricular '!R18</f>
        <v>27000000</v>
      </c>
      <c r="H47" s="78">
        <f>+'14. Plan curricular '!S18</f>
        <v>0</v>
      </c>
      <c r="I47" s="78">
        <f>+'14. Plan curricular '!T18</f>
        <v>0</v>
      </c>
      <c r="J47" s="175"/>
    </row>
    <row r="48" spans="1:10" x14ac:dyDescent="0.2">
      <c r="A48" s="528"/>
      <c r="B48" s="2" t="s">
        <v>5</v>
      </c>
      <c r="C48" s="78">
        <f>+'14. Plan curricular '!N19</f>
        <v>0</v>
      </c>
      <c r="D48" s="78">
        <f>+'14. Plan curricular '!O19</f>
        <v>5000000</v>
      </c>
      <c r="E48" s="78">
        <f>+'14. Plan curricular '!P19</f>
        <v>0</v>
      </c>
      <c r="F48" s="78">
        <f>+'14. Plan curricular '!Q19</f>
        <v>0</v>
      </c>
      <c r="G48" s="78">
        <f>+'14. Plan curricular '!R19</f>
        <v>7000000</v>
      </c>
      <c r="H48" s="78">
        <f>+'14. Plan curricular '!S19</f>
        <v>0</v>
      </c>
      <c r="I48" s="78">
        <f>+'14. Plan curricular '!T19</f>
        <v>0</v>
      </c>
    </row>
    <row r="49" spans="1:9" x14ac:dyDescent="0.2">
      <c r="A49" s="528"/>
      <c r="B49" s="2" t="s">
        <v>4</v>
      </c>
      <c r="C49" s="78">
        <f>+'8.Plan de Mantenimiento'!D33</f>
        <v>0</v>
      </c>
      <c r="D49" s="78">
        <f>+'8.Plan de Mantenimiento'!E33</f>
        <v>0</v>
      </c>
      <c r="E49" s="78">
        <f>+'8.Plan de Mantenimiento'!F33</f>
        <v>0</v>
      </c>
      <c r="F49" s="78">
        <f>+'8.Plan de Mantenimiento'!G33</f>
        <v>0</v>
      </c>
      <c r="G49" s="78">
        <f>+'8.Plan de Mantenimiento'!H33</f>
        <v>0</v>
      </c>
      <c r="H49" s="78">
        <f>+'8.Plan de Mantenimiento'!I33</f>
        <v>0</v>
      </c>
      <c r="I49" s="78">
        <f>+'8.Plan de Mantenimiento'!J33</f>
        <v>0</v>
      </c>
    </row>
    <row r="50" spans="1:9" x14ac:dyDescent="0.2">
      <c r="A50" s="528"/>
      <c r="B50" s="2" t="s">
        <v>7</v>
      </c>
      <c r="C50" s="78">
        <v>0</v>
      </c>
      <c r="D50" s="78">
        <v>0</v>
      </c>
      <c r="E50" s="78">
        <v>0</v>
      </c>
      <c r="F50" s="78">
        <v>0</v>
      </c>
      <c r="G50" s="78">
        <v>0</v>
      </c>
      <c r="H50" s="78">
        <v>0</v>
      </c>
      <c r="I50" s="78">
        <v>0</v>
      </c>
    </row>
    <row r="51" spans="1:9" ht="21" x14ac:dyDescent="0.25">
      <c r="A51" s="262"/>
      <c r="B51" s="262" t="s">
        <v>6</v>
      </c>
      <c r="C51" s="263">
        <f>SUM(C5:C50)</f>
        <v>38628579938</v>
      </c>
      <c r="D51" s="263">
        <f t="shared" ref="D51:I51" si="0">SUM(D5:D45)</f>
        <v>40637266094.776001</v>
      </c>
      <c r="E51" s="263">
        <f t="shared" si="0"/>
        <v>42750403931.704346</v>
      </c>
      <c r="F51" s="263">
        <f t="shared" si="0"/>
        <v>44973424936.152969</v>
      </c>
      <c r="G51" s="263">
        <f t="shared" si="0"/>
        <v>47312043032.832939</v>
      </c>
      <c r="H51" s="263">
        <f t="shared" si="0"/>
        <v>49772269270.540245</v>
      </c>
      <c r="I51" s="263">
        <f t="shared" si="0"/>
        <v>52360427272.273987</v>
      </c>
    </row>
    <row r="52" spans="1:9" x14ac:dyDescent="0.2">
      <c r="C52" s="69">
        <v>38628579938</v>
      </c>
      <c r="D52" s="69">
        <v>40637266094.776001</v>
      </c>
      <c r="E52" s="69">
        <v>42750403931.704346</v>
      </c>
      <c r="F52" s="69">
        <v>44973424936.152969</v>
      </c>
      <c r="G52" s="69">
        <v>47312043032.832932</v>
      </c>
      <c r="H52" s="69">
        <v>49772269270.540237</v>
      </c>
      <c r="I52" s="69">
        <v>52360427272.608337</v>
      </c>
    </row>
    <row r="53" spans="1:9" x14ac:dyDescent="0.2">
      <c r="B53" s="64"/>
    </row>
    <row r="54" spans="1:9" x14ac:dyDescent="0.2">
      <c r="B54" s="64" t="s">
        <v>6</v>
      </c>
      <c r="C54" s="89">
        <v>38628579938</v>
      </c>
      <c r="D54" s="89">
        <v>40637266094.776001</v>
      </c>
      <c r="E54" s="89">
        <v>42750403931.704346</v>
      </c>
      <c r="F54" s="89">
        <v>44973424936.152969</v>
      </c>
      <c r="G54" s="89">
        <v>47312043032.832939</v>
      </c>
      <c r="H54" s="89">
        <v>49772269270.540245</v>
      </c>
      <c r="I54" s="89">
        <v>52360427272.608337</v>
      </c>
    </row>
    <row r="56" spans="1:9" ht="36.75" customHeight="1" x14ac:dyDescent="0.2">
      <c r="A56" s="527" t="s">
        <v>2005</v>
      </c>
      <c r="B56" s="527"/>
    </row>
    <row r="57" spans="1:9" ht="28.5" customHeight="1" x14ac:dyDescent="0.2">
      <c r="A57" s="527"/>
      <c r="B57" s="527"/>
    </row>
    <row r="64" spans="1:9" x14ac:dyDescent="0.2">
      <c r="A64" s="524" t="s">
        <v>2040</v>
      </c>
      <c r="B64" s="524"/>
    </row>
    <row r="65" spans="1:2" x14ac:dyDescent="0.2">
      <c r="A65" s="525" t="s">
        <v>502</v>
      </c>
      <c r="B65" s="525"/>
    </row>
    <row r="66" spans="1:2" x14ac:dyDescent="0.2">
      <c r="A66" s="526"/>
      <c r="B66" s="526"/>
    </row>
  </sheetData>
  <mergeCells count="12">
    <mergeCell ref="A35:A45"/>
    <mergeCell ref="B2:I2"/>
    <mergeCell ref="A29:A33"/>
    <mergeCell ref="A23:A27"/>
    <mergeCell ref="A17:A21"/>
    <mergeCell ref="A6:A9"/>
    <mergeCell ref="A11:A15"/>
    <mergeCell ref="A64:B64"/>
    <mergeCell ref="A65:B65"/>
    <mergeCell ref="A66:B66"/>
    <mergeCell ref="A56:B57"/>
    <mergeCell ref="A47:A50"/>
  </mergeCells>
  <hyperlinks>
    <hyperlink ref="A2" location="'Tabla de contenido'!A1" display="Tabla de contenido" xr:uid="{393094D5-5B74-4579-9938-37C72DD9EA09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FF61-C3C7-4615-AB9F-8D04BA41844C}">
  <dimension ref="A1:I25"/>
  <sheetViews>
    <sheetView showGridLines="0" workbookViewId="0">
      <selection activeCell="A2" sqref="A2"/>
    </sheetView>
  </sheetViews>
  <sheetFormatPr baseColWidth="10" defaultColWidth="12.5" defaultRowHeight="15" x14ac:dyDescent="0.2"/>
  <cols>
    <col min="1" max="1" width="13.6640625" style="428" bestFit="1" customWidth="1"/>
    <col min="2" max="2" width="36.1640625" style="439" customWidth="1"/>
    <col min="3" max="9" width="21" style="428" bestFit="1" customWidth="1"/>
    <col min="10" max="16384" width="12.5" style="428"/>
  </cols>
  <sheetData>
    <row r="1" spans="1:9" ht="16" thickBot="1" x14ac:dyDescent="0.25">
      <c r="A1" s="536" t="s">
        <v>612</v>
      </c>
      <c r="B1" s="537"/>
      <c r="C1" s="537"/>
      <c r="D1" s="537"/>
      <c r="E1" s="537"/>
      <c r="F1" s="537"/>
      <c r="G1" s="537"/>
      <c r="H1" s="537"/>
      <c r="I1" s="537"/>
    </row>
    <row r="2" spans="1:9" ht="16" x14ac:dyDescent="0.2">
      <c r="A2" s="448" t="s">
        <v>2029</v>
      </c>
      <c r="B2" s="467"/>
    </row>
    <row r="3" spans="1:9" ht="16" x14ac:dyDescent="0.2">
      <c r="A3" s="56" t="s">
        <v>1976</v>
      </c>
      <c r="B3" s="427" t="s">
        <v>1977</v>
      </c>
      <c r="C3" s="56">
        <v>2025</v>
      </c>
      <c r="D3" s="56">
        <v>2026</v>
      </c>
      <c r="E3" s="56">
        <v>2027</v>
      </c>
      <c r="F3" s="56">
        <v>2028</v>
      </c>
      <c r="G3" s="56">
        <v>2029</v>
      </c>
      <c r="H3" s="56">
        <v>2030</v>
      </c>
      <c r="I3" s="56">
        <v>2031</v>
      </c>
    </row>
    <row r="4" spans="1:9" ht="39" customHeight="1" x14ac:dyDescent="0.2">
      <c r="A4" s="429" t="s">
        <v>1978</v>
      </c>
      <c r="B4" s="430" t="s">
        <v>1979</v>
      </c>
      <c r="C4" s="431">
        <v>18744949133</v>
      </c>
      <c r="D4" s="431">
        <v>19719686487.916</v>
      </c>
      <c r="E4" s="431">
        <v>20745110185.287632</v>
      </c>
      <c r="F4" s="431">
        <v>21823855914.922588</v>
      </c>
      <c r="G4" s="431">
        <v>22958696422.498566</v>
      </c>
      <c r="H4" s="431">
        <v>24152548636.468487</v>
      </c>
      <c r="I4" s="431">
        <v>25408481165.56485</v>
      </c>
    </row>
    <row r="5" spans="1:9" ht="49.5" customHeight="1" x14ac:dyDescent="0.2">
      <c r="A5" s="432" t="s">
        <v>1980</v>
      </c>
      <c r="B5" s="433" t="s">
        <v>1979</v>
      </c>
      <c r="C5" s="434">
        <v>18744949133</v>
      </c>
      <c r="D5" s="434">
        <v>19719686487.916</v>
      </c>
      <c r="E5" s="434">
        <v>20745110185.287632</v>
      </c>
      <c r="F5" s="434">
        <v>21823855914.922588</v>
      </c>
      <c r="G5" s="434">
        <v>22958696422.498566</v>
      </c>
      <c r="H5" s="434">
        <v>24152548636.468487</v>
      </c>
      <c r="I5" s="434">
        <v>25408481165.56485</v>
      </c>
    </row>
    <row r="6" spans="1:9" ht="16" x14ac:dyDescent="0.2">
      <c r="A6" s="432" t="s">
        <v>1981</v>
      </c>
      <c r="B6" s="433" t="s">
        <v>1982</v>
      </c>
      <c r="C6" s="434">
        <v>18744949133</v>
      </c>
      <c r="D6" s="434">
        <v>19719686487.916</v>
      </c>
      <c r="E6" s="434">
        <v>20745110185.287632</v>
      </c>
      <c r="F6" s="434">
        <v>21823855914.922588</v>
      </c>
      <c r="G6" s="434">
        <v>22958696422.498566</v>
      </c>
      <c r="H6" s="434">
        <v>24152548636.468487</v>
      </c>
      <c r="I6" s="434">
        <v>25408481165.56485</v>
      </c>
    </row>
    <row r="7" spans="1:9" ht="16" x14ac:dyDescent="0.2">
      <c r="A7" s="432" t="s">
        <v>1983</v>
      </c>
      <c r="B7" s="433" t="s">
        <v>1984</v>
      </c>
      <c r="C7" s="434">
        <v>18744949133</v>
      </c>
      <c r="D7" s="434">
        <v>19719686487.916</v>
      </c>
      <c r="E7" s="434">
        <v>20745110185.287632</v>
      </c>
      <c r="F7" s="434">
        <v>21823855914.922588</v>
      </c>
      <c r="G7" s="434">
        <v>22958696422.498566</v>
      </c>
      <c r="H7" s="434">
        <v>24152548636.468487</v>
      </c>
      <c r="I7" s="434">
        <v>25408481165.56485</v>
      </c>
    </row>
    <row r="8" spans="1:9" ht="16" x14ac:dyDescent="0.2">
      <c r="A8" s="432" t="s">
        <v>1985</v>
      </c>
      <c r="B8" s="433" t="s">
        <v>1986</v>
      </c>
      <c r="C8" s="434">
        <v>18744949133</v>
      </c>
      <c r="D8" s="434">
        <v>19719686487.916</v>
      </c>
      <c r="E8" s="434">
        <v>20745110185.287632</v>
      </c>
      <c r="F8" s="434">
        <v>21823855914.922588</v>
      </c>
      <c r="G8" s="434">
        <v>22958696422.498566</v>
      </c>
      <c r="H8" s="434">
        <v>24152548636.468487</v>
      </c>
      <c r="I8" s="434">
        <v>25408481165.56485</v>
      </c>
    </row>
    <row r="9" spans="1:9" ht="16" x14ac:dyDescent="0.2">
      <c r="A9" s="429"/>
      <c r="B9" s="430" t="s">
        <v>1987</v>
      </c>
      <c r="C9" s="431">
        <v>19883630805</v>
      </c>
      <c r="D9" s="431">
        <v>20917579606.860001</v>
      </c>
      <c r="E9" s="431">
        <v>22005293746.416718</v>
      </c>
      <c r="F9" s="431">
        <v>23149569021.230385</v>
      </c>
      <c r="G9" s="431">
        <v>24353346610.334366</v>
      </c>
      <c r="H9" s="431">
        <v>25619720634.071754</v>
      </c>
      <c r="I9" s="431">
        <v>26951946107.043484</v>
      </c>
    </row>
    <row r="10" spans="1:9" ht="16" x14ac:dyDescent="0.2">
      <c r="A10" s="432"/>
      <c r="B10" s="433" t="s">
        <v>292</v>
      </c>
      <c r="C10" s="434">
        <v>16482085435</v>
      </c>
      <c r="D10" s="434">
        <v>17339153877.619999</v>
      </c>
      <c r="E10" s="434">
        <v>18240789879.256237</v>
      </c>
      <c r="F10" s="434">
        <v>19189310952.977562</v>
      </c>
      <c r="G10" s="434">
        <v>20187155122.532394</v>
      </c>
      <c r="H10" s="434">
        <v>21236887188.904079</v>
      </c>
      <c r="I10" s="434">
        <v>22341205322.727093</v>
      </c>
    </row>
    <row r="11" spans="1:9" ht="16" x14ac:dyDescent="0.2">
      <c r="A11" s="432"/>
      <c r="B11" s="433" t="s">
        <v>1988</v>
      </c>
      <c r="C11" s="434">
        <v>3401545370</v>
      </c>
      <c r="D11" s="434">
        <v>3578425729.2399998</v>
      </c>
      <c r="E11" s="434">
        <v>3764503867.1604795</v>
      </c>
      <c r="F11" s="434">
        <v>3960258068.2528243</v>
      </c>
      <c r="G11" s="434">
        <v>4166191487.801971</v>
      </c>
      <c r="H11" s="434">
        <v>4382833445.1676731</v>
      </c>
      <c r="I11" s="434">
        <v>4610740784.3163919</v>
      </c>
    </row>
    <row r="12" spans="1:9" s="438" customFormat="1" ht="16" x14ac:dyDescent="0.2">
      <c r="A12" s="435"/>
      <c r="B12" s="436" t="s">
        <v>1989</v>
      </c>
      <c r="C12" s="437">
        <v>38628579938</v>
      </c>
      <c r="D12" s="437">
        <v>40637266094.776001</v>
      </c>
      <c r="E12" s="437">
        <v>42750403931.704346</v>
      </c>
      <c r="F12" s="437">
        <v>44973424936.152969</v>
      </c>
      <c r="G12" s="437">
        <v>47312043032.832932</v>
      </c>
      <c r="H12" s="437">
        <v>49772269270.540237</v>
      </c>
      <c r="I12" s="437">
        <v>52360427272.608337</v>
      </c>
    </row>
    <row r="13" spans="1:9" hidden="1" x14ac:dyDescent="0.2">
      <c r="C13" s="3">
        <v>38628579938</v>
      </c>
      <c r="D13" s="3">
        <v>40637266094.775993</v>
      </c>
      <c r="E13" s="3">
        <v>42750403931.704346</v>
      </c>
      <c r="F13" s="3">
        <v>44973424936.152985</v>
      </c>
      <c r="G13" s="3">
        <v>47312043032.832932</v>
      </c>
      <c r="H13" s="3">
        <v>49772269270.540253</v>
      </c>
      <c r="I13" s="3">
        <v>52360427272.608337</v>
      </c>
    </row>
    <row r="14" spans="1:9" hidden="1" x14ac:dyDescent="0.2">
      <c r="C14" s="446">
        <f>C12-C13</f>
        <v>0</v>
      </c>
      <c r="D14" s="446">
        <f t="shared" ref="D14:I14" si="0">D12-D13</f>
        <v>0</v>
      </c>
      <c r="E14" s="446">
        <f t="shared" si="0"/>
        <v>0</v>
      </c>
      <c r="F14" s="446">
        <f t="shared" si="0"/>
        <v>0</v>
      </c>
      <c r="G14" s="446">
        <f t="shared" si="0"/>
        <v>0</v>
      </c>
      <c r="H14" s="446">
        <f t="shared" si="0"/>
        <v>0</v>
      </c>
      <c r="I14" s="446">
        <f t="shared" si="0"/>
        <v>0</v>
      </c>
    </row>
    <row r="15" spans="1:9" x14ac:dyDescent="0.2">
      <c r="C15" s="69">
        <v>38628579938</v>
      </c>
      <c r="D15" s="69">
        <v>40637266094.776001</v>
      </c>
      <c r="E15" s="69">
        <v>42750403931.704346</v>
      </c>
      <c r="F15" s="69">
        <v>44973424936.152969</v>
      </c>
      <c r="G15" s="69">
        <v>47312043032.832932</v>
      </c>
      <c r="H15" s="69">
        <v>49772269270.540237</v>
      </c>
      <c r="I15" s="69">
        <v>52360427272.608337</v>
      </c>
    </row>
    <row r="24" spans="1:2" x14ac:dyDescent="0.2">
      <c r="A24" s="524" t="s">
        <v>2040</v>
      </c>
      <c r="B24" s="524"/>
    </row>
    <row r="25" spans="1:2" x14ac:dyDescent="0.2">
      <c r="A25" s="525" t="s">
        <v>502</v>
      </c>
      <c r="B25" s="525"/>
    </row>
  </sheetData>
  <mergeCells count="3">
    <mergeCell ref="A1:I1"/>
    <mergeCell ref="A24:B24"/>
    <mergeCell ref="A25:B25"/>
  </mergeCells>
  <hyperlinks>
    <hyperlink ref="A2" location="'Tabla de contenido'!A1" display="Tabla de contenido" xr:uid="{2A1142BF-0810-45BF-804D-29875C4A481C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A76"/>
  <sheetViews>
    <sheetView showGridLines="0" topLeftCell="G1" zoomScale="125" workbookViewId="0">
      <pane ySplit="3" topLeftCell="A23" activePane="bottomLeft" state="frozen"/>
      <selection activeCell="E1" sqref="E1"/>
      <selection pane="bottomLeft" activeCell="N36" sqref="N36"/>
    </sheetView>
  </sheetViews>
  <sheetFormatPr baseColWidth="10" defaultColWidth="11.5" defaultRowHeight="15" x14ac:dyDescent="0.2"/>
  <cols>
    <col min="1" max="5" width="11.5" style="68"/>
    <col min="6" max="6" width="53.83203125" customWidth="1"/>
    <col min="7" max="8" width="22.1640625" customWidth="1"/>
    <col min="9" max="12" width="17.83203125" bestFit="1" customWidth="1"/>
    <col min="13" max="13" width="17.83203125" customWidth="1"/>
  </cols>
  <sheetData>
    <row r="1" spans="1:17" ht="17" thickBot="1" x14ac:dyDescent="0.25">
      <c r="A1" s="448" t="s">
        <v>2029</v>
      </c>
      <c r="B1" s="448"/>
      <c r="G1" s="195"/>
    </row>
    <row r="2" spans="1:17" ht="16" thickBot="1" x14ac:dyDescent="0.25">
      <c r="A2" s="536" t="s">
        <v>612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</row>
    <row r="3" spans="1:17" x14ac:dyDescent="0.2">
      <c r="A3" s="203" t="s">
        <v>294</v>
      </c>
      <c r="B3" s="204" t="s">
        <v>295</v>
      </c>
      <c r="C3" s="204" t="s">
        <v>296</v>
      </c>
      <c r="D3" s="204" t="s">
        <v>297</v>
      </c>
      <c r="E3" s="204" t="s">
        <v>298</v>
      </c>
      <c r="F3" s="205" t="s">
        <v>299</v>
      </c>
      <c r="G3" s="205">
        <v>2025</v>
      </c>
      <c r="H3" s="205">
        <v>2026</v>
      </c>
      <c r="I3" s="205">
        <v>2027</v>
      </c>
      <c r="J3" s="205">
        <v>2028</v>
      </c>
      <c r="K3" s="205">
        <v>2029</v>
      </c>
      <c r="L3" s="205">
        <v>2030</v>
      </c>
      <c r="M3" s="205">
        <v>2031</v>
      </c>
      <c r="O3" t="s">
        <v>300</v>
      </c>
      <c r="P3" s="58">
        <v>5.1999999999999998E-2</v>
      </c>
      <c r="Q3" s="59" t="s">
        <v>301</v>
      </c>
    </row>
    <row r="4" spans="1:17" x14ac:dyDescent="0.2">
      <c r="A4" s="206" t="s">
        <v>302</v>
      </c>
      <c r="B4" s="56"/>
      <c r="C4" s="56"/>
      <c r="D4" s="56"/>
      <c r="E4" s="56"/>
      <c r="F4" s="57" t="s">
        <v>292</v>
      </c>
      <c r="G4" s="60">
        <v>30444508468</v>
      </c>
      <c r="H4" s="60">
        <v>32027622908.335999</v>
      </c>
      <c r="I4" s="60">
        <v>33693059299.569466</v>
      </c>
      <c r="J4" s="60">
        <v>35445098383.147087</v>
      </c>
      <c r="K4" s="60">
        <v>37288243499.070732</v>
      </c>
      <c r="L4" s="60">
        <v>39227232161.022415</v>
      </c>
      <c r="M4" s="60">
        <v>41267048233.395576</v>
      </c>
    </row>
    <row r="5" spans="1:17" s="64" customFormat="1" x14ac:dyDescent="0.2">
      <c r="A5" s="201" t="s">
        <v>302</v>
      </c>
      <c r="B5" s="61" t="s">
        <v>303</v>
      </c>
      <c r="C5" s="61"/>
      <c r="D5" s="61"/>
      <c r="E5" s="61"/>
      <c r="F5" s="62" t="s">
        <v>304</v>
      </c>
      <c r="G5" s="63">
        <v>20436668157</v>
      </c>
      <c r="H5" s="63">
        <v>21499374901.163998</v>
      </c>
      <c r="I5" s="63">
        <v>22617342396.024525</v>
      </c>
      <c r="J5" s="63">
        <v>23793444200.617805</v>
      </c>
      <c r="K5" s="63">
        <v>25030703299.049931</v>
      </c>
      <c r="L5" s="63">
        <v>26332299870.600525</v>
      </c>
      <c r="M5" s="63">
        <v>27701579463.871754</v>
      </c>
    </row>
    <row r="6" spans="1:17" x14ac:dyDescent="0.2">
      <c r="A6" s="202" t="s">
        <v>302</v>
      </c>
      <c r="B6" s="65" t="s">
        <v>303</v>
      </c>
      <c r="C6" s="65" t="s">
        <v>303</v>
      </c>
      <c r="D6" s="65" t="s">
        <v>303</v>
      </c>
      <c r="E6" s="65" t="s">
        <v>291</v>
      </c>
      <c r="F6" s="2" t="s">
        <v>2002</v>
      </c>
      <c r="G6" s="55">
        <v>9866550734</v>
      </c>
      <c r="H6" s="66">
        <v>10379611372.167999</v>
      </c>
      <c r="I6" s="66">
        <v>10919351163.520735</v>
      </c>
      <c r="J6" s="66">
        <v>11487157424.023813</v>
      </c>
      <c r="K6" s="66">
        <v>12084489610.073051</v>
      </c>
      <c r="L6" s="66">
        <v>12712883069.79685</v>
      </c>
      <c r="M6" s="66">
        <v>13373952989.426287</v>
      </c>
    </row>
    <row r="7" spans="1:17" x14ac:dyDescent="0.2">
      <c r="A7" s="202" t="s">
        <v>302</v>
      </c>
      <c r="B7" s="65" t="s">
        <v>303</v>
      </c>
      <c r="C7" s="65" t="s">
        <v>303</v>
      </c>
      <c r="D7" s="65" t="s">
        <v>306</v>
      </c>
      <c r="E7" s="65" t="s">
        <v>291</v>
      </c>
      <c r="F7" s="2" t="s">
        <v>307</v>
      </c>
      <c r="G7" s="55">
        <v>3208508114</v>
      </c>
      <c r="H7" s="66">
        <v>3375350535.928</v>
      </c>
      <c r="I7" s="66">
        <v>3550868763.7962561</v>
      </c>
      <c r="J7" s="66">
        <v>3735513939.5136614</v>
      </c>
      <c r="K7" s="66">
        <v>3929760664.368372</v>
      </c>
      <c r="L7" s="66">
        <v>4134108218.9155273</v>
      </c>
      <c r="M7" s="66">
        <v>4349081846.2991352</v>
      </c>
    </row>
    <row r="8" spans="1:17" x14ac:dyDescent="0.2">
      <c r="A8" s="202" t="s">
        <v>302</v>
      </c>
      <c r="B8" s="65" t="s">
        <v>303</v>
      </c>
      <c r="C8" s="65" t="s">
        <v>303</v>
      </c>
      <c r="D8" s="65" t="s">
        <v>308</v>
      </c>
      <c r="E8" s="65" t="s">
        <v>291</v>
      </c>
      <c r="F8" s="2" t="s">
        <v>309</v>
      </c>
      <c r="G8" s="55">
        <v>323467920</v>
      </c>
      <c r="H8" s="66">
        <v>340288251.83999997</v>
      </c>
      <c r="I8" s="66">
        <v>357983240.93567997</v>
      </c>
      <c r="J8" s="66">
        <v>376598369.46433532</v>
      </c>
      <c r="K8" s="66">
        <v>396181484.67648077</v>
      </c>
      <c r="L8" s="66">
        <v>416782921.87965775</v>
      </c>
      <c r="M8" s="66">
        <v>438455633.81739998</v>
      </c>
    </row>
    <row r="9" spans="1:17" x14ac:dyDescent="0.2">
      <c r="A9" s="202" t="s">
        <v>302</v>
      </c>
      <c r="B9" s="65" t="s">
        <v>303</v>
      </c>
      <c r="C9" s="65" t="s">
        <v>306</v>
      </c>
      <c r="D9" s="65" t="s">
        <v>303</v>
      </c>
      <c r="E9" s="65" t="s">
        <v>291</v>
      </c>
      <c r="F9" s="2" t="s">
        <v>2003</v>
      </c>
      <c r="G9" s="55">
        <v>731065900</v>
      </c>
      <c r="H9" s="66">
        <v>769081326.79999995</v>
      </c>
      <c r="I9" s="66">
        <v>809073555.79359996</v>
      </c>
      <c r="J9" s="66">
        <v>851145380.69486713</v>
      </c>
      <c r="K9" s="66">
        <v>895404940.49100018</v>
      </c>
      <c r="L9" s="66">
        <v>941965997.39653218</v>
      </c>
      <c r="M9" s="66">
        <v>990948229.26115179</v>
      </c>
    </row>
    <row r="10" spans="1:17" x14ac:dyDescent="0.2">
      <c r="A10" s="202" t="s">
        <v>302</v>
      </c>
      <c r="B10" s="65" t="s">
        <v>303</v>
      </c>
      <c r="C10" s="65" t="s">
        <v>306</v>
      </c>
      <c r="D10" s="65" t="s">
        <v>303</v>
      </c>
      <c r="E10" s="65" t="s">
        <v>276</v>
      </c>
      <c r="F10" s="2" t="s">
        <v>305</v>
      </c>
      <c r="G10" s="55">
        <v>5106243747</v>
      </c>
      <c r="H10" s="66">
        <v>5371768421.8439999</v>
      </c>
      <c r="I10" s="66">
        <v>5651100379.7798882</v>
      </c>
      <c r="J10" s="66">
        <v>5944957599.5284424</v>
      </c>
      <c r="K10" s="66">
        <v>6254095394.7039213</v>
      </c>
      <c r="L10" s="66">
        <v>6579308355.2285252</v>
      </c>
      <c r="M10" s="66">
        <v>6921432389.7004089</v>
      </c>
    </row>
    <row r="11" spans="1:17" x14ac:dyDescent="0.2">
      <c r="A11" s="202" t="s">
        <v>302</v>
      </c>
      <c r="B11" s="65" t="s">
        <v>303</v>
      </c>
      <c r="C11" s="65" t="s">
        <v>306</v>
      </c>
      <c r="D11" s="65" t="s">
        <v>306</v>
      </c>
      <c r="E11" s="65" t="s">
        <v>291</v>
      </c>
      <c r="F11" s="2" t="s">
        <v>307</v>
      </c>
      <c r="G11" s="55">
        <v>100225131</v>
      </c>
      <c r="H11" s="66">
        <v>105436837.81200001</v>
      </c>
      <c r="I11" s="66">
        <v>110919553.378224</v>
      </c>
      <c r="J11" s="66">
        <v>116687370.15389165</v>
      </c>
      <c r="K11" s="66">
        <v>122755113.40189402</v>
      </c>
      <c r="L11" s="66">
        <v>129138379.29879251</v>
      </c>
      <c r="M11" s="66">
        <v>135853575.02232972</v>
      </c>
    </row>
    <row r="12" spans="1:17" x14ac:dyDescent="0.2">
      <c r="A12" s="202" t="s">
        <v>302</v>
      </c>
      <c r="B12" s="65" t="s">
        <v>303</v>
      </c>
      <c r="C12" s="65" t="s">
        <v>306</v>
      </c>
      <c r="D12" s="65" t="s">
        <v>306</v>
      </c>
      <c r="E12" s="65" t="s">
        <v>276</v>
      </c>
      <c r="F12" s="2" t="s">
        <v>307</v>
      </c>
      <c r="G12" s="55">
        <v>858891254</v>
      </c>
      <c r="H12" s="66">
        <v>903553599.20799994</v>
      </c>
      <c r="I12" s="66">
        <v>950538386.36681592</v>
      </c>
      <c r="J12" s="66">
        <v>999966382.45789039</v>
      </c>
      <c r="K12" s="66">
        <v>1051964634.3457007</v>
      </c>
      <c r="L12" s="66">
        <v>1106666795.3316772</v>
      </c>
      <c r="M12" s="66">
        <v>1164213468.6889243</v>
      </c>
    </row>
    <row r="13" spans="1:17" x14ac:dyDescent="0.2">
      <c r="A13" s="202" t="s">
        <v>302</v>
      </c>
      <c r="B13" s="65" t="s">
        <v>303</v>
      </c>
      <c r="C13" s="65" t="s">
        <v>306</v>
      </c>
      <c r="D13" s="65" t="s">
        <v>308</v>
      </c>
      <c r="E13" s="65" t="s">
        <v>291</v>
      </c>
      <c r="F13" s="2" t="s">
        <v>309</v>
      </c>
      <c r="G13" s="55">
        <v>29404818</v>
      </c>
      <c r="H13" s="66">
        <v>30933868.535999998</v>
      </c>
      <c r="I13" s="66">
        <v>32542429.699871998</v>
      </c>
      <c r="J13" s="66">
        <v>34234636.044265345</v>
      </c>
      <c r="K13" s="66">
        <v>36014837.118567139</v>
      </c>
      <c r="L13" s="66">
        <v>37887608.648732632</v>
      </c>
      <c r="M13" s="66">
        <v>39857764.298466727</v>
      </c>
    </row>
    <row r="14" spans="1:17" x14ac:dyDescent="0.2">
      <c r="A14" s="202" t="s">
        <v>302</v>
      </c>
      <c r="B14" s="65" t="s">
        <v>303</v>
      </c>
      <c r="C14" s="65" t="s">
        <v>306</v>
      </c>
      <c r="D14" s="65" t="s">
        <v>308</v>
      </c>
      <c r="E14" s="65" t="s">
        <v>276</v>
      </c>
      <c r="F14" s="2" t="s">
        <v>309</v>
      </c>
      <c r="G14" s="55">
        <v>212310539</v>
      </c>
      <c r="H14" s="66">
        <v>223350687.028</v>
      </c>
      <c r="I14" s="66">
        <v>234964922.753456</v>
      </c>
      <c r="J14" s="66">
        <v>247183098.73663571</v>
      </c>
      <c r="K14" s="66">
        <v>260036619.87094077</v>
      </c>
      <c r="L14" s="66">
        <v>273558524.10422969</v>
      </c>
      <c r="M14" s="66">
        <v>287783567.35764962</v>
      </c>
    </row>
    <row r="15" spans="1:17" s="64" customFormat="1" x14ac:dyDescent="0.2">
      <c r="A15" s="201" t="s">
        <v>302</v>
      </c>
      <c r="B15" s="61" t="s">
        <v>306</v>
      </c>
      <c r="C15" s="61"/>
      <c r="D15" s="61"/>
      <c r="E15" s="61"/>
      <c r="F15" s="62" t="s">
        <v>310</v>
      </c>
      <c r="G15" s="70">
        <v>4821062318</v>
      </c>
      <c r="H15" s="70">
        <v>5071757558.5360003</v>
      </c>
      <c r="I15" s="70">
        <v>5335488951.5798721</v>
      </c>
      <c r="J15" s="70">
        <v>5612934377.0620251</v>
      </c>
      <c r="K15" s="70">
        <v>5904806964.6692505</v>
      </c>
      <c r="L15" s="70">
        <v>6211856926.8320513</v>
      </c>
      <c r="M15" s="70">
        <v>6534873487.027318</v>
      </c>
    </row>
    <row r="16" spans="1:17" x14ac:dyDescent="0.2">
      <c r="A16" s="202" t="s">
        <v>302</v>
      </c>
      <c r="B16" s="65" t="s">
        <v>306</v>
      </c>
      <c r="C16" s="65"/>
      <c r="D16" s="65"/>
      <c r="E16" s="65" t="s">
        <v>276</v>
      </c>
      <c r="F16" s="2" t="s">
        <v>310</v>
      </c>
      <c r="G16" s="71">
        <v>4821062318</v>
      </c>
      <c r="H16" s="66">
        <v>5071757558.5360003</v>
      </c>
      <c r="I16" s="66">
        <v>5335488951.5798721</v>
      </c>
      <c r="J16" s="66">
        <v>5612934377.0620251</v>
      </c>
      <c r="K16" s="66">
        <v>5904806964.6692505</v>
      </c>
      <c r="L16" s="66">
        <v>6211856926.8320513</v>
      </c>
      <c r="M16" s="66">
        <v>6534873487.027318</v>
      </c>
    </row>
    <row r="17" spans="1:16381" s="64" customFormat="1" x14ac:dyDescent="0.2">
      <c r="A17" s="201" t="s">
        <v>302</v>
      </c>
      <c r="B17" s="61" t="s">
        <v>308</v>
      </c>
      <c r="C17" s="61"/>
      <c r="D17" s="61"/>
      <c r="E17" s="61"/>
      <c r="F17" s="62" t="s">
        <v>311</v>
      </c>
      <c r="G17" s="70">
        <v>4848731334</v>
      </c>
      <c r="H17" s="70">
        <v>5100865363.368</v>
      </c>
      <c r="I17" s="70">
        <v>5366110362.263135</v>
      </c>
      <c r="J17" s="70">
        <v>5645148101.1008186</v>
      </c>
      <c r="K17" s="70">
        <v>5938695802.3580608</v>
      </c>
      <c r="L17" s="70">
        <v>6247507984.0806808</v>
      </c>
      <c r="M17" s="70">
        <v>6572378399.2528772</v>
      </c>
    </row>
    <row r="18" spans="1:16381" x14ac:dyDescent="0.2">
      <c r="A18" s="202" t="s">
        <v>302</v>
      </c>
      <c r="B18" s="65" t="s">
        <v>308</v>
      </c>
      <c r="C18" s="65" t="s">
        <v>308</v>
      </c>
      <c r="D18" s="65" t="s">
        <v>303</v>
      </c>
      <c r="E18" s="65" t="s">
        <v>291</v>
      </c>
      <c r="F18" s="2" t="s">
        <v>312</v>
      </c>
      <c r="G18" s="55">
        <v>2200403013</v>
      </c>
      <c r="H18" s="66">
        <v>2314823969.6760001</v>
      </c>
      <c r="I18" s="66">
        <v>2435194816.0991521</v>
      </c>
      <c r="J18" s="66">
        <v>2561824946.5363078</v>
      </c>
      <c r="K18" s="66">
        <v>2695039843.756196</v>
      </c>
      <c r="L18" s="66">
        <v>2835181915.6315184</v>
      </c>
      <c r="M18" s="66">
        <v>2982611375.2443571</v>
      </c>
    </row>
    <row r="19" spans="1:16381" x14ac:dyDescent="0.2">
      <c r="A19" s="202" t="s">
        <v>302</v>
      </c>
      <c r="B19" s="65" t="s">
        <v>308</v>
      </c>
      <c r="C19" s="65" t="s">
        <v>308</v>
      </c>
      <c r="D19" s="65" t="s">
        <v>303</v>
      </c>
      <c r="E19" s="65" t="s">
        <v>276</v>
      </c>
      <c r="F19" s="2" t="s">
        <v>312</v>
      </c>
      <c r="G19" s="55">
        <v>1800000000</v>
      </c>
      <c r="H19" s="66">
        <v>1893600000</v>
      </c>
      <c r="I19" s="66">
        <v>1992067200</v>
      </c>
      <c r="J19" s="66">
        <v>2095654694.4000001</v>
      </c>
      <c r="K19" s="66">
        <v>2204628738.5088</v>
      </c>
      <c r="L19" s="66">
        <v>2319269432.9112577</v>
      </c>
      <c r="M19" s="66">
        <v>2439871443.4226432</v>
      </c>
    </row>
    <row r="20" spans="1:16381" x14ac:dyDescent="0.2">
      <c r="A20" s="202" t="s">
        <v>302</v>
      </c>
      <c r="B20" s="65" t="s">
        <v>308</v>
      </c>
      <c r="C20" s="65" t="s">
        <v>308</v>
      </c>
      <c r="D20" s="65" t="s">
        <v>313</v>
      </c>
      <c r="E20" s="65" t="s">
        <v>276</v>
      </c>
      <c r="F20" s="2" t="s">
        <v>314</v>
      </c>
      <c r="G20" s="55">
        <v>784153383</v>
      </c>
      <c r="H20" s="66">
        <v>824929358.91600001</v>
      </c>
      <c r="I20" s="66">
        <v>867825685.57963204</v>
      </c>
      <c r="J20" s="66">
        <v>912952621.22977293</v>
      </c>
      <c r="K20" s="66">
        <v>960426157.53372109</v>
      </c>
      <c r="L20" s="66">
        <v>1010368317.7254746</v>
      </c>
      <c r="M20" s="66">
        <v>1062907470.2471993</v>
      </c>
    </row>
    <row r="21" spans="1:16381" x14ac:dyDescent="0.2">
      <c r="A21" s="202" t="s">
        <v>302</v>
      </c>
      <c r="B21" s="65" t="s">
        <v>308</v>
      </c>
      <c r="C21" s="65" t="s">
        <v>313</v>
      </c>
      <c r="D21" s="65" t="s">
        <v>306</v>
      </c>
      <c r="E21" s="65" t="s">
        <v>291</v>
      </c>
      <c r="F21" s="2" t="s">
        <v>315</v>
      </c>
      <c r="G21" s="55">
        <v>15000000</v>
      </c>
      <c r="H21" s="66">
        <v>15780000</v>
      </c>
      <c r="I21" s="66">
        <v>16600560</v>
      </c>
      <c r="J21" s="66">
        <v>17463789.120000001</v>
      </c>
      <c r="K21" s="66">
        <v>18371906.154240001</v>
      </c>
      <c r="L21" s="66">
        <v>19327245.27426048</v>
      </c>
      <c r="M21" s="66">
        <v>20332262.028522026</v>
      </c>
    </row>
    <row r="22" spans="1:16381" x14ac:dyDescent="0.2">
      <c r="A22" s="202" t="s">
        <v>302</v>
      </c>
      <c r="B22" s="65" t="s">
        <v>308</v>
      </c>
      <c r="C22" s="65" t="s">
        <v>316</v>
      </c>
      <c r="D22" s="65"/>
      <c r="E22" s="65" t="s">
        <v>276</v>
      </c>
      <c r="F22" s="2" t="s">
        <v>317</v>
      </c>
      <c r="G22" s="55">
        <v>34174938</v>
      </c>
      <c r="H22" s="66">
        <v>35952034.776000001</v>
      </c>
      <c r="I22" s="66">
        <v>37821540.584352002</v>
      </c>
      <c r="J22" s="66">
        <v>39788260.694738306</v>
      </c>
      <c r="K22" s="66">
        <v>41857250.250864699</v>
      </c>
      <c r="L22" s="66">
        <v>44033827.26390966</v>
      </c>
      <c r="M22" s="66">
        <v>46323586.28163296</v>
      </c>
    </row>
    <row r="23" spans="1:16381" x14ac:dyDescent="0.2">
      <c r="A23" s="202" t="s">
        <v>302</v>
      </c>
      <c r="B23" s="65" t="s">
        <v>308</v>
      </c>
      <c r="C23" s="65" t="s">
        <v>318</v>
      </c>
      <c r="D23" s="65" t="s">
        <v>319</v>
      </c>
      <c r="E23" s="65" t="s">
        <v>276</v>
      </c>
      <c r="F23" s="2" t="s">
        <v>320</v>
      </c>
      <c r="G23" s="55">
        <v>15000000</v>
      </c>
      <c r="H23" s="66">
        <v>15780000</v>
      </c>
      <c r="I23" s="66">
        <v>16600560</v>
      </c>
      <c r="J23" s="66">
        <v>17463789.120000001</v>
      </c>
      <c r="K23" s="66">
        <v>18371906.154240001</v>
      </c>
      <c r="L23" s="66">
        <v>19327245.27426048</v>
      </c>
      <c r="M23" s="66">
        <v>20332262.028522026</v>
      </c>
    </row>
    <row r="24" spans="1:16381" s="64" customFormat="1" x14ac:dyDescent="0.2">
      <c r="A24" s="201" t="s">
        <v>302</v>
      </c>
      <c r="B24" s="61" t="s">
        <v>321</v>
      </c>
      <c r="C24" s="61"/>
      <c r="D24" s="61"/>
      <c r="E24" s="61"/>
      <c r="F24" s="62" t="s">
        <v>322</v>
      </c>
      <c r="G24" s="70">
        <v>250168661</v>
      </c>
      <c r="H24" s="70">
        <v>263177431.37200001</v>
      </c>
      <c r="I24" s="70">
        <v>276862657.80334401</v>
      </c>
      <c r="J24" s="70">
        <v>291259516.0091179</v>
      </c>
      <c r="K24" s="70">
        <v>306405010.84159201</v>
      </c>
      <c r="L24" s="70">
        <v>322338071.4053548</v>
      </c>
      <c r="M24" s="70">
        <v>339099651.11843324</v>
      </c>
    </row>
    <row r="25" spans="1:16381" x14ac:dyDescent="0.2">
      <c r="A25" s="202" t="s">
        <v>302</v>
      </c>
      <c r="B25" s="65" t="s">
        <v>321</v>
      </c>
      <c r="C25" s="65"/>
      <c r="D25" s="65"/>
      <c r="E25" s="65" t="s">
        <v>276</v>
      </c>
      <c r="F25" s="2" t="s">
        <v>322</v>
      </c>
      <c r="G25" s="55">
        <v>250168661</v>
      </c>
      <c r="H25" s="66">
        <v>263177431.37200001</v>
      </c>
      <c r="I25" s="66">
        <v>276862657.80334401</v>
      </c>
      <c r="J25" s="66">
        <v>291259516.0091179</v>
      </c>
      <c r="K25" s="66">
        <v>306405010.84159201</v>
      </c>
      <c r="L25" s="66">
        <v>322338071.4053548</v>
      </c>
      <c r="M25" s="66">
        <v>339099651.11843324</v>
      </c>
    </row>
    <row r="26" spans="1:16381" s="64" customFormat="1" x14ac:dyDescent="0.2">
      <c r="A26" s="201" t="s">
        <v>302</v>
      </c>
      <c r="B26" s="61" t="s">
        <v>323</v>
      </c>
      <c r="C26" s="61"/>
      <c r="D26" s="61"/>
      <c r="E26" s="61"/>
      <c r="F26" s="62" t="s">
        <v>324</v>
      </c>
      <c r="G26" s="70">
        <v>87877998</v>
      </c>
      <c r="H26" s="70">
        <v>92447653.895999998</v>
      </c>
      <c r="I26" s="70">
        <v>97254931.898591995</v>
      </c>
      <c r="J26" s="70">
        <v>102312188.35731879</v>
      </c>
      <c r="K26" s="70">
        <v>107632422.15189937</v>
      </c>
      <c r="L26" s="70">
        <v>113229308.10379812</v>
      </c>
      <c r="M26" s="70">
        <v>119117232.12519562</v>
      </c>
    </row>
    <row r="27" spans="1:16381" x14ac:dyDescent="0.2">
      <c r="A27" s="202" t="s">
        <v>302</v>
      </c>
      <c r="B27" s="65" t="s">
        <v>323</v>
      </c>
      <c r="C27" s="65" t="s">
        <v>303</v>
      </c>
      <c r="D27" s="65"/>
      <c r="E27" s="65" t="s">
        <v>276</v>
      </c>
      <c r="F27" s="2" t="s">
        <v>325</v>
      </c>
      <c r="G27" s="55">
        <v>37877998</v>
      </c>
      <c r="H27" s="66">
        <v>39847653.895999998</v>
      </c>
      <c r="I27" s="66">
        <v>41919731.898591995</v>
      </c>
      <c r="J27" s="66">
        <v>44099557.957318783</v>
      </c>
      <c r="K27" s="66">
        <v>46392734.971099362</v>
      </c>
      <c r="L27" s="66">
        <v>48805157.189596526</v>
      </c>
      <c r="M27" s="66">
        <v>51343025.363455549</v>
      </c>
    </row>
    <row r="28" spans="1:16381" x14ac:dyDescent="0.2">
      <c r="A28" s="202" t="s">
        <v>302</v>
      </c>
      <c r="B28" s="65" t="s">
        <v>323</v>
      </c>
      <c r="C28" s="65" t="s">
        <v>313</v>
      </c>
      <c r="D28" s="65" t="s">
        <v>303</v>
      </c>
      <c r="E28" s="65" t="s">
        <v>291</v>
      </c>
      <c r="F28" s="2" t="s">
        <v>326</v>
      </c>
      <c r="G28" s="55">
        <v>50000000</v>
      </c>
      <c r="H28" s="66">
        <v>52600000</v>
      </c>
      <c r="I28" s="66">
        <v>55335200</v>
      </c>
      <c r="J28" s="66">
        <v>58212630.399999999</v>
      </c>
      <c r="K28" s="66">
        <v>61239687.180799998</v>
      </c>
      <c r="L28" s="66">
        <v>64424150.914201595</v>
      </c>
      <c r="M28" s="66">
        <v>67774206.761740074</v>
      </c>
    </row>
    <row r="29" spans="1:16381" x14ac:dyDescent="0.2">
      <c r="A29" s="206" t="s">
        <v>327</v>
      </c>
      <c r="B29" s="56"/>
      <c r="C29" s="56"/>
      <c r="D29" s="56"/>
      <c r="E29" s="56"/>
      <c r="F29" s="57" t="s">
        <v>293</v>
      </c>
      <c r="G29" s="60">
        <v>8184071470</v>
      </c>
      <c r="H29" s="60">
        <v>8609643186.4399967</v>
      </c>
      <c r="I29" s="60">
        <v>9057344632.1348801</v>
      </c>
      <c r="J29" s="60">
        <v>9528326553.0058937</v>
      </c>
      <c r="K29" s="60">
        <v>10023799533.762197</v>
      </c>
      <c r="L29" s="60">
        <v>10545037109.517834</v>
      </c>
      <c r="M29" s="60">
        <v>11093379039.212765</v>
      </c>
      <c r="N29" s="67"/>
      <c r="O29" s="538"/>
      <c r="P29" s="538"/>
      <c r="Q29" s="538"/>
      <c r="R29" s="538"/>
      <c r="S29" s="538"/>
      <c r="T29" s="67" t="s">
        <v>292</v>
      </c>
      <c r="U29" s="67"/>
      <c r="V29" s="67"/>
      <c r="W29" s="67"/>
      <c r="X29" s="67"/>
      <c r="Y29" s="67"/>
      <c r="Z29" s="67"/>
      <c r="AA29" s="67"/>
      <c r="AB29" s="67"/>
      <c r="AC29" s="67"/>
      <c r="AD29" s="67" t="s">
        <v>302</v>
      </c>
      <c r="AE29" s="538"/>
      <c r="AF29" s="538"/>
      <c r="AG29" s="538"/>
      <c r="AH29" s="538"/>
      <c r="AI29" s="538"/>
      <c r="AJ29" s="67" t="s">
        <v>292</v>
      </c>
      <c r="AK29" s="67"/>
      <c r="AL29" s="67"/>
      <c r="AM29" s="67"/>
      <c r="AN29" s="67"/>
      <c r="AO29" s="67"/>
      <c r="AP29" s="67"/>
      <c r="AQ29" s="67"/>
      <c r="AR29" s="67"/>
      <c r="AS29" s="67"/>
      <c r="AT29" s="67" t="s">
        <v>302</v>
      </c>
      <c r="AU29" s="538"/>
      <c r="AV29" s="538"/>
      <c r="AW29" s="538"/>
      <c r="AX29" s="538"/>
      <c r="AY29" s="538"/>
      <c r="AZ29" s="67" t="s">
        <v>292</v>
      </c>
      <c r="BA29" s="67"/>
      <c r="BB29" s="67"/>
      <c r="BC29" s="67"/>
      <c r="BD29" s="67"/>
      <c r="BE29" s="67"/>
      <c r="BF29" s="67"/>
      <c r="BG29" s="67"/>
      <c r="BH29" s="67"/>
      <c r="BI29" s="67"/>
      <c r="BJ29" s="67" t="s">
        <v>302</v>
      </c>
      <c r="BK29" s="538"/>
      <c r="BL29" s="538"/>
      <c r="BM29" s="538"/>
      <c r="BN29" s="538"/>
      <c r="BO29" s="538"/>
      <c r="BP29" s="67" t="s">
        <v>292</v>
      </c>
      <c r="BQ29" s="67"/>
      <c r="BR29" s="67"/>
      <c r="BS29" s="67"/>
      <c r="BT29" s="67"/>
      <c r="BU29" s="67"/>
      <c r="BV29" s="67"/>
      <c r="BW29" s="67"/>
      <c r="BX29" s="67"/>
      <c r="BY29" s="67"/>
      <c r="BZ29" s="67" t="s">
        <v>302</v>
      </c>
      <c r="CA29" s="538"/>
      <c r="CB29" s="538"/>
      <c r="CC29" s="538"/>
      <c r="CD29" s="538"/>
      <c r="CE29" s="538"/>
      <c r="CF29" s="67" t="s">
        <v>292</v>
      </c>
      <c r="CG29" s="67"/>
      <c r="CH29" s="67"/>
      <c r="CI29" s="67"/>
      <c r="CJ29" s="67"/>
      <c r="CK29" s="67"/>
      <c r="CL29" s="67"/>
      <c r="CM29" s="67"/>
      <c r="CN29" s="67"/>
      <c r="CO29" s="67"/>
      <c r="CP29" s="67" t="s">
        <v>302</v>
      </c>
      <c r="CQ29" s="538"/>
      <c r="CR29" s="538"/>
      <c r="CS29" s="538"/>
      <c r="CT29" s="538"/>
      <c r="CU29" s="538"/>
      <c r="CV29" s="67" t="s">
        <v>292</v>
      </c>
      <c r="CW29" s="67"/>
      <c r="CX29" s="67"/>
      <c r="CY29" s="67"/>
      <c r="CZ29" s="67"/>
      <c r="DA29" s="67"/>
      <c r="DB29" s="67"/>
      <c r="DC29" s="67"/>
      <c r="DD29" s="67"/>
      <c r="DE29" s="67"/>
      <c r="DF29" s="67" t="s">
        <v>302</v>
      </c>
      <c r="DG29" s="538"/>
      <c r="DH29" s="538"/>
      <c r="DI29" s="538"/>
      <c r="DJ29" s="538"/>
      <c r="DK29" s="538"/>
      <c r="DL29" s="67" t="s">
        <v>292</v>
      </c>
      <c r="DM29" s="67"/>
      <c r="DN29" s="67"/>
      <c r="DO29" s="67"/>
      <c r="DP29" s="67"/>
      <c r="DQ29" s="67"/>
      <c r="DR29" s="67"/>
      <c r="DS29" s="67"/>
      <c r="DT29" s="67"/>
      <c r="DU29" s="67"/>
      <c r="DV29" s="67" t="s">
        <v>302</v>
      </c>
      <c r="DW29" s="538"/>
      <c r="DX29" s="538"/>
      <c r="DY29" s="538"/>
      <c r="DZ29" s="538"/>
      <c r="EA29" s="538"/>
      <c r="EB29" s="67" t="s">
        <v>292</v>
      </c>
      <c r="EC29" s="67"/>
      <c r="ED29" s="67"/>
      <c r="EE29" s="67"/>
      <c r="EF29" s="67"/>
      <c r="EG29" s="67"/>
      <c r="EH29" s="67"/>
      <c r="EI29" s="67"/>
      <c r="EJ29" s="67"/>
      <c r="EK29" s="67"/>
      <c r="EL29" s="67" t="s">
        <v>302</v>
      </c>
      <c r="EM29" s="538"/>
      <c r="EN29" s="538"/>
      <c r="EO29" s="538"/>
      <c r="EP29" s="538"/>
      <c r="EQ29" s="538"/>
      <c r="ER29" s="67" t="s">
        <v>292</v>
      </c>
      <c r="ES29" s="67"/>
      <c r="ET29" s="67"/>
      <c r="EU29" s="67"/>
      <c r="EV29" s="67"/>
      <c r="EW29" s="67"/>
      <c r="EX29" s="67"/>
      <c r="EY29" s="67"/>
      <c r="EZ29" s="67"/>
      <c r="FA29" s="67"/>
      <c r="FB29" s="67" t="s">
        <v>302</v>
      </c>
      <c r="FC29" s="538"/>
      <c r="FD29" s="538"/>
      <c r="FE29" s="538"/>
      <c r="FF29" s="538"/>
      <c r="FG29" s="538"/>
      <c r="FH29" s="67" t="s">
        <v>292</v>
      </c>
      <c r="FI29" s="67"/>
      <c r="FJ29" s="67"/>
      <c r="FK29" s="67"/>
      <c r="FL29" s="67"/>
      <c r="FM29" s="67"/>
      <c r="FN29" s="67"/>
      <c r="FO29" s="67"/>
      <c r="FP29" s="67"/>
      <c r="FQ29" s="67"/>
      <c r="FR29" s="67" t="s">
        <v>302</v>
      </c>
      <c r="FS29" s="538"/>
      <c r="FT29" s="538"/>
      <c r="FU29" s="538"/>
      <c r="FV29" s="538"/>
      <c r="FW29" s="538"/>
      <c r="FX29" s="67" t="s">
        <v>292</v>
      </c>
      <c r="FY29" s="67"/>
      <c r="FZ29" s="67"/>
      <c r="GA29" s="67"/>
      <c r="GB29" s="67"/>
      <c r="GC29" s="67"/>
      <c r="GD29" s="67"/>
      <c r="GE29" s="67"/>
      <c r="GF29" s="67"/>
      <c r="GG29" s="67"/>
      <c r="GH29" s="67" t="s">
        <v>302</v>
      </c>
      <c r="GI29" s="538"/>
      <c r="GJ29" s="538"/>
      <c r="GK29" s="538"/>
      <c r="GL29" s="538"/>
      <c r="GM29" s="538"/>
      <c r="GN29" s="67" t="s">
        <v>292</v>
      </c>
      <c r="GO29" s="67"/>
      <c r="GP29" s="67"/>
      <c r="GQ29" s="67"/>
      <c r="GR29" s="67"/>
      <c r="GS29" s="67"/>
      <c r="GT29" s="67"/>
      <c r="GU29" s="67"/>
      <c r="GV29" s="67"/>
      <c r="GW29" s="67"/>
      <c r="GX29" s="67" t="s">
        <v>302</v>
      </c>
      <c r="GY29" s="538"/>
      <c r="GZ29" s="538"/>
      <c r="HA29" s="538"/>
      <c r="HB29" s="538"/>
      <c r="HC29" s="538"/>
      <c r="HD29" s="67" t="s">
        <v>292</v>
      </c>
      <c r="HE29" s="67"/>
      <c r="HF29" s="67"/>
      <c r="HG29" s="67"/>
      <c r="HH29" s="67"/>
      <c r="HI29" s="67"/>
      <c r="HJ29" s="67"/>
      <c r="HK29" s="67"/>
      <c r="HL29" s="67"/>
      <c r="HM29" s="67"/>
      <c r="HN29" s="67" t="s">
        <v>302</v>
      </c>
      <c r="HO29" s="538"/>
      <c r="HP29" s="538"/>
      <c r="HQ29" s="538"/>
      <c r="HR29" s="538"/>
      <c r="HS29" s="538"/>
      <c r="HT29" s="67" t="s">
        <v>292</v>
      </c>
      <c r="HU29" s="67"/>
      <c r="HV29" s="67"/>
      <c r="HW29" s="67"/>
      <c r="HX29" s="67"/>
      <c r="HY29" s="67"/>
      <c r="HZ29" s="67"/>
      <c r="IA29" s="67"/>
      <c r="IB29" s="67"/>
      <c r="IC29" s="67"/>
      <c r="ID29" s="67" t="s">
        <v>302</v>
      </c>
      <c r="IE29" s="538"/>
      <c r="IF29" s="538"/>
      <c r="IG29" s="538"/>
      <c r="IH29" s="538"/>
      <c r="II29" s="538"/>
      <c r="IJ29" s="67" t="s">
        <v>292</v>
      </c>
      <c r="IK29" s="67"/>
      <c r="IL29" s="67"/>
      <c r="IM29" s="67"/>
      <c r="IN29" s="67"/>
      <c r="IO29" s="67"/>
      <c r="IP29" s="67"/>
      <c r="IQ29" s="67"/>
      <c r="IR29" s="67"/>
      <c r="IS29" s="67"/>
      <c r="IT29" s="67" t="s">
        <v>302</v>
      </c>
      <c r="IU29" s="538"/>
      <c r="IV29" s="538"/>
      <c r="IW29" s="538"/>
      <c r="IX29" s="538"/>
      <c r="IY29" s="538"/>
      <c r="IZ29" s="67" t="s">
        <v>292</v>
      </c>
      <c r="JA29" s="67"/>
      <c r="JB29" s="67"/>
      <c r="JC29" s="67"/>
      <c r="JD29" s="67"/>
      <c r="JE29" s="67"/>
      <c r="JF29" s="67"/>
      <c r="JG29" s="67"/>
      <c r="JH29" s="67"/>
      <c r="JI29" s="67"/>
      <c r="JJ29" s="67" t="s">
        <v>302</v>
      </c>
      <c r="JK29" s="538"/>
      <c r="JL29" s="538"/>
      <c r="JM29" s="538"/>
      <c r="JN29" s="538"/>
      <c r="JO29" s="538"/>
      <c r="JP29" s="67" t="s">
        <v>292</v>
      </c>
      <c r="JQ29" s="67"/>
      <c r="JR29" s="67"/>
      <c r="JS29" s="67"/>
      <c r="JT29" s="67"/>
      <c r="JU29" s="67"/>
      <c r="JV29" s="67"/>
      <c r="JW29" s="67"/>
      <c r="JX29" s="67"/>
      <c r="JY29" s="67"/>
      <c r="JZ29" s="67" t="s">
        <v>302</v>
      </c>
      <c r="KA29" s="538"/>
      <c r="KB29" s="538"/>
      <c r="KC29" s="538"/>
      <c r="KD29" s="538"/>
      <c r="KE29" s="538"/>
      <c r="KF29" s="67" t="s">
        <v>292</v>
      </c>
      <c r="KG29" s="67"/>
      <c r="KH29" s="67"/>
      <c r="KI29" s="67"/>
      <c r="KJ29" s="67"/>
      <c r="KK29" s="67"/>
      <c r="KL29" s="67"/>
      <c r="KM29" s="67"/>
      <c r="KN29" s="67"/>
      <c r="KO29" s="67"/>
      <c r="KP29" s="67" t="s">
        <v>302</v>
      </c>
      <c r="KQ29" s="538"/>
      <c r="KR29" s="538"/>
      <c r="KS29" s="538"/>
      <c r="KT29" s="538"/>
      <c r="KU29" s="538"/>
      <c r="KV29" s="67" t="s">
        <v>292</v>
      </c>
      <c r="KW29" s="67"/>
      <c r="KX29" s="67"/>
      <c r="KY29" s="67"/>
      <c r="KZ29" s="67"/>
      <c r="LA29" s="67"/>
      <c r="LB29" s="67"/>
      <c r="LC29" s="67"/>
      <c r="LD29" s="67"/>
      <c r="LE29" s="67"/>
      <c r="LF29" s="67" t="s">
        <v>302</v>
      </c>
      <c r="LG29" s="538"/>
      <c r="LH29" s="538"/>
      <c r="LI29" s="538"/>
      <c r="LJ29" s="538"/>
      <c r="LK29" s="538"/>
      <c r="LL29" s="67" t="s">
        <v>292</v>
      </c>
      <c r="LM29" s="67"/>
      <c r="LN29" s="67"/>
      <c r="LO29" s="67"/>
      <c r="LP29" s="67"/>
      <c r="LQ29" s="67"/>
      <c r="LR29" s="67"/>
      <c r="LS29" s="67"/>
      <c r="LT29" s="67"/>
      <c r="LU29" s="67"/>
      <c r="LV29" s="67" t="s">
        <v>302</v>
      </c>
      <c r="LW29" s="538"/>
      <c r="LX29" s="538"/>
      <c r="LY29" s="538"/>
      <c r="LZ29" s="538"/>
      <c r="MA29" s="538"/>
      <c r="MB29" s="67" t="s">
        <v>292</v>
      </c>
      <c r="MC29" s="67"/>
      <c r="MD29" s="67"/>
      <c r="ME29" s="67"/>
      <c r="MF29" s="67"/>
      <c r="MG29" s="67"/>
      <c r="MH29" s="67"/>
      <c r="MI29" s="67"/>
      <c r="MJ29" s="67"/>
      <c r="MK29" s="67"/>
      <c r="ML29" s="67" t="s">
        <v>302</v>
      </c>
      <c r="MM29" s="538"/>
      <c r="MN29" s="538"/>
      <c r="MO29" s="538"/>
      <c r="MP29" s="538"/>
      <c r="MQ29" s="538"/>
      <c r="MR29" s="67" t="s">
        <v>292</v>
      </c>
      <c r="MS29" s="67"/>
      <c r="MT29" s="67"/>
      <c r="MU29" s="67"/>
      <c r="MV29" s="67"/>
      <c r="MW29" s="67"/>
      <c r="MX29" s="67"/>
      <c r="MY29" s="67"/>
      <c r="MZ29" s="67"/>
      <c r="NA29" s="67"/>
      <c r="NB29" s="67" t="s">
        <v>302</v>
      </c>
      <c r="NC29" s="538"/>
      <c r="ND29" s="538"/>
      <c r="NE29" s="538"/>
      <c r="NF29" s="538"/>
      <c r="NG29" s="538"/>
      <c r="NH29" s="67" t="s">
        <v>292</v>
      </c>
      <c r="NI29" s="67"/>
      <c r="NJ29" s="67"/>
      <c r="NK29" s="67"/>
      <c r="NL29" s="67"/>
      <c r="NM29" s="67"/>
      <c r="NN29" s="67"/>
      <c r="NO29" s="67"/>
      <c r="NP29" s="67"/>
      <c r="NQ29" s="67"/>
      <c r="NR29" s="67" t="s">
        <v>302</v>
      </c>
      <c r="NS29" s="538"/>
      <c r="NT29" s="538"/>
      <c r="NU29" s="538"/>
      <c r="NV29" s="538"/>
      <c r="NW29" s="538"/>
      <c r="NX29" s="67" t="s">
        <v>292</v>
      </c>
      <c r="NY29" s="67"/>
      <c r="NZ29" s="67"/>
      <c r="OA29" s="67"/>
      <c r="OB29" s="67"/>
      <c r="OC29" s="67"/>
      <c r="OD29" s="67"/>
      <c r="OE29" s="67"/>
      <c r="OF29" s="67"/>
      <c r="OG29" s="67"/>
      <c r="OH29" s="67" t="s">
        <v>302</v>
      </c>
      <c r="OI29" s="538"/>
      <c r="OJ29" s="538"/>
      <c r="OK29" s="538"/>
      <c r="OL29" s="538"/>
      <c r="OM29" s="538"/>
      <c r="ON29" s="67" t="s">
        <v>292</v>
      </c>
      <c r="OO29" s="67"/>
      <c r="OP29" s="67"/>
      <c r="OQ29" s="67"/>
      <c r="OR29" s="67"/>
      <c r="OS29" s="67"/>
      <c r="OT29" s="67"/>
      <c r="OU29" s="67"/>
      <c r="OV29" s="67"/>
      <c r="OW29" s="67"/>
      <c r="OX29" s="67" t="s">
        <v>302</v>
      </c>
      <c r="OY29" s="538"/>
      <c r="OZ29" s="538"/>
      <c r="PA29" s="538"/>
      <c r="PB29" s="538"/>
      <c r="PC29" s="538"/>
      <c r="PD29" s="67" t="s">
        <v>292</v>
      </c>
      <c r="PE29" s="67"/>
      <c r="PF29" s="67"/>
      <c r="PG29" s="67"/>
      <c r="PH29" s="67"/>
      <c r="PI29" s="67"/>
      <c r="PJ29" s="67"/>
      <c r="PK29" s="67"/>
      <c r="PL29" s="67"/>
      <c r="PM29" s="67"/>
      <c r="PN29" s="67" t="s">
        <v>302</v>
      </c>
      <c r="PO29" s="538"/>
      <c r="PP29" s="538"/>
      <c r="PQ29" s="538"/>
      <c r="PR29" s="538"/>
      <c r="PS29" s="538"/>
      <c r="PT29" s="67" t="s">
        <v>292</v>
      </c>
      <c r="PU29" s="67"/>
      <c r="PV29" s="67"/>
      <c r="PW29" s="67"/>
      <c r="PX29" s="67"/>
      <c r="PY29" s="67"/>
      <c r="PZ29" s="67"/>
      <c r="QA29" s="67"/>
      <c r="QB29" s="67"/>
      <c r="QC29" s="67"/>
      <c r="QD29" s="67" t="s">
        <v>302</v>
      </c>
      <c r="QE29" s="538"/>
      <c r="QF29" s="538"/>
      <c r="QG29" s="538"/>
      <c r="QH29" s="538"/>
      <c r="QI29" s="538"/>
      <c r="QJ29" s="67" t="s">
        <v>292</v>
      </c>
      <c r="QK29" s="67"/>
      <c r="QL29" s="67"/>
      <c r="QM29" s="67"/>
      <c r="QN29" s="67"/>
      <c r="QO29" s="67"/>
      <c r="QP29" s="67"/>
      <c r="QQ29" s="67"/>
      <c r="QR29" s="67"/>
      <c r="QS29" s="67"/>
      <c r="QT29" s="67" t="s">
        <v>302</v>
      </c>
      <c r="QU29" s="538"/>
      <c r="QV29" s="538"/>
      <c r="QW29" s="538"/>
      <c r="QX29" s="538"/>
      <c r="QY29" s="538"/>
      <c r="QZ29" s="67" t="s">
        <v>292</v>
      </c>
      <c r="RA29" s="67"/>
      <c r="RB29" s="67"/>
      <c r="RC29" s="67"/>
      <c r="RD29" s="67"/>
      <c r="RE29" s="67"/>
      <c r="RF29" s="67"/>
      <c r="RG29" s="67"/>
      <c r="RH29" s="67"/>
      <c r="RI29" s="67"/>
      <c r="RJ29" s="67" t="s">
        <v>302</v>
      </c>
      <c r="RK29" s="538"/>
      <c r="RL29" s="538"/>
      <c r="RM29" s="538"/>
      <c r="RN29" s="538"/>
      <c r="RO29" s="538"/>
      <c r="RP29" s="67" t="s">
        <v>292</v>
      </c>
      <c r="RQ29" s="67"/>
      <c r="RR29" s="67"/>
      <c r="RS29" s="67"/>
      <c r="RT29" s="67"/>
      <c r="RU29" s="67"/>
      <c r="RV29" s="67"/>
      <c r="RW29" s="67"/>
      <c r="RX29" s="67"/>
      <c r="RY29" s="67"/>
      <c r="RZ29" s="67" t="s">
        <v>302</v>
      </c>
      <c r="SA29" s="538"/>
      <c r="SB29" s="538"/>
      <c r="SC29" s="538"/>
      <c r="SD29" s="538"/>
      <c r="SE29" s="538"/>
      <c r="SF29" s="67" t="s">
        <v>292</v>
      </c>
      <c r="SG29" s="67"/>
      <c r="SH29" s="67"/>
      <c r="SI29" s="67"/>
      <c r="SJ29" s="67"/>
      <c r="SK29" s="67"/>
      <c r="SL29" s="67"/>
      <c r="SM29" s="67"/>
      <c r="SN29" s="67"/>
      <c r="SO29" s="67"/>
      <c r="SP29" s="67" t="s">
        <v>302</v>
      </c>
      <c r="SQ29" s="538"/>
      <c r="SR29" s="538"/>
      <c r="SS29" s="538"/>
      <c r="ST29" s="538"/>
      <c r="SU29" s="538"/>
      <c r="SV29" s="67" t="s">
        <v>292</v>
      </c>
      <c r="SW29" s="67"/>
      <c r="SX29" s="67"/>
      <c r="SY29" s="67"/>
      <c r="SZ29" s="67"/>
      <c r="TA29" s="67"/>
      <c r="TB29" s="67"/>
      <c r="TC29" s="67"/>
      <c r="TD29" s="67"/>
      <c r="TE29" s="67"/>
      <c r="TF29" s="67" t="s">
        <v>302</v>
      </c>
      <c r="TG29" s="538"/>
      <c r="TH29" s="538"/>
      <c r="TI29" s="538"/>
      <c r="TJ29" s="538"/>
      <c r="TK29" s="538"/>
      <c r="TL29" s="67" t="s">
        <v>292</v>
      </c>
      <c r="TM29" s="67"/>
      <c r="TN29" s="67"/>
      <c r="TO29" s="67"/>
      <c r="TP29" s="67"/>
      <c r="TQ29" s="67"/>
      <c r="TR29" s="67"/>
      <c r="TS29" s="67"/>
      <c r="TT29" s="67"/>
      <c r="TU29" s="67"/>
      <c r="TV29" s="67" t="s">
        <v>302</v>
      </c>
      <c r="TW29" s="538"/>
      <c r="TX29" s="538"/>
      <c r="TY29" s="538"/>
      <c r="TZ29" s="538"/>
      <c r="UA29" s="538"/>
      <c r="UB29" s="67" t="s">
        <v>292</v>
      </c>
      <c r="UC29" s="67"/>
      <c r="UD29" s="67"/>
      <c r="UE29" s="67"/>
      <c r="UF29" s="67"/>
      <c r="UG29" s="67"/>
      <c r="UH29" s="67"/>
      <c r="UI29" s="67"/>
      <c r="UJ29" s="67"/>
      <c r="UK29" s="67"/>
      <c r="UL29" s="67" t="s">
        <v>302</v>
      </c>
      <c r="UM29" s="538"/>
      <c r="UN29" s="538"/>
      <c r="UO29" s="538"/>
      <c r="UP29" s="538"/>
      <c r="UQ29" s="538"/>
      <c r="UR29" s="67" t="s">
        <v>292</v>
      </c>
      <c r="US29" s="67"/>
      <c r="UT29" s="67"/>
      <c r="UU29" s="67"/>
      <c r="UV29" s="67"/>
      <c r="UW29" s="67"/>
      <c r="UX29" s="67"/>
      <c r="UY29" s="67"/>
      <c r="UZ29" s="67"/>
      <c r="VA29" s="67"/>
      <c r="VB29" s="67" t="s">
        <v>302</v>
      </c>
      <c r="VC29" s="538"/>
      <c r="VD29" s="538"/>
      <c r="VE29" s="538"/>
      <c r="VF29" s="538"/>
      <c r="VG29" s="538"/>
      <c r="VH29" s="67" t="s">
        <v>292</v>
      </c>
      <c r="VI29" s="67"/>
      <c r="VJ29" s="67"/>
      <c r="VK29" s="67"/>
      <c r="VL29" s="67"/>
      <c r="VM29" s="67"/>
      <c r="VN29" s="67"/>
      <c r="VO29" s="67"/>
      <c r="VP29" s="67"/>
      <c r="VQ29" s="67"/>
      <c r="VR29" s="67" t="s">
        <v>302</v>
      </c>
      <c r="VS29" s="538"/>
      <c r="VT29" s="538"/>
      <c r="VU29" s="538"/>
      <c r="VV29" s="538"/>
      <c r="VW29" s="538"/>
      <c r="VX29" s="67" t="s">
        <v>292</v>
      </c>
      <c r="VY29" s="67"/>
      <c r="VZ29" s="67"/>
      <c r="WA29" s="67"/>
      <c r="WB29" s="67"/>
      <c r="WC29" s="67"/>
      <c r="WD29" s="67"/>
      <c r="WE29" s="67"/>
      <c r="WF29" s="67"/>
      <c r="WG29" s="67"/>
      <c r="WH29" s="67" t="s">
        <v>302</v>
      </c>
      <c r="WI29" s="538"/>
      <c r="WJ29" s="538"/>
      <c r="WK29" s="538"/>
      <c r="WL29" s="538"/>
      <c r="WM29" s="538"/>
      <c r="WN29" s="67" t="s">
        <v>292</v>
      </c>
      <c r="WO29" s="67"/>
      <c r="WP29" s="67"/>
      <c r="WQ29" s="67"/>
      <c r="WR29" s="67"/>
      <c r="WS29" s="67"/>
      <c r="WT29" s="67"/>
      <c r="WU29" s="67"/>
      <c r="WV29" s="67"/>
      <c r="WW29" s="67"/>
      <c r="WX29" s="67" t="s">
        <v>302</v>
      </c>
      <c r="WY29" s="538"/>
      <c r="WZ29" s="538"/>
      <c r="XA29" s="538"/>
      <c r="XB29" s="538"/>
      <c r="XC29" s="538"/>
      <c r="XD29" s="67" t="s">
        <v>292</v>
      </c>
      <c r="XE29" s="67"/>
      <c r="XF29" s="67"/>
      <c r="XG29" s="67"/>
      <c r="XH29" s="67"/>
      <c r="XI29" s="67"/>
      <c r="XJ29" s="67"/>
      <c r="XK29" s="67"/>
      <c r="XL29" s="67"/>
      <c r="XM29" s="67"/>
      <c r="XN29" s="67" t="s">
        <v>302</v>
      </c>
      <c r="XO29" s="538"/>
      <c r="XP29" s="538"/>
      <c r="XQ29" s="538"/>
      <c r="XR29" s="538"/>
      <c r="XS29" s="538"/>
      <c r="XT29" s="67" t="s">
        <v>292</v>
      </c>
      <c r="XU29" s="67"/>
      <c r="XV29" s="67"/>
      <c r="XW29" s="67"/>
      <c r="XX29" s="67"/>
      <c r="XY29" s="67"/>
      <c r="XZ29" s="67"/>
      <c r="YA29" s="67"/>
      <c r="YB29" s="67"/>
      <c r="YC29" s="67"/>
      <c r="YD29" s="67" t="s">
        <v>302</v>
      </c>
      <c r="YE29" s="538"/>
      <c r="YF29" s="538"/>
      <c r="YG29" s="538"/>
      <c r="YH29" s="538"/>
      <c r="YI29" s="538"/>
      <c r="YJ29" s="67" t="s">
        <v>292</v>
      </c>
      <c r="YK29" s="67"/>
      <c r="YL29" s="67"/>
      <c r="YM29" s="67"/>
      <c r="YN29" s="67"/>
      <c r="YO29" s="67"/>
      <c r="YP29" s="67"/>
      <c r="YQ29" s="67"/>
      <c r="YR29" s="67"/>
      <c r="YS29" s="67"/>
      <c r="YT29" s="67" t="s">
        <v>302</v>
      </c>
      <c r="YU29" s="538"/>
      <c r="YV29" s="538"/>
      <c r="YW29" s="538"/>
      <c r="YX29" s="538"/>
      <c r="YY29" s="538"/>
      <c r="YZ29" s="67" t="s">
        <v>292</v>
      </c>
      <c r="ZA29" s="67"/>
      <c r="ZB29" s="67"/>
      <c r="ZC29" s="67"/>
      <c r="ZD29" s="67"/>
      <c r="ZE29" s="67"/>
      <c r="ZF29" s="67"/>
      <c r="ZG29" s="67"/>
      <c r="ZH29" s="67"/>
      <c r="ZI29" s="67"/>
      <c r="ZJ29" s="67" t="s">
        <v>302</v>
      </c>
      <c r="ZK29" s="538"/>
      <c r="ZL29" s="538"/>
      <c r="ZM29" s="538"/>
      <c r="ZN29" s="538"/>
      <c r="ZO29" s="538"/>
      <c r="ZP29" s="67" t="s">
        <v>292</v>
      </c>
      <c r="ZQ29" s="67"/>
      <c r="ZR29" s="67"/>
      <c r="ZS29" s="67"/>
      <c r="ZT29" s="67"/>
      <c r="ZU29" s="67"/>
      <c r="ZV29" s="67"/>
      <c r="ZW29" s="67"/>
      <c r="ZX29" s="67"/>
      <c r="ZY29" s="67"/>
      <c r="ZZ29" s="67" t="s">
        <v>302</v>
      </c>
      <c r="AAA29" s="538"/>
      <c r="AAB29" s="538"/>
      <c r="AAC29" s="538"/>
      <c r="AAD29" s="538"/>
      <c r="AAE29" s="538"/>
      <c r="AAF29" s="67" t="s">
        <v>292</v>
      </c>
      <c r="AAG29" s="67"/>
      <c r="AAH29" s="67"/>
      <c r="AAI29" s="67"/>
      <c r="AAJ29" s="67"/>
      <c r="AAK29" s="67"/>
      <c r="AAL29" s="67"/>
      <c r="AAM29" s="67"/>
      <c r="AAN29" s="67"/>
      <c r="AAO29" s="67"/>
      <c r="AAP29" s="67" t="s">
        <v>302</v>
      </c>
      <c r="AAQ29" s="538"/>
      <c r="AAR29" s="538"/>
      <c r="AAS29" s="538"/>
      <c r="AAT29" s="538"/>
      <c r="AAU29" s="538"/>
      <c r="AAV29" s="67" t="s">
        <v>292</v>
      </c>
      <c r="AAW29" s="67"/>
      <c r="AAX29" s="67"/>
      <c r="AAY29" s="67"/>
      <c r="AAZ29" s="67"/>
      <c r="ABA29" s="67"/>
      <c r="ABB29" s="67"/>
      <c r="ABC29" s="67"/>
      <c r="ABD29" s="67"/>
      <c r="ABE29" s="67"/>
      <c r="ABF29" s="67" t="s">
        <v>302</v>
      </c>
      <c r="ABG29" s="538"/>
      <c r="ABH29" s="538"/>
      <c r="ABI29" s="538"/>
      <c r="ABJ29" s="538"/>
      <c r="ABK29" s="538"/>
      <c r="ABL29" s="67" t="s">
        <v>292</v>
      </c>
      <c r="ABM29" s="67"/>
      <c r="ABN29" s="67"/>
      <c r="ABO29" s="67"/>
      <c r="ABP29" s="67"/>
      <c r="ABQ29" s="67"/>
      <c r="ABR29" s="67"/>
      <c r="ABS29" s="67"/>
      <c r="ABT29" s="67"/>
      <c r="ABU29" s="67"/>
      <c r="ABV29" s="67" t="s">
        <v>302</v>
      </c>
      <c r="ABW29" s="538"/>
      <c r="ABX29" s="538"/>
      <c r="ABY29" s="538"/>
      <c r="ABZ29" s="538"/>
      <c r="ACA29" s="538"/>
      <c r="ACB29" s="67" t="s">
        <v>292</v>
      </c>
      <c r="ACC29" s="67"/>
      <c r="ACD29" s="67"/>
      <c r="ACE29" s="67"/>
      <c r="ACF29" s="67"/>
      <c r="ACG29" s="67"/>
      <c r="ACH29" s="67"/>
      <c r="ACI29" s="67"/>
      <c r="ACJ29" s="67"/>
      <c r="ACK29" s="67"/>
      <c r="ACL29" s="67" t="s">
        <v>302</v>
      </c>
      <c r="ACM29" s="538"/>
      <c r="ACN29" s="538"/>
      <c r="ACO29" s="538"/>
      <c r="ACP29" s="538"/>
      <c r="ACQ29" s="538"/>
      <c r="ACR29" s="67" t="s">
        <v>292</v>
      </c>
      <c r="ACS29" s="67"/>
      <c r="ACT29" s="67"/>
      <c r="ACU29" s="67"/>
      <c r="ACV29" s="67"/>
      <c r="ACW29" s="67"/>
      <c r="ACX29" s="67"/>
      <c r="ACY29" s="67"/>
      <c r="ACZ29" s="67"/>
      <c r="ADA29" s="67"/>
      <c r="ADB29" s="67" t="s">
        <v>302</v>
      </c>
      <c r="ADC29" s="538"/>
      <c r="ADD29" s="538"/>
      <c r="ADE29" s="538"/>
      <c r="ADF29" s="538"/>
      <c r="ADG29" s="538"/>
      <c r="ADH29" s="67" t="s">
        <v>292</v>
      </c>
      <c r="ADI29" s="67"/>
      <c r="ADJ29" s="67"/>
      <c r="ADK29" s="67"/>
      <c r="ADL29" s="67"/>
      <c r="ADM29" s="67"/>
      <c r="ADN29" s="67"/>
      <c r="ADO29" s="67"/>
      <c r="ADP29" s="67"/>
      <c r="ADQ29" s="67"/>
      <c r="ADR29" s="67" t="s">
        <v>302</v>
      </c>
      <c r="ADS29" s="538"/>
      <c r="ADT29" s="538"/>
      <c r="ADU29" s="538"/>
      <c r="ADV29" s="538"/>
      <c r="ADW29" s="538"/>
      <c r="ADX29" s="67" t="s">
        <v>292</v>
      </c>
      <c r="ADY29" s="67"/>
      <c r="ADZ29" s="67"/>
      <c r="AEA29" s="67"/>
      <c r="AEB29" s="67"/>
      <c r="AEC29" s="67"/>
      <c r="AED29" s="67"/>
      <c r="AEE29" s="67"/>
      <c r="AEF29" s="67"/>
      <c r="AEG29" s="67"/>
      <c r="AEH29" s="67" t="s">
        <v>302</v>
      </c>
      <c r="AEI29" s="538"/>
      <c r="AEJ29" s="538"/>
      <c r="AEK29" s="538"/>
      <c r="AEL29" s="538"/>
      <c r="AEM29" s="538"/>
      <c r="AEN29" s="67" t="s">
        <v>292</v>
      </c>
      <c r="AEO29" s="67"/>
      <c r="AEP29" s="67"/>
      <c r="AEQ29" s="67"/>
      <c r="AER29" s="67"/>
      <c r="AES29" s="67"/>
      <c r="AET29" s="67"/>
      <c r="AEU29" s="67"/>
      <c r="AEV29" s="67"/>
      <c r="AEW29" s="67"/>
      <c r="AEX29" s="67" t="s">
        <v>302</v>
      </c>
      <c r="AEY29" s="538"/>
      <c r="AEZ29" s="538"/>
      <c r="AFA29" s="538"/>
      <c r="AFB29" s="538"/>
      <c r="AFC29" s="538"/>
      <c r="AFD29" s="67" t="s">
        <v>292</v>
      </c>
      <c r="AFE29" s="67"/>
      <c r="AFF29" s="67"/>
      <c r="AFG29" s="67"/>
      <c r="AFH29" s="67"/>
      <c r="AFI29" s="67"/>
      <c r="AFJ29" s="67"/>
      <c r="AFK29" s="67"/>
      <c r="AFL29" s="67"/>
      <c r="AFM29" s="67"/>
      <c r="AFN29" s="67" t="s">
        <v>302</v>
      </c>
      <c r="AFO29" s="538"/>
      <c r="AFP29" s="538"/>
      <c r="AFQ29" s="538"/>
      <c r="AFR29" s="538"/>
      <c r="AFS29" s="538"/>
      <c r="AFT29" s="67" t="s">
        <v>292</v>
      </c>
      <c r="AFU29" s="67"/>
      <c r="AFV29" s="67"/>
      <c r="AFW29" s="67"/>
      <c r="AFX29" s="67"/>
      <c r="AFY29" s="67"/>
      <c r="AFZ29" s="67"/>
      <c r="AGA29" s="67"/>
      <c r="AGB29" s="67"/>
      <c r="AGC29" s="67"/>
      <c r="AGD29" s="67" t="s">
        <v>302</v>
      </c>
      <c r="AGE29" s="538"/>
      <c r="AGF29" s="538"/>
      <c r="AGG29" s="538"/>
      <c r="AGH29" s="538"/>
      <c r="AGI29" s="538"/>
      <c r="AGJ29" s="67" t="s">
        <v>292</v>
      </c>
      <c r="AGK29" s="67"/>
      <c r="AGL29" s="67"/>
      <c r="AGM29" s="67"/>
      <c r="AGN29" s="67"/>
      <c r="AGO29" s="67"/>
      <c r="AGP29" s="67"/>
      <c r="AGQ29" s="67"/>
      <c r="AGR29" s="67"/>
      <c r="AGS29" s="67"/>
      <c r="AGT29" s="67" t="s">
        <v>302</v>
      </c>
      <c r="AGU29" s="538"/>
      <c r="AGV29" s="538"/>
      <c r="AGW29" s="538"/>
      <c r="AGX29" s="538"/>
      <c r="AGY29" s="538"/>
      <c r="AGZ29" s="67" t="s">
        <v>292</v>
      </c>
      <c r="AHA29" s="67"/>
      <c r="AHB29" s="67"/>
      <c r="AHC29" s="67"/>
      <c r="AHD29" s="67"/>
      <c r="AHE29" s="67"/>
      <c r="AHF29" s="67"/>
      <c r="AHG29" s="67"/>
      <c r="AHH29" s="67"/>
      <c r="AHI29" s="67"/>
      <c r="AHJ29" s="67" t="s">
        <v>302</v>
      </c>
      <c r="AHK29" s="538"/>
      <c r="AHL29" s="538"/>
      <c r="AHM29" s="538"/>
      <c r="AHN29" s="538"/>
      <c r="AHO29" s="538"/>
      <c r="AHP29" s="67" t="s">
        <v>292</v>
      </c>
      <c r="AHQ29" s="67"/>
      <c r="AHR29" s="67"/>
      <c r="AHS29" s="67"/>
      <c r="AHT29" s="67"/>
      <c r="AHU29" s="67"/>
      <c r="AHV29" s="67"/>
      <c r="AHW29" s="67"/>
      <c r="AHX29" s="67"/>
      <c r="AHY29" s="67"/>
      <c r="AHZ29" s="67" t="s">
        <v>302</v>
      </c>
      <c r="AIA29" s="538"/>
      <c r="AIB29" s="538"/>
      <c r="AIC29" s="538"/>
      <c r="AID29" s="538"/>
      <c r="AIE29" s="538"/>
      <c r="AIF29" s="67" t="s">
        <v>292</v>
      </c>
      <c r="AIG29" s="67"/>
      <c r="AIH29" s="67"/>
      <c r="AII29" s="67"/>
      <c r="AIJ29" s="67"/>
      <c r="AIK29" s="67"/>
      <c r="AIL29" s="67"/>
      <c r="AIM29" s="67"/>
      <c r="AIN29" s="67"/>
      <c r="AIO29" s="67"/>
      <c r="AIP29" s="67" t="s">
        <v>302</v>
      </c>
      <c r="AIQ29" s="538"/>
      <c r="AIR29" s="538"/>
      <c r="AIS29" s="538"/>
      <c r="AIT29" s="538"/>
      <c r="AIU29" s="538"/>
      <c r="AIV29" s="67" t="s">
        <v>292</v>
      </c>
      <c r="AIW29" s="67"/>
      <c r="AIX29" s="67"/>
      <c r="AIY29" s="67"/>
      <c r="AIZ29" s="67"/>
      <c r="AJA29" s="67"/>
      <c r="AJB29" s="67"/>
      <c r="AJC29" s="67"/>
      <c r="AJD29" s="67"/>
      <c r="AJE29" s="67"/>
      <c r="AJF29" s="67" t="s">
        <v>302</v>
      </c>
      <c r="AJG29" s="538"/>
      <c r="AJH29" s="538"/>
      <c r="AJI29" s="538"/>
      <c r="AJJ29" s="538"/>
      <c r="AJK29" s="538"/>
      <c r="AJL29" s="67" t="s">
        <v>292</v>
      </c>
      <c r="AJM29" s="67"/>
      <c r="AJN29" s="67"/>
      <c r="AJO29" s="67"/>
      <c r="AJP29" s="67"/>
      <c r="AJQ29" s="67"/>
      <c r="AJR29" s="67"/>
      <c r="AJS29" s="67"/>
      <c r="AJT29" s="67"/>
      <c r="AJU29" s="67"/>
      <c r="AJV29" s="67" t="s">
        <v>302</v>
      </c>
      <c r="AJW29" s="538"/>
      <c r="AJX29" s="538"/>
      <c r="AJY29" s="538"/>
      <c r="AJZ29" s="538"/>
      <c r="AKA29" s="538"/>
      <c r="AKB29" s="67" t="s">
        <v>292</v>
      </c>
      <c r="AKC29" s="67"/>
      <c r="AKD29" s="67"/>
      <c r="AKE29" s="67"/>
      <c r="AKF29" s="67"/>
      <c r="AKG29" s="67"/>
      <c r="AKH29" s="67"/>
      <c r="AKI29" s="67"/>
      <c r="AKJ29" s="67"/>
      <c r="AKK29" s="67"/>
      <c r="AKL29" s="67" t="s">
        <v>302</v>
      </c>
      <c r="AKM29" s="538"/>
      <c r="AKN29" s="538"/>
      <c r="AKO29" s="538"/>
      <c r="AKP29" s="538"/>
      <c r="AKQ29" s="538"/>
      <c r="AKR29" s="67" t="s">
        <v>292</v>
      </c>
      <c r="AKS29" s="67"/>
      <c r="AKT29" s="67"/>
      <c r="AKU29" s="67"/>
      <c r="AKV29" s="67"/>
      <c r="AKW29" s="67"/>
      <c r="AKX29" s="67"/>
      <c r="AKY29" s="67"/>
      <c r="AKZ29" s="67"/>
      <c r="ALA29" s="67"/>
      <c r="ALB29" s="67" t="s">
        <v>302</v>
      </c>
      <c r="ALC29" s="538"/>
      <c r="ALD29" s="538"/>
      <c r="ALE29" s="538"/>
      <c r="ALF29" s="538"/>
      <c r="ALG29" s="538"/>
      <c r="ALH29" s="67" t="s">
        <v>292</v>
      </c>
      <c r="ALI29" s="67"/>
      <c r="ALJ29" s="67"/>
      <c r="ALK29" s="67"/>
      <c r="ALL29" s="67"/>
      <c r="ALM29" s="67"/>
      <c r="ALN29" s="67"/>
      <c r="ALO29" s="67"/>
      <c r="ALP29" s="67"/>
      <c r="ALQ29" s="67"/>
      <c r="ALR29" s="67" t="s">
        <v>302</v>
      </c>
      <c r="ALS29" s="538"/>
      <c r="ALT29" s="538"/>
      <c r="ALU29" s="538"/>
      <c r="ALV29" s="538"/>
      <c r="ALW29" s="538"/>
      <c r="ALX29" s="67" t="s">
        <v>292</v>
      </c>
      <c r="ALY29" s="67"/>
      <c r="ALZ29" s="67"/>
      <c r="AMA29" s="67"/>
      <c r="AMB29" s="67"/>
      <c r="AMC29" s="67"/>
      <c r="AMD29" s="67"/>
      <c r="AME29" s="67"/>
      <c r="AMF29" s="67"/>
      <c r="AMG29" s="67"/>
      <c r="AMH29" s="67" t="s">
        <v>302</v>
      </c>
      <c r="AMI29" s="538"/>
      <c r="AMJ29" s="538"/>
      <c r="AMK29" s="538"/>
      <c r="AML29" s="538"/>
      <c r="AMM29" s="538"/>
      <c r="AMN29" s="67" t="s">
        <v>292</v>
      </c>
      <c r="AMO29" s="67"/>
      <c r="AMP29" s="67"/>
      <c r="AMQ29" s="67"/>
      <c r="AMR29" s="67"/>
      <c r="AMS29" s="67"/>
      <c r="AMT29" s="67"/>
      <c r="AMU29" s="67"/>
      <c r="AMV29" s="67"/>
      <c r="AMW29" s="67"/>
      <c r="AMX29" s="67" t="s">
        <v>302</v>
      </c>
      <c r="AMY29" s="538"/>
      <c r="AMZ29" s="538"/>
      <c r="ANA29" s="538"/>
      <c r="ANB29" s="538"/>
      <c r="ANC29" s="538"/>
      <c r="AND29" s="67" t="s">
        <v>292</v>
      </c>
      <c r="ANE29" s="67"/>
      <c r="ANF29" s="67"/>
      <c r="ANG29" s="67"/>
      <c r="ANH29" s="67"/>
      <c r="ANI29" s="67"/>
      <c r="ANJ29" s="67"/>
      <c r="ANK29" s="67"/>
      <c r="ANL29" s="67"/>
      <c r="ANM29" s="67"/>
      <c r="ANN29" s="67" t="s">
        <v>302</v>
      </c>
      <c r="ANO29" s="538"/>
      <c r="ANP29" s="538"/>
      <c r="ANQ29" s="538"/>
      <c r="ANR29" s="538"/>
      <c r="ANS29" s="538"/>
      <c r="ANT29" s="67" t="s">
        <v>292</v>
      </c>
      <c r="ANU29" s="67"/>
      <c r="ANV29" s="67"/>
      <c r="ANW29" s="67"/>
      <c r="ANX29" s="67"/>
      <c r="ANY29" s="67"/>
      <c r="ANZ29" s="67"/>
      <c r="AOA29" s="67"/>
      <c r="AOB29" s="67"/>
      <c r="AOC29" s="67"/>
      <c r="AOD29" s="67" t="s">
        <v>302</v>
      </c>
      <c r="AOE29" s="538"/>
      <c r="AOF29" s="538"/>
      <c r="AOG29" s="538"/>
      <c r="AOH29" s="538"/>
      <c r="AOI29" s="538"/>
      <c r="AOJ29" s="67" t="s">
        <v>292</v>
      </c>
      <c r="AOK29" s="67"/>
      <c r="AOL29" s="67"/>
      <c r="AOM29" s="67"/>
      <c r="AON29" s="67"/>
      <c r="AOO29" s="67"/>
      <c r="AOP29" s="67"/>
      <c r="AOQ29" s="67"/>
      <c r="AOR29" s="67"/>
      <c r="AOS29" s="67"/>
      <c r="AOT29" s="67" t="s">
        <v>302</v>
      </c>
      <c r="AOU29" s="538"/>
      <c r="AOV29" s="538"/>
      <c r="AOW29" s="538"/>
      <c r="AOX29" s="538"/>
      <c r="AOY29" s="538"/>
      <c r="AOZ29" s="67" t="s">
        <v>292</v>
      </c>
      <c r="APA29" s="67"/>
      <c r="APB29" s="67"/>
      <c r="APC29" s="67"/>
      <c r="APD29" s="67"/>
      <c r="APE29" s="67"/>
      <c r="APF29" s="67"/>
      <c r="APG29" s="67"/>
      <c r="APH29" s="67"/>
      <c r="API29" s="67"/>
      <c r="APJ29" s="67" t="s">
        <v>302</v>
      </c>
      <c r="APK29" s="538"/>
      <c r="APL29" s="538"/>
      <c r="APM29" s="538"/>
      <c r="APN29" s="538"/>
      <c r="APO29" s="538"/>
      <c r="APP29" s="67" t="s">
        <v>292</v>
      </c>
      <c r="APQ29" s="67"/>
      <c r="APR29" s="67"/>
      <c r="APS29" s="67"/>
      <c r="APT29" s="67"/>
      <c r="APU29" s="67"/>
      <c r="APV29" s="67"/>
      <c r="APW29" s="67"/>
      <c r="APX29" s="67"/>
      <c r="APY29" s="67"/>
      <c r="APZ29" s="67" t="s">
        <v>302</v>
      </c>
      <c r="AQA29" s="538"/>
      <c r="AQB29" s="538"/>
      <c r="AQC29" s="538"/>
      <c r="AQD29" s="538"/>
      <c r="AQE29" s="538"/>
      <c r="AQF29" s="67" t="s">
        <v>292</v>
      </c>
      <c r="AQG29" s="67"/>
      <c r="AQH29" s="67"/>
      <c r="AQI29" s="67"/>
      <c r="AQJ29" s="67"/>
      <c r="AQK29" s="67"/>
      <c r="AQL29" s="67"/>
      <c r="AQM29" s="67"/>
      <c r="AQN29" s="67"/>
      <c r="AQO29" s="67"/>
      <c r="AQP29" s="67" t="s">
        <v>302</v>
      </c>
      <c r="AQQ29" s="538"/>
      <c r="AQR29" s="538"/>
      <c r="AQS29" s="538"/>
      <c r="AQT29" s="538"/>
      <c r="AQU29" s="538"/>
      <c r="AQV29" s="67" t="s">
        <v>292</v>
      </c>
      <c r="AQW29" s="67"/>
      <c r="AQX29" s="67"/>
      <c r="AQY29" s="67"/>
      <c r="AQZ29" s="67"/>
      <c r="ARA29" s="67"/>
      <c r="ARB29" s="67"/>
      <c r="ARC29" s="67"/>
      <c r="ARD29" s="67"/>
      <c r="ARE29" s="67"/>
      <c r="ARF29" s="67" t="s">
        <v>302</v>
      </c>
      <c r="ARG29" s="538"/>
      <c r="ARH29" s="538"/>
      <c r="ARI29" s="538"/>
      <c r="ARJ29" s="538"/>
      <c r="ARK29" s="538"/>
      <c r="ARL29" s="67" t="s">
        <v>292</v>
      </c>
      <c r="ARM29" s="67"/>
      <c r="ARN29" s="67"/>
      <c r="ARO29" s="67"/>
      <c r="ARP29" s="67"/>
      <c r="ARQ29" s="67"/>
      <c r="ARR29" s="67"/>
      <c r="ARS29" s="67"/>
      <c r="ART29" s="67"/>
      <c r="ARU29" s="67"/>
      <c r="ARV29" s="67" t="s">
        <v>302</v>
      </c>
      <c r="ARW29" s="538"/>
      <c r="ARX29" s="538"/>
      <c r="ARY29" s="538"/>
      <c r="ARZ29" s="538"/>
      <c r="ASA29" s="538"/>
      <c r="ASB29" s="67" t="s">
        <v>292</v>
      </c>
      <c r="ASC29" s="67"/>
      <c r="ASD29" s="67"/>
      <c r="ASE29" s="67"/>
      <c r="ASF29" s="67"/>
      <c r="ASG29" s="67"/>
      <c r="ASH29" s="67"/>
      <c r="ASI29" s="67"/>
      <c r="ASJ29" s="67"/>
      <c r="ASK29" s="67"/>
      <c r="ASL29" s="67" t="s">
        <v>302</v>
      </c>
      <c r="ASM29" s="538"/>
      <c r="ASN29" s="538"/>
      <c r="ASO29" s="538"/>
      <c r="ASP29" s="538"/>
      <c r="ASQ29" s="538"/>
      <c r="ASR29" s="67" t="s">
        <v>292</v>
      </c>
      <c r="ASS29" s="67"/>
      <c r="AST29" s="67"/>
      <c r="ASU29" s="67"/>
      <c r="ASV29" s="67"/>
      <c r="ASW29" s="67"/>
      <c r="ASX29" s="67"/>
      <c r="ASY29" s="67"/>
      <c r="ASZ29" s="67"/>
      <c r="ATA29" s="67"/>
      <c r="ATB29" s="67" t="s">
        <v>302</v>
      </c>
      <c r="ATC29" s="538"/>
      <c r="ATD29" s="538"/>
      <c r="ATE29" s="538"/>
      <c r="ATF29" s="538"/>
      <c r="ATG29" s="538"/>
      <c r="ATH29" s="67" t="s">
        <v>292</v>
      </c>
      <c r="ATI29" s="67"/>
      <c r="ATJ29" s="67"/>
      <c r="ATK29" s="67"/>
      <c r="ATL29" s="67"/>
      <c r="ATM29" s="67"/>
      <c r="ATN29" s="67"/>
      <c r="ATO29" s="67"/>
      <c r="ATP29" s="67"/>
      <c r="ATQ29" s="67"/>
      <c r="ATR29" s="67" t="s">
        <v>302</v>
      </c>
      <c r="ATS29" s="538"/>
      <c r="ATT29" s="538"/>
      <c r="ATU29" s="538"/>
      <c r="ATV29" s="538"/>
      <c r="ATW29" s="538"/>
      <c r="ATX29" s="67" t="s">
        <v>292</v>
      </c>
      <c r="ATY29" s="67"/>
      <c r="ATZ29" s="67"/>
      <c r="AUA29" s="67"/>
      <c r="AUB29" s="67"/>
      <c r="AUC29" s="67"/>
      <c r="AUD29" s="67"/>
      <c r="AUE29" s="67"/>
      <c r="AUF29" s="67"/>
      <c r="AUG29" s="67"/>
      <c r="AUH29" s="67" t="s">
        <v>302</v>
      </c>
      <c r="AUI29" s="538"/>
      <c r="AUJ29" s="538"/>
      <c r="AUK29" s="538"/>
      <c r="AUL29" s="538"/>
      <c r="AUM29" s="538"/>
      <c r="AUN29" s="67" t="s">
        <v>292</v>
      </c>
      <c r="AUO29" s="67"/>
      <c r="AUP29" s="67"/>
      <c r="AUQ29" s="67"/>
      <c r="AUR29" s="67"/>
      <c r="AUS29" s="67"/>
      <c r="AUT29" s="67"/>
      <c r="AUU29" s="67"/>
      <c r="AUV29" s="67"/>
      <c r="AUW29" s="67"/>
      <c r="AUX29" s="67" t="s">
        <v>302</v>
      </c>
      <c r="AUY29" s="538"/>
      <c r="AUZ29" s="538"/>
      <c r="AVA29" s="538"/>
      <c r="AVB29" s="538"/>
      <c r="AVC29" s="538"/>
      <c r="AVD29" s="67" t="s">
        <v>292</v>
      </c>
      <c r="AVE29" s="67"/>
      <c r="AVF29" s="67"/>
      <c r="AVG29" s="67"/>
      <c r="AVH29" s="67"/>
      <c r="AVI29" s="67"/>
      <c r="AVJ29" s="67"/>
      <c r="AVK29" s="67"/>
      <c r="AVL29" s="67"/>
      <c r="AVM29" s="67"/>
      <c r="AVN29" s="67" t="s">
        <v>302</v>
      </c>
      <c r="AVO29" s="538"/>
      <c r="AVP29" s="538"/>
      <c r="AVQ29" s="538"/>
      <c r="AVR29" s="538"/>
      <c r="AVS29" s="538"/>
      <c r="AVT29" s="67" t="s">
        <v>292</v>
      </c>
      <c r="AVU29" s="67"/>
      <c r="AVV29" s="67"/>
      <c r="AVW29" s="67"/>
      <c r="AVX29" s="67"/>
      <c r="AVY29" s="67"/>
      <c r="AVZ29" s="67"/>
      <c r="AWA29" s="67"/>
      <c r="AWB29" s="67"/>
      <c r="AWC29" s="67"/>
      <c r="AWD29" s="67" t="s">
        <v>302</v>
      </c>
      <c r="AWE29" s="538"/>
      <c r="AWF29" s="538"/>
      <c r="AWG29" s="538"/>
      <c r="AWH29" s="538"/>
      <c r="AWI29" s="538"/>
      <c r="AWJ29" s="67" t="s">
        <v>292</v>
      </c>
      <c r="AWK29" s="67"/>
      <c r="AWL29" s="67"/>
      <c r="AWM29" s="67"/>
      <c r="AWN29" s="67"/>
      <c r="AWO29" s="67"/>
      <c r="AWP29" s="67"/>
      <c r="AWQ29" s="67"/>
      <c r="AWR29" s="67"/>
      <c r="AWS29" s="67"/>
      <c r="AWT29" s="67" t="s">
        <v>302</v>
      </c>
      <c r="AWU29" s="538"/>
      <c r="AWV29" s="538"/>
      <c r="AWW29" s="538"/>
      <c r="AWX29" s="538"/>
      <c r="AWY29" s="538"/>
      <c r="AWZ29" s="67" t="s">
        <v>292</v>
      </c>
      <c r="AXA29" s="67"/>
      <c r="AXB29" s="67"/>
      <c r="AXC29" s="67"/>
      <c r="AXD29" s="67"/>
      <c r="AXE29" s="67"/>
      <c r="AXF29" s="67"/>
      <c r="AXG29" s="67"/>
      <c r="AXH29" s="67"/>
      <c r="AXI29" s="67"/>
      <c r="AXJ29" s="67" t="s">
        <v>302</v>
      </c>
      <c r="AXK29" s="538"/>
      <c r="AXL29" s="538"/>
      <c r="AXM29" s="538"/>
      <c r="AXN29" s="538"/>
      <c r="AXO29" s="538"/>
      <c r="AXP29" s="67" t="s">
        <v>292</v>
      </c>
      <c r="AXQ29" s="67"/>
      <c r="AXR29" s="67"/>
      <c r="AXS29" s="67"/>
      <c r="AXT29" s="67"/>
      <c r="AXU29" s="67"/>
      <c r="AXV29" s="67"/>
      <c r="AXW29" s="67"/>
      <c r="AXX29" s="67"/>
      <c r="AXY29" s="67"/>
      <c r="AXZ29" s="67" t="s">
        <v>302</v>
      </c>
      <c r="AYA29" s="538"/>
      <c r="AYB29" s="538"/>
      <c r="AYC29" s="538"/>
      <c r="AYD29" s="538"/>
      <c r="AYE29" s="538"/>
      <c r="AYF29" s="67" t="s">
        <v>292</v>
      </c>
      <c r="AYG29" s="67"/>
      <c r="AYH29" s="67"/>
      <c r="AYI29" s="67"/>
      <c r="AYJ29" s="67"/>
      <c r="AYK29" s="67"/>
      <c r="AYL29" s="67"/>
      <c r="AYM29" s="67"/>
      <c r="AYN29" s="67"/>
      <c r="AYO29" s="67"/>
      <c r="AYP29" s="67" t="s">
        <v>302</v>
      </c>
      <c r="AYQ29" s="538"/>
      <c r="AYR29" s="538"/>
      <c r="AYS29" s="538"/>
      <c r="AYT29" s="538"/>
      <c r="AYU29" s="538"/>
      <c r="AYV29" s="67" t="s">
        <v>292</v>
      </c>
      <c r="AYW29" s="67"/>
      <c r="AYX29" s="67"/>
      <c r="AYY29" s="67"/>
      <c r="AYZ29" s="67"/>
      <c r="AZA29" s="67"/>
      <c r="AZB29" s="67"/>
      <c r="AZC29" s="67"/>
      <c r="AZD29" s="67"/>
      <c r="AZE29" s="67"/>
      <c r="AZF29" s="67" t="s">
        <v>302</v>
      </c>
      <c r="AZG29" s="538"/>
      <c r="AZH29" s="538"/>
      <c r="AZI29" s="538"/>
      <c r="AZJ29" s="538"/>
      <c r="AZK29" s="538"/>
      <c r="AZL29" s="67" t="s">
        <v>292</v>
      </c>
      <c r="AZM29" s="67"/>
      <c r="AZN29" s="67"/>
      <c r="AZO29" s="67"/>
      <c r="AZP29" s="67"/>
      <c r="AZQ29" s="67"/>
      <c r="AZR29" s="67"/>
      <c r="AZS29" s="67"/>
      <c r="AZT29" s="67"/>
      <c r="AZU29" s="67"/>
      <c r="AZV29" s="67" t="s">
        <v>302</v>
      </c>
      <c r="AZW29" s="538"/>
      <c r="AZX29" s="538"/>
      <c r="AZY29" s="538"/>
      <c r="AZZ29" s="538"/>
      <c r="BAA29" s="538"/>
      <c r="BAB29" s="67" t="s">
        <v>292</v>
      </c>
      <c r="BAC29" s="67"/>
      <c r="BAD29" s="67"/>
      <c r="BAE29" s="67"/>
      <c r="BAF29" s="67"/>
      <c r="BAG29" s="67"/>
      <c r="BAH29" s="67"/>
      <c r="BAI29" s="67"/>
      <c r="BAJ29" s="67"/>
      <c r="BAK29" s="67"/>
      <c r="BAL29" s="67" t="s">
        <v>302</v>
      </c>
      <c r="BAM29" s="538"/>
      <c r="BAN29" s="538"/>
      <c r="BAO29" s="538"/>
      <c r="BAP29" s="538"/>
      <c r="BAQ29" s="538"/>
      <c r="BAR29" s="67" t="s">
        <v>292</v>
      </c>
      <c r="BAS29" s="67"/>
      <c r="BAT29" s="67"/>
      <c r="BAU29" s="67"/>
      <c r="BAV29" s="67"/>
      <c r="BAW29" s="67"/>
      <c r="BAX29" s="67"/>
      <c r="BAY29" s="67"/>
      <c r="BAZ29" s="67"/>
      <c r="BBA29" s="67"/>
      <c r="BBB29" s="67" t="s">
        <v>302</v>
      </c>
      <c r="BBC29" s="538"/>
      <c r="BBD29" s="538"/>
      <c r="BBE29" s="538"/>
      <c r="BBF29" s="538"/>
      <c r="BBG29" s="538"/>
      <c r="BBH29" s="67" t="s">
        <v>292</v>
      </c>
      <c r="BBI29" s="67"/>
      <c r="BBJ29" s="67"/>
      <c r="BBK29" s="67"/>
      <c r="BBL29" s="67"/>
      <c r="BBM29" s="67"/>
      <c r="BBN29" s="67"/>
      <c r="BBO29" s="67"/>
      <c r="BBP29" s="67"/>
      <c r="BBQ29" s="67"/>
      <c r="BBR29" s="67" t="s">
        <v>302</v>
      </c>
      <c r="BBS29" s="538"/>
      <c r="BBT29" s="538"/>
      <c r="BBU29" s="538"/>
      <c r="BBV29" s="538"/>
      <c r="BBW29" s="538"/>
      <c r="BBX29" s="67" t="s">
        <v>292</v>
      </c>
      <c r="BBY29" s="67"/>
      <c r="BBZ29" s="67"/>
      <c r="BCA29" s="67"/>
      <c r="BCB29" s="67"/>
      <c r="BCC29" s="67"/>
      <c r="BCD29" s="67"/>
      <c r="BCE29" s="67"/>
      <c r="BCF29" s="67"/>
      <c r="BCG29" s="67"/>
      <c r="BCH29" s="67" t="s">
        <v>302</v>
      </c>
      <c r="BCI29" s="538"/>
      <c r="BCJ29" s="538"/>
      <c r="BCK29" s="538"/>
      <c r="BCL29" s="538"/>
      <c r="BCM29" s="538"/>
      <c r="BCN29" s="67" t="s">
        <v>292</v>
      </c>
      <c r="BCO29" s="67"/>
      <c r="BCP29" s="67"/>
      <c r="BCQ29" s="67"/>
      <c r="BCR29" s="67"/>
      <c r="BCS29" s="67"/>
      <c r="BCT29" s="67"/>
      <c r="BCU29" s="67"/>
      <c r="BCV29" s="67"/>
      <c r="BCW29" s="67"/>
      <c r="BCX29" s="67" t="s">
        <v>302</v>
      </c>
      <c r="BCY29" s="538"/>
      <c r="BCZ29" s="538"/>
      <c r="BDA29" s="538"/>
      <c r="BDB29" s="538"/>
      <c r="BDC29" s="538"/>
      <c r="BDD29" s="67" t="s">
        <v>292</v>
      </c>
      <c r="BDE29" s="67"/>
      <c r="BDF29" s="67"/>
      <c r="BDG29" s="67"/>
      <c r="BDH29" s="67"/>
      <c r="BDI29" s="67"/>
      <c r="BDJ29" s="67"/>
      <c r="BDK29" s="67"/>
      <c r="BDL29" s="67"/>
      <c r="BDM29" s="67"/>
      <c r="BDN29" s="67" t="s">
        <v>302</v>
      </c>
      <c r="BDO29" s="538"/>
      <c r="BDP29" s="538"/>
      <c r="BDQ29" s="538"/>
      <c r="BDR29" s="538"/>
      <c r="BDS29" s="538"/>
      <c r="BDT29" s="67" t="s">
        <v>292</v>
      </c>
      <c r="BDU29" s="67"/>
      <c r="BDV29" s="67"/>
      <c r="BDW29" s="67"/>
      <c r="BDX29" s="67"/>
      <c r="BDY29" s="67"/>
      <c r="BDZ29" s="67"/>
      <c r="BEA29" s="67"/>
      <c r="BEB29" s="67"/>
      <c r="BEC29" s="67"/>
      <c r="BED29" s="67" t="s">
        <v>302</v>
      </c>
      <c r="BEE29" s="538"/>
      <c r="BEF29" s="538"/>
      <c r="BEG29" s="538"/>
      <c r="BEH29" s="538"/>
      <c r="BEI29" s="538"/>
      <c r="BEJ29" s="67" t="s">
        <v>292</v>
      </c>
      <c r="BEK29" s="67"/>
      <c r="BEL29" s="67"/>
      <c r="BEM29" s="67"/>
      <c r="BEN29" s="67"/>
      <c r="BEO29" s="67"/>
      <c r="BEP29" s="67"/>
      <c r="BEQ29" s="67"/>
      <c r="BER29" s="67"/>
      <c r="BES29" s="67"/>
      <c r="BET29" s="67" t="s">
        <v>302</v>
      </c>
      <c r="BEU29" s="538"/>
      <c r="BEV29" s="538"/>
      <c r="BEW29" s="538"/>
      <c r="BEX29" s="538"/>
      <c r="BEY29" s="538"/>
      <c r="BEZ29" s="67" t="s">
        <v>292</v>
      </c>
      <c r="BFA29" s="67"/>
      <c r="BFB29" s="67"/>
      <c r="BFC29" s="67"/>
      <c r="BFD29" s="67"/>
      <c r="BFE29" s="67"/>
      <c r="BFF29" s="67"/>
      <c r="BFG29" s="67"/>
      <c r="BFH29" s="67"/>
      <c r="BFI29" s="67"/>
      <c r="BFJ29" s="67" t="s">
        <v>302</v>
      </c>
      <c r="BFK29" s="538"/>
      <c r="BFL29" s="538"/>
      <c r="BFM29" s="538"/>
      <c r="BFN29" s="538"/>
      <c r="BFO29" s="538"/>
      <c r="BFP29" s="67" t="s">
        <v>292</v>
      </c>
      <c r="BFQ29" s="67"/>
      <c r="BFR29" s="67"/>
      <c r="BFS29" s="67"/>
      <c r="BFT29" s="67"/>
      <c r="BFU29" s="67"/>
      <c r="BFV29" s="67"/>
      <c r="BFW29" s="67"/>
      <c r="BFX29" s="67"/>
      <c r="BFY29" s="67"/>
      <c r="BFZ29" s="67" t="s">
        <v>302</v>
      </c>
      <c r="BGA29" s="538"/>
      <c r="BGB29" s="538"/>
      <c r="BGC29" s="538"/>
      <c r="BGD29" s="538"/>
      <c r="BGE29" s="538"/>
      <c r="BGF29" s="67" t="s">
        <v>292</v>
      </c>
      <c r="BGG29" s="67"/>
      <c r="BGH29" s="67"/>
      <c r="BGI29" s="67"/>
      <c r="BGJ29" s="67"/>
      <c r="BGK29" s="67"/>
      <c r="BGL29" s="67"/>
      <c r="BGM29" s="67"/>
      <c r="BGN29" s="67"/>
      <c r="BGO29" s="67"/>
      <c r="BGP29" s="67" t="s">
        <v>302</v>
      </c>
      <c r="BGQ29" s="538"/>
      <c r="BGR29" s="538"/>
      <c r="BGS29" s="538"/>
      <c r="BGT29" s="538"/>
      <c r="BGU29" s="538"/>
      <c r="BGV29" s="67" t="s">
        <v>292</v>
      </c>
      <c r="BGW29" s="67"/>
      <c r="BGX29" s="67"/>
      <c r="BGY29" s="67"/>
      <c r="BGZ29" s="67"/>
      <c r="BHA29" s="67"/>
      <c r="BHB29" s="67"/>
      <c r="BHC29" s="67"/>
      <c r="BHD29" s="67"/>
      <c r="BHE29" s="67"/>
      <c r="BHF29" s="67" t="s">
        <v>302</v>
      </c>
      <c r="BHG29" s="538"/>
      <c r="BHH29" s="538"/>
      <c r="BHI29" s="538"/>
      <c r="BHJ29" s="538"/>
      <c r="BHK29" s="538"/>
      <c r="BHL29" s="67" t="s">
        <v>292</v>
      </c>
      <c r="BHM29" s="67"/>
      <c r="BHN29" s="67"/>
      <c r="BHO29" s="67"/>
      <c r="BHP29" s="67"/>
      <c r="BHQ29" s="67"/>
      <c r="BHR29" s="67"/>
      <c r="BHS29" s="67"/>
      <c r="BHT29" s="67"/>
      <c r="BHU29" s="67"/>
      <c r="BHV29" s="67" t="s">
        <v>302</v>
      </c>
      <c r="BHW29" s="538"/>
      <c r="BHX29" s="538"/>
      <c r="BHY29" s="538"/>
      <c r="BHZ29" s="538"/>
      <c r="BIA29" s="538"/>
      <c r="BIB29" s="67" t="s">
        <v>292</v>
      </c>
      <c r="BIC29" s="67"/>
      <c r="BID29" s="67"/>
      <c r="BIE29" s="67"/>
      <c r="BIF29" s="67"/>
      <c r="BIG29" s="67"/>
      <c r="BIH29" s="67"/>
      <c r="BII29" s="67"/>
      <c r="BIJ29" s="67"/>
      <c r="BIK29" s="67"/>
      <c r="BIL29" s="67" t="s">
        <v>302</v>
      </c>
      <c r="BIM29" s="538"/>
      <c r="BIN29" s="538"/>
      <c r="BIO29" s="538"/>
      <c r="BIP29" s="538"/>
      <c r="BIQ29" s="538"/>
      <c r="BIR29" s="67" t="s">
        <v>292</v>
      </c>
      <c r="BIS29" s="67"/>
      <c r="BIT29" s="67"/>
      <c r="BIU29" s="67"/>
      <c r="BIV29" s="67"/>
      <c r="BIW29" s="67"/>
      <c r="BIX29" s="67"/>
      <c r="BIY29" s="67"/>
      <c r="BIZ29" s="67"/>
      <c r="BJA29" s="67"/>
      <c r="BJB29" s="67" t="s">
        <v>302</v>
      </c>
      <c r="BJC29" s="538"/>
      <c r="BJD29" s="538"/>
      <c r="BJE29" s="538"/>
      <c r="BJF29" s="538"/>
      <c r="BJG29" s="538"/>
      <c r="BJH29" s="67" t="s">
        <v>292</v>
      </c>
      <c r="BJI29" s="67"/>
      <c r="BJJ29" s="67"/>
      <c r="BJK29" s="67"/>
      <c r="BJL29" s="67"/>
      <c r="BJM29" s="67"/>
      <c r="BJN29" s="67"/>
      <c r="BJO29" s="67"/>
      <c r="BJP29" s="67"/>
      <c r="BJQ29" s="67"/>
      <c r="BJR29" s="67" t="s">
        <v>302</v>
      </c>
      <c r="BJS29" s="538"/>
      <c r="BJT29" s="538"/>
      <c r="BJU29" s="538"/>
      <c r="BJV29" s="538"/>
      <c r="BJW29" s="538"/>
      <c r="BJX29" s="67" t="s">
        <v>292</v>
      </c>
      <c r="BJY29" s="67"/>
      <c r="BJZ29" s="67"/>
      <c r="BKA29" s="67"/>
      <c r="BKB29" s="67"/>
      <c r="BKC29" s="67"/>
      <c r="BKD29" s="67"/>
      <c r="BKE29" s="67"/>
      <c r="BKF29" s="67"/>
      <c r="BKG29" s="67"/>
      <c r="BKH29" s="67" t="s">
        <v>302</v>
      </c>
      <c r="BKI29" s="538"/>
      <c r="BKJ29" s="538"/>
      <c r="BKK29" s="538"/>
      <c r="BKL29" s="538"/>
      <c r="BKM29" s="538"/>
      <c r="BKN29" s="67" t="s">
        <v>292</v>
      </c>
      <c r="BKO29" s="67"/>
      <c r="BKP29" s="67"/>
      <c r="BKQ29" s="67"/>
      <c r="BKR29" s="67"/>
      <c r="BKS29" s="67"/>
      <c r="BKT29" s="67"/>
      <c r="BKU29" s="67"/>
      <c r="BKV29" s="67"/>
      <c r="BKW29" s="67"/>
      <c r="BKX29" s="67" t="s">
        <v>302</v>
      </c>
      <c r="BKY29" s="538"/>
      <c r="BKZ29" s="538"/>
      <c r="BLA29" s="538"/>
      <c r="BLB29" s="538"/>
      <c r="BLC29" s="538"/>
      <c r="BLD29" s="67" t="s">
        <v>292</v>
      </c>
      <c r="BLE29" s="67"/>
      <c r="BLF29" s="67"/>
      <c r="BLG29" s="67"/>
      <c r="BLH29" s="67"/>
      <c r="BLI29" s="67"/>
      <c r="BLJ29" s="67"/>
      <c r="BLK29" s="67"/>
      <c r="BLL29" s="67"/>
      <c r="BLM29" s="67"/>
      <c r="BLN29" s="67" t="s">
        <v>302</v>
      </c>
      <c r="BLO29" s="538"/>
      <c r="BLP29" s="538"/>
      <c r="BLQ29" s="538"/>
      <c r="BLR29" s="538"/>
      <c r="BLS29" s="538"/>
      <c r="BLT29" s="67" t="s">
        <v>292</v>
      </c>
      <c r="BLU29" s="67"/>
      <c r="BLV29" s="67"/>
      <c r="BLW29" s="67"/>
      <c r="BLX29" s="67"/>
      <c r="BLY29" s="67"/>
      <c r="BLZ29" s="67"/>
      <c r="BMA29" s="67"/>
      <c r="BMB29" s="67"/>
      <c r="BMC29" s="67"/>
      <c r="BMD29" s="67" t="s">
        <v>302</v>
      </c>
      <c r="BME29" s="538"/>
      <c r="BMF29" s="538"/>
      <c r="BMG29" s="538"/>
      <c r="BMH29" s="538"/>
      <c r="BMI29" s="538"/>
      <c r="BMJ29" s="67" t="s">
        <v>292</v>
      </c>
      <c r="BMK29" s="67"/>
      <c r="BML29" s="67"/>
      <c r="BMM29" s="67"/>
      <c r="BMN29" s="67"/>
      <c r="BMO29" s="67"/>
      <c r="BMP29" s="67"/>
      <c r="BMQ29" s="67"/>
      <c r="BMR29" s="67"/>
      <c r="BMS29" s="67"/>
      <c r="BMT29" s="67" t="s">
        <v>302</v>
      </c>
      <c r="BMU29" s="538"/>
      <c r="BMV29" s="538"/>
      <c r="BMW29" s="538"/>
      <c r="BMX29" s="538"/>
      <c r="BMY29" s="538"/>
      <c r="BMZ29" s="67" t="s">
        <v>292</v>
      </c>
      <c r="BNA29" s="67"/>
      <c r="BNB29" s="67"/>
      <c r="BNC29" s="67"/>
      <c r="BND29" s="67"/>
      <c r="BNE29" s="67"/>
      <c r="BNF29" s="67"/>
      <c r="BNG29" s="67"/>
      <c r="BNH29" s="67"/>
      <c r="BNI29" s="67"/>
      <c r="BNJ29" s="67" t="s">
        <v>302</v>
      </c>
      <c r="BNK29" s="538"/>
      <c r="BNL29" s="538"/>
      <c r="BNM29" s="538"/>
      <c r="BNN29" s="538"/>
      <c r="BNO29" s="538"/>
      <c r="BNP29" s="67" t="s">
        <v>292</v>
      </c>
      <c r="BNQ29" s="67"/>
      <c r="BNR29" s="67"/>
      <c r="BNS29" s="67"/>
      <c r="BNT29" s="67"/>
      <c r="BNU29" s="67"/>
      <c r="BNV29" s="67"/>
      <c r="BNW29" s="67"/>
      <c r="BNX29" s="67"/>
      <c r="BNY29" s="67"/>
      <c r="BNZ29" s="67" t="s">
        <v>302</v>
      </c>
      <c r="BOA29" s="538"/>
      <c r="BOB29" s="538"/>
      <c r="BOC29" s="538"/>
      <c r="BOD29" s="538"/>
      <c r="BOE29" s="538"/>
      <c r="BOF29" s="67" t="s">
        <v>292</v>
      </c>
      <c r="BOG29" s="67"/>
      <c r="BOH29" s="67"/>
      <c r="BOI29" s="67"/>
      <c r="BOJ29" s="67"/>
      <c r="BOK29" s="67"/>
      <c r="BOL29" s="67"/>
      <c r="BOM29" s="67"/>
      <c r="BON29" s="67"/>
      <c r="BOO29" s="67"/>
      <c r="BOP29" s="67" t="s">
        <v>302</v>
      </c>
      <c r="BOQ29" s="538"/>
      <c r="BOR29" s="538"/>
      <c r="BOS29" s="538"/>
      <c r="BOT29" s="538"/>
      <c r="BOU29" s="538"/>
      <c r="BOV29" s="67" t="s">
        <v>292</v>
      </c>
      <c r="BOW29" s="67"/>
      <c r="BOX29" s="67"/>
      <c r="BOY29" s="67"/>
      <c r="BOZ29" s="67"/>
      <c r="BPA29" s="67"/>
      <c r="BPB29" s="67"/>
      <c r="BPC29" s="67"/>
      <c r="BPD29" s="67"/>
      <c r="BPE29" s="67"/>
      <c r="BPF29" s="67" t="s">
        <v>302</v>
      </c>
      <c r="BPG29" s="538"/>
      <c r="BPH29" s="538"/>
      <c r="BPI29" s="538"/>
      <c r="BPJ29" s="538"/>
      <c r="BPK29" s="538"/>
      <c r="BPL29" s="67" t="s">
        <v>292</v>
      </c>
      <c r="BPM29" s="67"/>
      <c r="BPN29" s="67"/>
      <c r="BPO29" s="67"/>
      <c r="BPP29" s="67"/>
      <c r="BPQ29" s="67"/>
      <c r="BPR29" s="67"/>
      <c r="BPS29" s="67"/>
      <c r="BPT29" s="67"/>
      <c r="BPU29" s="67"/>
      <c r="BPV29" s="67" t="s">
        <v>302</v>
      </c>
      <c r="BPW29" s="538"/>
      <c r="BPX29" s="538"/>
      <c r="BPY29" s="538"/>
      <c r="BPZ29" s="538"/>
      <c r="BQA29" s="538"/>
      <c r="BQB29" s="67" t="s">
        <v>292</v>
      </c>
      <c r="BQC29" s="67"/>
      <c r="BQD29" s="67"/>
      <c r="BQE29" s="67"/>
      <c r="BQF29" s="67"/>
      <c r="BQG29" s="67"/>
      <c r="BQH29" s="67"/>
      <c r="BQI29" s="67"/>
      <c r="BQJ29" s="67"/>
      <c r="BQK29" s="67"/>
      <c r="BQL29" s="67" t="s">
        <v>302</v>
      </c>
      <c r="BQM29" s="538"/>
      <c r="BQN29" s="538"/>
      <c r="BQO29" s="538"/>
      <c r="BQP29" s="538"/>
      <c r="BQQ29" s="538"/>
      <c r="BQR29" s="67" t="s">
        <v>292</v>
      </c>
      <c r="BQS29" s="67"/>
      <c r="BQT29" s="67"/>
      <c r="BQU29" s="67"/>
      <c r="BQV29" s="67"/>
      <c r="BQW29" s="67"/>
      <c r="BQX29" s="67"/>
      <c r="BQY29" s="67"/>
      <c r="BQZ29" s="67"/>
      <c r="BRA29" s="67"/>
      <c r="BRB29" s="67" t="s">
        <v>302</v>
      </c>
      <c r="BRC29" s="538"/>
      <c r="BRD29" s="538"/>
      <c r="BRE29" s="538"/>
      <c r="BRF29" s="538"/>
      <c r="BRG29" s="538"/>
      <c r="BRH29" s="67" t="s">
        <v>292</v>
      </c>
      <c r="BRI29" s="67"/>
      <c r="BRJ29" s="67"/>
      <c r="BRK29" s="67"/>
      <c r="BRL29" s="67"/>
      <c r="BRM29" s="67"/>
      <c r="BRN29" s="67"/>
      <c r="BRO29" s="67"/>
      <c r="BRP29" s="67"/>
      <c r="BRQ29" s="67"/>
      <c r="BRR29" s="67" t="s">
        <v>302</v>
      </c>
      <c r="BRS29" s="538"/>
      <c r="BRT29" s="538"/>
      <c r="BRU29" s="538"/>
      <c r="BRV29" s="538"/>
      <c r="BRW29" s="538"/>
      <c r="BRX29" s="67" t="s">
        <v>292</v>
      </c>
      <c r="BRY29" s="67"/>
      <c r="BRZ29" s="67"/>
      <c r="BSA29" s="67"/>
      <c r="BSB29" s="67"/>
      <c r="BSC29" s="67"/>
      <c r="BSD29" s="67"/>
      <c r="BSE29" s="67"/>
      <c r="BSF29" s="67"/>
      <c r="BSG29" s="67"/>
      <c r="BSH29" s="67" t="s">
        <v>302</v>
      </c>
      <c r="BSI29" s="538"/>
      <c r="BSJ29" s="538"/>
      <c r="BSK29" s="538"/>
      <c r="BSL29" s="538"/>
      <c r="BSM29" s="538"/>
      <c r="BSN29" s="67" t="s">
        <v>292</v>
      </c>
      <c r="BSO29" s="67"/>
      <c r="BSP29" s="67"/>
      <c r="BSQ29" s="67"/>
      <c r="BSR29" s="67"/>
      <c r="BSS29" s="67"/>
      <c r="BST29" s="67"/>
      <c r="BSU29" s="67"/>
      <c r="BSV29" s="67"/>
      <c r="BSW29" s="67"/>
      <c r="BSX29" s="67" t="s">
        <v>302</v>
      </c>
      <c r="BSY29" s="538"/>
      <c r="BSZ29" s="538"/>
      <c r="BTA29" s="538"/>
      <c r="BTB29" s="538"/>
      <c r="BTC29" s="538"/>
      <c r="BTD29" s="67" t="s">
        <v>292</v>
      </c>
      <c r="BTE29" s="67"/>
      <c r="BTF29" s="67"/>
      <c r="BTG29" s="67"/>
      <c r="BTH29" s="67"/>
      <c r="BTI29" s="67"/>
      <c r="BTJ29" s="67"/>
      <c r="BTK29" s="67"/>
      <c r="BTL29" s="67"/>
      <c r="BTM29" s="67"/>
      <c r="BTN29" s="67" t="s">
        <v>302</v>
      </c>
      <c r="BTO29" s="538"/>
      <c r="BTP29" s="538"/>
      <c r="BTQ29" s="538"/>
      <c r="BTR29" s="538"/>
      <c r="BTS29" s="538"/>
      <c r="BTT29" s="67" t="s">
        <v>292</v>
      </c>
      <c r="BTU29" s="67"/>
      <c r="BTV29" s="67"/>
      <c r="BTW29" s="67"/>
      <c r="BTX29" s="67"/>
      <c r="BTY29" s="67"/>
      <c r="BTZ29" s="67"/>
      <c r="BUA29" s="67"/>
      <c r="BUB29" s="67"/>
      <c r="BUC29" s="67"/>
      <c r="BUD29" s="67" t="s">
        <v>302</v>
      </c>
      <c r="BUE29" s="538"/>
      <c r="BUF29" s="538"/>
      <c r="BUG29" s="538"/>
      <c r="BUH29" s="538"/>
      <c r="BUI29" s="538"/>
      <c r="BUJ29" s="67" t="s">
        <v>292</v>
      </c>
      <c r="BUK29" s="67"/>
      <c r="BUL29" s="67"/>
      <c r="BUM29" s="67"/>
      <c r="BUN29" s="67"/>
      <c r="BUO29" s="67"/>
      <c r="BUP29" s="67"/>
      <c r="BUQ29" s="67"/>
      <c r="BUR29" s="67"/>
      <c r="BUS29" s="67"/>
      <c r="BUT29" s="67" t="s">
        <v>302</v>
      </c>
      <c r="BUU29" s="538"/>
      <c r="BUV29" s="538"/>
      <c r="BUW29" s="538"/>
      <c r="BUX29" s="538"/>
      <c r="BUY29" s="538"/>
      <c r="BUZ29" s="67" t="s">
        <v>292</v>
      </c>
      <c r="BVA29" s="67"/>
      <c r="BVB29" s="67"/>
      <c r="BVC29" s="67"/>
      <c r="BVD29" s="67"/>
      <c r="BVE29" s="67"/>
      <c r="BVF29" s="67"/>
      <c r="BVG29" s="67"/>
      <c r="BVH29" s="67"/>
      <c r="BVI29" s="67"/>
      <c r="BVJ29" s="67" t="s">
        <v>302</v>
      </c>
      <c r="BVK29" s="538"/>
      <c r="BVL29" s="538"/>
      <c r="BVM29" s="538"/>
      <c r="BVN29" s="538"/>
      <c r="BVO29" s="538"/>
      <c r="BVP29" s="67" t="s">
        <v>292</v>
      </c>
      <c r="BVQ29" s="67"/>
      <c r="BVR29" s="67"/>
      <c r="BVS29" s="67"/>
      <c r="BVT29" s="67"/>
      <c r="BVU29" s="67"/>
      <c r="BVV29" s="67"/>
      <c r="BVW29" s="67"/>
      <c r="BVX29" s="67"/>
      <c r="BVY29" s="67"/>
      <c r="BVZ29" s="67" t="s">
        <v>302</v>
      </c>
      <c r="BWA29" s="538"/>
      <c r="BWB29" s="538"/>
      <c r="BWC29" s="538"/>
      <c r="BWD29" s="538"/>
      <c r="BWE29" s="538"/>
      <c r="BWF29" s="67" t="s">
        <v>292</v>
      </c>
      <c r="BWG29" s="67"/>
      <c r="BWH29" s="67"/>
      <c r="BWI29" s="67"/>
      <c r="BWJ29" s="67"/>
      <c r="BWK29" s="67"/>
      <c r="BWL29" s="67"/>
      <c r="BWM29" s="67"/>
      <c r="BWN29" s="67"/>
      <c r="BWO29" s="67"/>
      <c r="BWP29" s="67" t="s">
        <v>302</v>
      </c>
      <c r="BWQ29" s="538"/>
      <c r="BWR29" s="538"/>
      <c r="BWS29" s="538"/>
      <c r="BWT29" s="538"/>
      <c r="BWU29" s="538"/>
      <c r="BWV29" s="67" t="s">
        <v>292</v>
      </c>
      <c r="BWW29" s="67"/>
      <c r="BWX29" s="67"/>
      <c r="BWY29" s="67"/>
      <c r="BWZ29" s="67"/>
      <c r="BXA29" s="67"/>
      <c r="BXB29" s="67"/>
      <c r="BXC29" s="67"/>
      <c r="BXD29" s="67"/>
      <c r="BXE29" s="67"/>
      <c r="BXF29" s="67" t="s">
        <v>302</v>
      </c>
      <c r="BXG29" s="538"/>
      <c r="BXH29" s="538"/>
      <c r="BXI29" s="538"/>
      <c r="BXJ29" s="538"/>
      <c r="BXK29" s="538"/>
      <c r="BXL29" s="67" t="s">
        <v>292</v>
      </c>
      <c r="BXM29" s="67"/>
      <c r="BXN29" s="67"/>
      <c r="BXO29" s="67"/>
      <c r="BXP29" s="67"/>
      <c r="BXQ29" s="67"/>
      <c r="BXR29" s="67"/>
      <c r="BXS29" s="67"/>
      <c r="BXT29" s="67"/>
      <c r="BXU29" s="67"/>
      <c r="BXV29" s="67" t="s">
        <v>302</v>
      </c>
      <c r="BXW29" s="538"/>
      <c r="BXX29" s="538"/>
      <c r="BXY29" s="538"/>
      <c r="BXZ29" s="538"/>
      <c r="BYA29" s="538"/>
      <c r="BYB29" s="67" t="s">
        <v>292</v>
      </c>
      <c r="BYC29" s="67"/>
      <c r="BYD29" s="67"/>
      <c r="BYE29" s="67"/>
      <c r="BYF29" s="67"/>
      <c r="BYG29" s="67"/>
      <c r="BYH29" s="67"/>
      <c r="BYI29" s="67"/>
      <c r="BYJ29" s="67"/>
      <c r="BYK29" s="67"/>
      <c r="BYL29" s="67" t="s">
        <v>302</v>
      </c>
      <c r="BYM29" s="538"/>
      <c r="BYN29" s="538"/>
      <c r="BYO29" s="538"/>
      <c r="BYP29" s="538"/>
      <c r="BYQ29" s="538"/>
      <c r="BYR29" s="67" t="s">
        <v>292</v>
      </c>
      <c r="BYS29" s="67"/>
      <c r="BYT29" s="67"/>
      <c r="BYU29" s="67"/>
      <c r="BYV29" s="67"/>
      <c r="BYW29" s="67"/>
      <c r="BYX29" s="67"/>
      <c r="BYY29" s="67"/>
      <c r="BYZ29" s="67"/>
      <c r="BZA29" s="67"/>
      <c r="BZB29" s="67" t="s">
        <v>302</v>
      </c>
      <c r="BZC29" s="538"/>
      <c r="BZD29" s="538"/>
      <c r="BZE29" s="538"/>
      <c r="BZF29" s="538"/>
      <c r="BZG29" s="538"/>
      <c r="BZH29" s="67" t="s">
        <v>292</v>
      </c>
      <c r="BZI29" s="67"/>
      <c r="BZJ29" s="67"/>
      <c r="BZK29" s="67"/>
      <c r="BZL29" s="67"/>
      <c r="BZM29" s="67"/>
      <c r="BZN29" s="67"/>
      <c r="BZO29" s="67"/>
      <c r="BZP29" s="67"/>
      <c r="BZQ29" s="67"/>
      <c r="BZR29" s="67" t="s">
        <v>302</v>
      </c>
      <c r="BZS29" s="538"/>
      <c r="BZT29" s="538"/>
      <c r="BZU29" s="538"/>
      <c r="BZV29" s="538"/>
      <c r="BZW29" s="538"/>
      <c r="BZX29" s="67" t="s">
        <v>292</v>
      </c>
      <c r="BZY29" s="67"/>
      <c r="BZZ29" s="67"/>
      <c r="CAA29" s="67"/>
      <c r="CAB29" s="67"/>
      <c r="CAC29" s="67"/>
      <c r="CAD29" s="67"/>
      <c r="CAE29" s="67"/>
      <c r="CAF29" s="67"/>
      <c r="CAG29" s="67"/>
      <c r="CAH29" s="67" t="s">
        <v>302</v>
      </c>
      <c r="CAI29" s="538"/>
      <c r="CAJ29" s="538"/>
      <c r="CAK29" s="538"/>
      <c r="CAL29" s="538"/>
      <c r="CAM29" s="538"/>
      <c r="CAN29" s="67" t="s">
        <v>292</v>
      </c>
      <c r="CAO29" s="67"/>
      <c r="CAP29" s="67"/>
      <c r="CAQ29" s="67"/>
      <c r="CAR29" s="67"/>
      <c r="CAS29" s="67"/>
      <c r="CAT29" s="67"/>
      <c r="CAU29" s="67"/>
      <c r="CAV29" s="67"/>
      <c r="CAW29" s="67"/>
      <c r="CAX29" s="67" t="s">
        <v>302</v>
      </c>
      <c r="CAY29" s="538"/>
      <c r="CAZ29" s="538"/>
      <c r="CBA29" s="538"/>
      <c r="CBB29" s="538"/>
      <c r="CBC29" s="538"/>
      <c r="CBD29" s="67" t="s">
        <v>292</v>
      </c>
      <c r="CBE29" s="67"/>
      <c r="CBF29" s="67"/>
      <c r="CBG29" s="67"/>
      <c r="CBH29" s="67"/>
      <c r="CBI29" s="67"/>
      <c r="CBJ29" s="67"/>
      <c r="CBK29" s="67"/>
      <c r="CBL29" s="67"/>
      <c r="CBM29" s="67"/>
      <c r="CBN29" s="67" t="s">
        <v>302</v>
      </c>
      <c r="CBO29" s="538"/>
      <c r="CBP29" s="538"/>
      <c r="CBQ29" s="538"/>
      <c r="CBR29" s="538"/>
      <c r="CBS29" s="538"/>
      <c r="CBT29" s="67" t="s">
        <v>292</v>
      </c>
      <c r="CBU29" s="67"/>
      <c r="CBV29" s="67"/>
      <c r="CBW29" s="67"/>
      <c r="CBX29" s="67"/>
      <c r="CBY29" s="67"/>
      <c r="CBZ29" s="67"/>
      <c r="CCA29" s="67"/>
      <c r="CCB29" s="67"/>
      <c r="CCC29" s="67"/>
      <c r="CCD29" s="67" t="s">
        <v>302</v>
      </c>
      <c r="CCE29" s="538"/>
      <c r="CCF29" s="538"/>
      <c r="CCG29" s="538"/>
      <c r="CCH29" s="538"/>
      <c r="CCI29" s="538"/>
      <c r="CCJ29" s="67" t="s">
        <v>292</v>
      </c>
      <c r="CCK29" s="67"/>
      <c r="CCL29" s="67"/>
      <c r="CCM29" s="67"/>
      <c r="CCN29" s="67"/>
      <c r="CCO29" s="67"/>
      <c r="CCP29" s="67"/>
      <c r="CCQ29" s="67"/>
      <c r="CCR29" s="67"/>
      <c r="CCS29" s="67"/>
      <c r="CCT29" s="67" t="s">
        <v>302</v>
      </c>
      <c r="CCU29" s="538"/>
      <c r="CCV29" s="538"/>
      <c r="CCW29" s="538"/>
      <c r="CCX29" s="538"/>
      <c r="CCY29" s="538"/>
      <c r="CCZ29" s="67" t="s">
        <v>292</v>
      </c>
      <c r="CDA29" s="67"/>
      <c r="CDB29" s="67"/>
      <c r="CDC29" s="67"/>
      <c r="CDD29" s="67"/>
      <c r="CDE29" s="67"/>
      <c r="CDF29" s="67"/>
      <c r="CDG29" s="67"/>
      <c r="CDH29" s="67"/>
      <c r="CDI29" s="67"/>
      <c r="CDJ29" s="67" t="s">
        <v>302</v>
      </c>
      <c r="CDK29" s="538"/>
      <c r="CDL29" s="538"/>
      <c r="CDM29" s="538"/>
      <c r="CDN29" s="538"/>
      <c r="CDO29" s="538"/>
      <c r="CDP29" s="67" t="s">
        <v>292</v>
      </c>
      <c r="CDQ29" s="67"/>
      <c r="CDR29" s="67"/>
      <c r="CDS29" s="67"/>
      <c r="CDT29" s="67"/>
      <c r="CDU29" s="67"/>
      <c r="CDV29" s="67"/>
      <c r="CDW29" s="67"/>
      <c r="CDX29" s="67"/>
      <c r="CDY29" s="67"/>
      <c r="CDZ29" s="67" t="s">
        <v>302</v>
      </c>
      <c r="CEA29" s="538"/>
      <c r="CEB29" s="538"/>
      <c r="CEC29" s="538"/>
      <c r="CED29" s="538"/>
      <c r="CEE29" s="538"/>
      <c r="CEF29" s="67" t="s">
        <v>292</v>
      </c>
      <c r="CEG29" s="67"/>
      <c r="CEH29" s="67"/>
      <c r="CEI29" s="67"/>
      <c r="CEJ29" s="67"/>
      <c r="CEK29" s="67"/>
      <c r="CEL29" s="67"/>
      <c r="CEM29" s="67"/>
      <c r="CEN29" s="67"/>
      <c r="CEO29" s="67"/>
      <c r="CEP29" s="67" t="s">
        <v>302</v>
      </c>
      <c r="CEQ29" s="538"/>
      <c r="CER29" s="538"/>
      <c r="CES29" s="538"/>
      <c r="CET29" s="538"/>
      <c r="CEU29" s="538"/>
      <c r="CEV29" s="67" t="s">
        <v>292</v>
      </c>
      <c r="CEW29" s="67"/>
      <c r="CEX29" s="67"/>
      <c r="CEY29" s="67"/>
      <c r="CEZ29" s="67"/>
      <c r="CFA29" s="67"/>
      <c r="CFB29" s="67"/>
      <c r="CFC29" s="67"/>
      <c r="CFD29" s="67"/>
      <c r="CFE29" s="67"/>
      <c r="CFF29" s="67" t="s">
        <v>302</v>
      </c>
      <c r="CFG29" s="538"/>
      <c r="CFH29" s="538"/>
      <c r="CFI29" s="538"/>
      <c r="CFJ29" s="538"/>
      <c r="CFK29" s="538"/>
      <c r="CFL29" s="67" t="s">
        <v>292</v>
      </c>
      <c r="CFM29" s="67"/>
      <c r="CFN29" s="67"/>
      <c r="CFO29" s="67"/>
      <c r="CFP29" s="67"/>
      <c r="CFQ29" s="67"/>
      <c r="CFR29" s="67"/>
      <c r="CFS29" s="67"/>
      <c r="CFT29" s="67"/>
      <c r="CFU29" s="67"/>
      <c r="CFV29" s="67" t="s">
        <v>302</v>
      </c>
      <c r="CFW29" s="538"/>
      <c r="CFX29" s="538"/>
      <c r="CFY29" s="538"/>
      <c r="CFZ29" s="538"/>
      <c r="CGA29" s="538"/>
      <c r="CGB29" s="67" t="s">
        <v>292</v>
      </c>
      <c r="CGC29" s="67"/>
      <c r="CGD29" s="67"/>
      <c r="CGE29" s="67"/>
      <c r="CGF29" s="67"/>
      <c r="CGG29" s="67"/>
      <c r="CGH29" s="67"/>
      <c r="CGI29" s="67"/>
      <c r="CGJ29" s="67"/>
      <c r="CGK29" s="67"/>
      <c r="CGL29" s="67" t="s">
        <v>302</v>
      </c>
      <c r="CGM29" s="538"/>
      <c r="CGN29" s="538"/>
      <c r="CGO29" s="538"/>
      <c r="CGP29" s="538"/>
      <c r="CGQ29" s="538"/>
      <c r="CGR29" s="67" t="s">
        <v>292</v>
      </c>
      <c r="CGS29" s="67"/>
      <c r="CGT29" s="67"/>
      <c r="CGU29" s="67"/>
      <c r="CGV29" s="67"/>
      <c r="CGW29" s="67"/>
      <c r="CGX29" s="67"/>
      <c r="CGY29" s="67"/>
      <c r="CGZ29" s="67"/>
      <c r="CHA29" s="67"/>
      <c r="CHB29" s="67" t="s">
        <v>302</v>
      </c>
      <c r="CHC29" s="538"/>
      <c r="CHD29" s="538"/>
      <c r="CHE29" s="538"/>
      <c r="CHF29" s="538"/>
      <c r="CHG29" s="538"/>
      <c r="CHH29" s="67" t="s">
        <v>292</v>
      </c>
      <c r="CHI29" s="67"/>
      <c r="CHJ29" s="67"/>
      <c r="CHK29" s="67"/>
      <c r="CHL29" s="67"/>
      <c r="CHM29" s="67"/>
      <c r="CHN29" s="67"/>
      <c r="CHO29" s="67"/>
      <c r="CHP29" s="67"/>
      <c r="CHQ29" s="67"/>
      <c r="CHR29" s="67" t="s">
        <v>302</v>
      </c>
      <c r="CHS29" s="538"/>
      <c r="CHT29" s="538"/>
      <c r="CHU29" s="538"/>
      <c r="CHV29" s="538"/>
      <c r="CHW29" s="538"/>
      <c r="CHX29" s="67" t="s">
        <v>292</v>
      </c>
      <c r="CHY29" s="67"/>
      <c r="CHZ29" s="67"/>
      <c r="CIA29" s="67"/>
      <c r="CIB29" s="67"/>
      <c r="CIC29" s="67"/>
      <c r="CID29" s="67"/>
      <c r="CIE29" s="67"/>
      <c r="CIF29" s="67"/>
      <c r="CIG29" s="67"/>
      <c r="CIH29" s="67" t="s">
        <v>302</v>
      </c>
      <c r="CII29" s="538"/>
      <c r="CIJ29" s="538"/>
      <c r="CIK29" s="538"/>
      <c r="CIL29" s="538"/>
      <c r="CIM29" s="538"/>
      <c r="CIN29" s="67" t="s">
        <v>292</v>
      </c>
      <c r="CIO29" s="67"/>
      <c r="CIP29" s="67"/>
      <c r="CIQ29" s="67"/>
      <c r="CIR29" s="67"/>
      <c r="CIS29" s="67"/>
      <c r="CIT29" s="67"/>
      <c r="CIU29" s="67"/>
      <c r="CIV29" s="67"/>
      <c r="CIW29" s="67"/>
      <c r="CIX29" s="67" t="s">
        <v>302</v>
      </c>
      <c r="CIY29" s="538"/>
      <c r="CIZ29" s="538"/>
      <c r="CJA29" s="538"/>
      <c r="CJB29" s="538"/>
      <c r="CJC29" s="538"/>
      <c r="CJD29" s="67" t="s">
        <v>292</v>
      </c>
      <c r="CJE29" s="67"/>
      <c r="CJF29" s="67"/>
      <c r="CJG29" s="67"/>
      <c r="CJH29" s="67"/>
      <c r="CJI29" s="67"/>
      <c r="CJJ29" s="67"/>
      <c r="CJK29" s="67"/>
      <c r="CJL29" s="67"/>
      <c r="CJM29" s="67"/>
      <c r="CJN29" s="67" t="s">
        <v>302</v>
      </c>
      <c r="CJO29" s="538"/>
      <c r="CJP29" s="538"/>
      <c r="CJQ29" s="538"/>
      <c r="CJR29" s="538"/>
      <c r="CJS29" s="538"/>
      <c r="CJT29" s="67" t="s">
        <v>292</v>
      </c>
      <c r="CJU29" s="67"/>
      <c r="CJV29" s="67"/>
      <c r="CJW29" s="67"/>
      <c r="CJX29" s="67"/>
      <c r="CJY29" s="67"/>
      <c r="CJZ29" s="67"/>
      <c r="CKA29" s="67"/>
      <c r="CKB29" s="67"/>
      <c r="CKC29" s="67"/>
      <c r="CKD29" s="67" t="s">
        <v>302</v>
      </c>
      <c r="CKE29" s="538"/>
      <c r="CKF29" s="538"/>
      <c r="CKG29" s="538"/>
      <c r="CKH29" s="538"/>
      <c r="CKI29" s="538"/>
      <c r="CKJ29" s="67" t="s">
        <v>292</v>
      </c>
      <c r="CKK29" s="67"/>
      <c r="CKL29" s="67"/>
      <c r="CKM29" s="67"/>
      <c r="CKN29" s="67"/>
      <c r="CKO29" s="67"/>
      <c r="CKP29" s="67"/>
      <c r="CKQ29" s="67"/>
      <c r="CKR29" s="67"/>
      <c r="CKS29" s="67"/>
      <c r="CKT29" s="67" t="s">
        <v>302</v>
      </c>
      <c r="CKU29" s="538"/>
      <c r="CKV29" s="538"/>
      <c r="CKW29" s="538"/>
      <c r="CKX29" s="538"/>
      <c r="CKY29" s="538"/>
      <c r="CKZ29" s="67" t="s">
        <v>292</v>
      </c>
      <c r="CLA29" s="67"/>
      <c r="CLB29" s="67"/>
      <c r="CLC29" s="67"/>
      <c r="CLD29" s="67"/>
      <c r="CLE29" s="67"/>
      <c r="CLF29" s="67"/>
      <c r="CLG29" s="67"/>
      <c r="CLH29" s="67"/>
      <c r="CLI29" s="67"/>
      <c r="CLJ29" s="67" t="s">
        <v>302</v>
      </c>
      <c r="CLK29" s="538"/>
      <c r="CLL29" s="538"/>
      <c r="CLM29" s="538"/>
      <c r="CLN29" s="538"/>
      <c r="CLO29" s="538"/>
      <c r="CLP29" s="67" t="s">
        <v>292</v>
      </c>
      <c r="CLQ29" s="67"/>
      <c r="CLR29" s="67"/>
      <c r="CLS29" s="67"/>
      <c r="CLT29" s="67"/>
      <c r="CLU29" s="67"/>
      <c r="CLV29" s="67"/>
      <c r="CLW29" s="67"/>
      <c r="CLX29" s="67"/>
      <c r="CLY29" s="67"/>
      <c r="CLZ29" s="67" t="s">
        <v>302</v>
      </c>
      <c r="CMA29" s="538"/>
      <c r="CMB29" s="538"/>
      <c r="CMC29" s="538"/>
      <c r="CMD29" s="538"/>
      <c r="CME29" s="538"/>
      <c r="CMF29" s="67" t="s">
        <v>292</v>
      </c>
      <c r="CMG29" s="67"/>
      <c r="CMH29" s="67"/>
      <c r="CMI29" s="67"/>
      <c r="CMJ29" s="67"/>
      <c r="CMK29" s="67"/>
      <c r="CML29" s="67"/>
      <c r="CMM29" s="67"/>
      <c r="CMN29" s="67"/>
      <c r="CMO29" s="67"/>
      <c r="CMP29" s="67" t="s">
        <v>302</v>
      </c>
      <c r="CMQ29" s="538"/>
      <c r="CMR29" s="538"/>
      <c r="CMS29" s="538"/>
      <c r="CMT29" s="538"/>
      <c r="CMU29" s="538"/>
      <c r="CMV29" s="67" t="s">
        <v>292</v>
      </c>
      <c r="CMW29" s="67"/>
      <c r="CMX29" s="67"/>
      <c r="CMY29" s="67"/>
      <c r="CMZ29" s="67"/>
      <c r="CNA29" s="67"/>
      <c r="CNB29" s="67"/>
      <c r="CNC29" s="67"/>
      <c r="CND29" s="67"/>
      <c r="CNE29" s="67"/>
      <c r="CNF29" s="67" t="s">
        <v>302</v>
      </c>
      <c r="CNG29" s="538"/>
      <c r="CNH29" s="538"/>
      <c r="CNI29" s="538"/>
      <c r="CNJ29" s="538"/>
      <c r="CNK29" s="538"/>
      <c r="CNL29" s="67" t="s">
        <v>292</v>
      </c>
      <c r="CNM29" s="67"/>
      <c r="CNN29" s="67"/>
      <c r="CNO29" s="67"/>
      <c r="CNP29" s="67"/>
      <c r="CNQ29" s="67"/>
      <c r="CNR29" s="67"/>
      <c r="CNS29" s="67"/>
      <c r="CNT29" s="67"/>
      <c r="CNU29" s="67"/>
      <c r="CNV29" s="67" t="s">
        <v>302</v>
      </c>
      <c r="CNW29" s="538"/>
      <c r="CNX29" s="538"/>
      <c r="CNY29" s="538"/>
      <c r="CNZ29" s="538"/>
      <c r="COA29" s="538"/>
      <c r="COB29" s="67" t="s">
        <v>292</v>
      </c>
      <c r="COC29" s="67"/>
      <c r="COD29" s="67"/>
      <c r="COE29" s="67"/>
      <c r="COF29" s="67"/>
      <c r="COG29" s="67"/>
      <c r="COH29" s="67"/>
      <c r="COI29" s="67"/>
      <c r="COJ29" s="67"/>
      <c r="COK29" s="67"/>
      <c r="COL29" s="67" t="s">
        <v>302</v>
      </c>
      <c r="COM29" s="538"/>
      <c r="CON29" s="538"/>
      <c r="COO29" s="538"/>
      <c r="COP29" s="538"/>
      <c r="COQ29" s="538"/>
      <c r="COR29" s="67" t="s">
        <v>292</v>
      </c>
      <c r="COS29" s="67"/>
      <c r="COT29" s="67"/>
      <c r="COU29" s="67"/>
      <c r="COV29" s="67"/>
      <c r="COW29" s="67"/>
      <c r="COX29" s="67"/>
      <c r="COY29" s="67"/>
      <c r="COZ29" s="67"/>
      <c r="CPA29" s="67"/>
      <c r="CPB29" s="67" t="s">
        <v>302</v>
      </c>
      <c r="CPC29" s="538"/>
      <c r="CPD29" s="538"/>
      <c r="CPE29" s="538"/>
      <c r="CPF29" s="538"/>
      <c r="CPG29" s="538"/>
      <c r="CPH29" s="67" t="s">
        <v>292</v>
      </c>
      <c r="CPI29" s="67"/>
      <c r="CPJ29" s="67"/>
      <c r="CPK29" s="67"/>
      <c r="CPL29" s="67"/>
      <c r="CPM29" s="67"/>
      <c r="CPN29" s="67"/>
      <c r="CPO29" s="67"/>
      <c r="CPP29" s="67"/>
      <c r="CPQ29" s="67"/>
      <c r="CPR29" s="67" t="s">
        <v>302</v>
      </c>
      <c r="CPS29" s="538"/>
      <c r="CPT29" s="538"/>
      <c r="CPU29" s="538"/>
      <c r="CPV29" s="538"/>
      <c r="CPW29" s="538"/>
      <c r="CPX29" s="67" t="s">
        <v>292</v>
      </c>
      <c r="CPY29" s="67"/>
      <c r="CPZ29" s="67"/>
      <c r="CQA29" s="67"/>
      <c r="CQB29" s="67"/>
      <c r="CQC29" s="67"/>
      <c r="CQD29" s="67"/>
      <c r="CQE29" s="67"/>
      <c r="CQF29" s="67"/>
      <c r="CQG29" s="67"/>
      <c r="CQH29" s="67" t="s">
        <v>302</v>
      </c>
      <c r="CQI29" s="538"/>
      <c r="CQJ29" s="538"/>
      <c r="CQK29" s="538"/>
      <c r="CQL29" s="538"/>
      <c r="CQM29" s="538"/>
      <c r="CQN29" s="67" t="s">
        <v>292</v>
      </c>
      <c r="CQO29" s="67"/>
      <c r="CQP29" s="67"/>
      <c r="CQQ29" s="67"/>
      <c r="CQR29" s="67"/>
      <c r="CQS29" s="67"/>
      <c r="CQT29" s="67"/>
      <c r="CQU29" s="67"/>
      <c r="CQV29" s="67"/>
      <c r="CQW29" s="67"/>
      <c r="CQX29" s="67" t="s">
        <v>302</v>
      </c>
      <c r="CQY29" s="538"/>
      <c r="CQZ29" s="538"/>
      <c r="CRA29" s="538"/>
      <c r="CRB29" s="538"/>
      <c r="CRC29" s="538"/>
      <c r="CRD29" s="67" t="s">
        <v>292</v>
      </c>
      <c r="CRE29" s="67"/>
      <c r="CRF29" s="67"/>
      <c r="CRG29" s="67"/>
      <c r="CRH29" s="67"/>
      <c r="CRI29" s="67"/>
      <c r="CRJ29" s="67"/>
      <c r="CRK29" s="67"/>
      <c r="CRL29" s="67"/>
      <c r="CRM29" s="67"/>
      <c r="CRN29" s="67" t="s">
        <v>302</v>
      </c>
      <c r="CRO29" s="538"/>
      <c r="CRP29" s="538"/>
      <c r="CRQ29" s="538"/>
      <c r="CRR29" s="538"/>
      <c r="CRS29" s="538"/>
      <c r="CRT29" s="67" t="s">
        <v>292</v>
      </c>
      <c r="CRU29" s="67"/>
      <c r="CRV29" s="67"/>
      <c r="CRW29" s="67"/>
      <c r="CRX29" s="67"/>
      <c r="CRY29" s="67"/>
      <c r="CRZ29" s="67"/>
      <c r="CSA29" s="67"/>
      <c r="CSB29" s="67"/>
      <c r="CSC29" s="67"/>
      <c r="CSD29" s="67" t="s">
        <v>302</v>
      </c>
      <c r="CSE29" s="538"/>
      <c r="CSF29" s="538"/>
      <c r="CSG29" s="538"/>
      <c r="CSH29" s="538"/>
      <c r="CSI29" s="538"/>
      <c r="CSJ29" s="67" t="s">
        <v>292</v>
      </c>
      <c r="CSK29" s="67"/>
      <c r="CSL29" s="67"/>
      <c r="CSM29" s="67"/>
      <c r="CSN29" s="67"/>
      <c r="CSO29" s="67"/>
      <c r="CSP29" s="67"/>
      <c r="CSQ29" s="67"/>
      <c r="CSR29" s="67"/>
      <c r="CSS29" s="67"/>
      <c r="CST29" s="67" t="s">
        <v>302</v>
      </c>
      <c r="CSU29" s="538"/>
      <c r="CSV29" s="538"/>
      <c r="CSW29" s="538"/>
      <c r="CSX29" s="538"/>
      <c r="CSY29" s="538"/>
      <c r="CSZ29" s="67" t="s">
        <v>292</v>
      </c>
      <c r="CTA29" s="67"/>
      <c r="CTB29" s="67"/>
      <c r="CTC29" s="67"/>
      <c r="CTD29" s="67"/>
      <c r="CTE29" s="67"/>
      <c r="CTF29" s="67"/>
      <c r="CTG29" s="67"/>
      <c r="CTH29" s="67"/>
      <c r="CTI29" s="67"/>
      <c r="CTJ29" s="67" t="s">
        <v>302</v>
      </c>
      <c r="CTK29" s="538"/>
      <c r="CTL29" s="538"/>
      <c r="CTM29" s="538"/>
      <c r="CTN29" s="538"/>
      <c r="CTO29" s="538"/>
      <c r="CTP29" s="67" t="s">
        <v>292</v>
      </c>
      <c r="CTQ29" s="67"/>
      <c r="CTR29" s="67"/>
      <c r="CTS29" s="67"/>
      <c r="CTT29" s="67"/>
      <c r="CTU29" s="67"/>
      <c r="CTV29" s="67"/>
      <c r="CTW29" s="67"/>
      <c r="CTX29" s="67"/>
      <c r="CTY29" s="67"/>
      <c r="CTZ29" s="67" t="s">
        <v>302</v>
      </c>
      <c r="CUA29" s="538"/>
      <c r="CUB29" s="538"/>
      <c r="CUC29" s="538"/>
      <c r="CUD29" s="538"/>
      <c r="CUE29" s="538"/>
      <c r="CUF29" s="67" t="s">
        <v>292</v>
      </c>
      <c r="CUG29" s="67"/>
      <c r="CUH29" s="67"/>
      <c r="CUI29" s="67"/>
      <c r="CUJ29" s="67"/>
      <c r="CUK29" s="67"/>
      <c r="CUL29" s="67"/>
      <c r="CUM29" s="67"/>
      <c r="CUN29" s="67"/>
      <c r="CUO29" s="67"/>
      <c r="CUP29" s="67" t="s">
        <v>302</v>
      </c>
      <c r="CUQ29" s="538"/>
      <c r="CUR29" s="538"/>
      <c r="CUS29" s="538"/>
      <c r="CUT29" s="538"/>
      <c r="CUU29" s="538"/>
      <c r="CUV29" s="67" t="s">
        <v>292</v>
      </c>
      <c r="CUW29" s="67"/>
      <c r="CUX29" s="67"/>
      <c r="CUY29" s="67"/>
      <c r="CUZ29" s="67"/>
      <c r="CVA29" s="67"/>
      <c r="CVB29" s="67"/>
      <c r="CVC29" s="67"/>
      <c r="CVD29" s="67"/>
      <c r="CVE29" s="67"/>
      <c r="CVF29" s="67" t="s">
        <v>302</v>
      </c>
      <c r="CVG29" s="538"/>
      <c r="CVH29" s="538"/>
      <c r="CVI29" s="538"/>
      <c r="CVJ29" s="538"/>
      <c r="CVK29" s="538"/>
      <c r="CVL29" s="67" t="s">
        <v>292</v>
      </c>
      <c r="CVM29" s="67"/>
      <c r="CVN29" s="67"/>
      <c r="CVO29" s="67"/>
      <c r="CVP29" s="67"/>
      <c r="CVQ29" s="67"/>
      <c r="CVR29" s="67"/>
      <c r="CVS29" s="67"/>
      <c r="CVT29" s="67"/>
      <c r="CVU29" s="67"/>
      <c r="CVV29" s="67" t="s">
        <v>302</v>
      </c>
      <c r="CVW29" s="538"/>
      <c r="CVX29" s="538"/>
      <c r="CVY29" s="538"/>
      <c r="CVZ29" s="538"/>
      <c r="CWA29" s="538"/>
      <c r="CWB29" s="67" t="s">
        <v>292</v>
      </c>
      <c r="CWC29" s="67"/>
      <c r="CWD29" s="67"/>
      <c r="CWE29" s="67"/>
      <c r="CWF29" s="67"/>
      <c r="CWG29" s="67"/>
      <c r="CWH29" s="67"/>
      <c r="CWI29" s="67"/>
      <c r="CWJ29" s="67"/>
      <c r="CWK29" s="67"/>
      <c r="CWL29" s="67" t="s">
        <v>302</v>
      </c>
      <c r="CWM29" s="538"/>
      <c r="CWN29" s="538"/>
      <c r="CWO29" s="538"/>
      <c r="CWP29" s="538"/>
      <c r="CWQ29" s="538"/>
      <c r="CWR29" s="67" t="s">
        <v>292</v>
      </c>
      <c r="CWS29" s="67"/>
      <c r="CWT29" s="67"/>
      <c r="CWU29" s="67"/>
      <c r="CWV29" s="67"/>
      <c r="CWW29" s="67"/>
      <c r="CWX29" s="67"/>
      <c r="CWY29" s="67"/>
      <c r="CWZ29" s="67"/>
      <c r="CXA29" s="67"/>
      <c r="CXB29" s="67" t="s">
        <v>302</v>
      </c>
      <c r="CXC29" s="538"/>
      <c r="CXD29" s="538"/>
      <c r="CXE29" s="538"/>
      <c r="CXF29" s="538"/>
      <c r="CXG29" s="538"/>
      <c r="CXH29" s="67" t="s">
        <v>292</v>
      </c>
      <c r="CXI29" s="67"/>
      <c r="CXJ29" s="67"/>
      <c r="CXK29" s="67"/>
      <c r="CXL29" s="67"/>
      <c r="CXM29" s="67"/>
      <c r="CXN29" s="67"/>
      <c r="CXO29" s="67"/>
      <c r="CXP29" s="67"/>
      <c r="CXQ29" s="67"/>
      <c r="CXR29" s="67" t="s">
        <v>302</v>
      </c>
      <c r="CXS29" s="538"/>
      <c r="CXT29" s="538"/>
      <c r="CXU29" s="538"/>
      <c r="CXV29" s="538"/>
      <c r="CXW29" s="538"/>
      <c r="CXX29" s="67" t="s">
        <v>292</v>
      </c>
      <c r="CXY29" s="67"/>
      <c r="CXZ29" s="67"/>
      <c r="CYA29" s="67"/>
      <c r="CYB29" s="67"/>
      <c r="CYC29" s="67"/>
      <c r="CYD29" s="67"/>
      <c r="CYE29" s="67"/>
      <c r="CYF29" s="67"/>
      <c r="CYG29" s="67"/>
      <c r="CYH29" s="67" t="s">
        <v>302</v>
      </c>
      <c r="CYI29" s="538"/>
      <c r="CYJ29" s="538"/>
      <c r="CYK29" s="538"/>
      <c r="CYL29" s="538"/>
      <c r="CYM29" s="538"/>
      <c r="CYN29" s="67" t="s">
        <v>292</v>
      </c>
      <c r="CYO29" s="67"/>
      <c r="CYP29" s="67"/>
      <c r="CYQ29" s="67"/>
      <c r="CYR29" s="67"/>
      <c r="CYS29" s="67"/>
      <c r="CYT29" s="67"/>
      <c r="CYU29" s="67"/>
      <c r="CYV29" s="67"/>
      <c r="CYW29" s="67"/>
      <c r="CYX29" s="67" t="s">
        <v>302</v>
      </c>
      <c r="CYY29" s="538"/>
      <c r="CYZ29" s="538"/>
      <c r="CZA29" s="538"/>
      <c r="CZB29" s="538"/>
      <c r="CZC29" s="538"/>
      <c r="CZD29" s="67" t="s">
        <v>292</v>
      </c>
      <c r="CZE29" s="67"/>
      <c r="CZF29" s="67"/>
      <c r="CZG29" s="67"/>
      <c r="CZH29" s="67"/>
      <c r="CZI29" s="67"/>
      <c r="CZJ29" s="67"/>
      <c r="CZK29" s="67"/>
      <c r="CZL29" s="67"/>
      <c r="CZM29" s="67"/>
      <c r="CZN29" s="67" t="s">
        <v>302</v>
      </c>
      <c r="CZO29" s="538"/>
      <c r="CZP29" s="538"/>
      <c r="CZQ29" s="538"/>
      <c r="CZR29" s="538"/>
      <c r="CZS29" s="538"/>
      <c r="CZT29" s="67" t="s">
        <v>292</v>
      </c>
      <c r="CZU29" s="67"/>
      <c r="CZV29" s="67"/>
      <c r="CZW29" s="67"/>
      <c r="CZX29" s="67"/>
      <c r="CZY29" s="67"/>
      <c r="CZZ29" s="67"/>
      <c r="DAA29" s="67"/>
      <c r="DAB29" s="67"/>
      <c r="DAC29" s="67"/>
      <c r="DAD29" s="67" t="s">
        <v>302</v>
      </c>
      <c r="DAE29" s="538"/>
      <c r="DAF29" s="538"/>
      <c r="DAG29" s="538"/>
      <c r="DAH29" s="538"/>
      <c r="DAI29" s="538"/>
      <c r="DAJ29" s="67" t="s">
        <v>292</v>
      </c>
      <c r="DAK29" s="67"/>
      <c r="DAL29" s="67"/>
      <c r="DAM29" s="67"/>
      <c r="DAN29" s="67"/>
      <c r="DAO29" s="67"/>
      <c r="DAP29" s="67"/>
      <c r="DAQ29" s="67"/>
      <c r="DAR29" s="67"/>
      <c r="DAS29" s="67"/>
      <c r="DAT29" s="67" t="s">
        <v>302</v>
      </c>
      <c r="DAU29" s="538"/>
      <c r="DAV29" s="538"/>
      <c r="DAW29" s="538"/>
      <c r="DAX29" s="538"/>
      <c r="DAY29" s="538"/>
      <c r="DAZ29" s="67" t="s">
        <v>292</v>
      </c>
      <c r="DBA29" s="67"/>
      <c r="DBB29" s="67"/>
      <c r="DBC29" s="67"/>
      <c r="DBD29" s="67"/>
      <c r="DBE29" s="67"/>
      <c r="DBF29" s="67"/>
      <c r="DBG29" s="67"/>
      <c r="DBH29" s="67"/>
      <c r="DBI29" s="67"/>
      <c r="DBJ29" s="67" t="s">
        <v>302</v>
      </c>
      <c r="DBK29" s="538"/>
      <c r="DBL29" s="538"/>
      <c r="DBM29" s="538"/>
      <c r="DBN29" s="538"/>
      <c r="DBO29" s="538"/>
      <c r="DBP29" s="67" t="s">
        <v>292</v>
      </c>
      <c r="DBQ29" s="67"/>
      <c r="DBR29" s="67"/>
      <c r="DBS29" s="67"/>
      <c r="DBT29" s="67"/>
      <c r="DBU29" s="67"/>
      <c r="DBV29" s="67"/>
      <c r="DBW29" s="67"/>
      <c r="DBX29" s="67"/>
      <c r="DBY29" s="67"/>
      <c r="DBZ29" s="67" t="s">
        <v>302</v>
      </c>
      <c r="DCA29" s="538"/>
      <c r="DCB29" s="538"/>
      <c r="DCC29" s="538"/>
      <c r="DCD29" s="538"/>
      <c r="DCE29" s="538"/>
      <c r="DCF29" s="67" t="s">
        <v>292</v>
      </c>
      <c r="DCG29" s="67"/>
      <c r="DCH29" s="67"/>
      <c r="DCI29" s="67"/>
      <c r="DCJ29" s="67"/>
      <c r="DCK29" s="67"/>
      <c r="DCL29" s="67"/>
      <c r="DCM29" s="67"/>
      <c r="DCN29" s="67"/>
      <c r="DCO29" s="67"/>
      <c r="DCP29" s="67" t="s">
        <v>302</v>
      </c>
      <c r="DCQ29" s="538"/>
      <c r="DCR29" s="538"/>
      <c r="DCS29" s="538"/>
      <c r="DCT29" s="538"/>
      <c r="DCU29" s="538"/>
      <c r="DCV29" s="67" t="s">
        <v>292</v>
      </c>
      <c r="DCW29" s="67"/>
      <c r="DCX29" s="67"/>
      <c r="DCY29" s="67"/>
      <c r="DCZ29" s="67"/>
      <c r="DDA29" s="67"/>
      <c r="DDB29" s="67"/>
      <c r="DDC29" s="67"/>
      <c r="DDD29" s="67"/>
      <c r="DDE29" s="67"/>
      <c r="DDF29" s="67" t="s">
        <v>302</v>
      </c>
      <c r="DDG29" s="538"/>
      <c r="DDH29" s="538"/>
      <c r="DDI29" s="538"/>
      <c r="DDJ29" s="538"/>
      <c r="DDK29" s="538"/>
      <c r="DDL29" s="67" t="s">
        <v>292</v>
      </c>
      <c r="DDM29" s="67"/>
      <c r="DDN29" s="67"/>
      <c r="DDO29" s="67"/>
      <c r="DDP29" s="67"/>
      <c r="DDQ29" s="67"/>
      <c r="DDR29" s="67"/>
      <c r="DDS29" s="67"/>
      <c r="DDT29" s="67"/>
      <c r="DDU29" s="67"/>
      <c r="DDV29" s="67" t="s">
        <v>302</v>
      </c>
      <c r="DDW29" s="538"/>
      <c r="DDX29" s="538"/>
      <c r="DDY29" s="538"/>
      <c r="DDZ29" s="538"/>
      <c r="DEA29" s="538"/>
      <c r="DEB29" s="67" t="s">
        <v>292</v>
      </c>
      <c r="DEC29" s="67"/>
      <c r="DED29" s="67"/>
      <c r="DEE29" s="67"/>
      <c r="DEF29" s="67"/>
      <c r="DEG29" s="67"/>
      <c r="DEH29" s="67"/>
      <c r="DEI29" s="67"/>
      <c r="DEJ29" s="67"/>
      <c r="DEK29" s="67"/>
      <c r="DEL29" s="67" t="s">
        <v>302</v>
      </c>
      <c r="DEM29" s="538"/>
      <c r="DEN29" s="538"/>
      <c r="DEO29" s="538"/>
      <c r="DEP29" s="538"/>
      <c r="DEQ29" s="538"/>
      <c r="DER29" s="67" t="s">
        <v>292</v>
      </c>
      <c r="DES29" s="67"/>
      <c r="DET29" s="67"/>
      <c r="DEU29" s="67"/>
      <c r="DEV29" s="67"/>
      <c r="DEW29" s="67"/>
      <c r="DEX29" s="67"/>
      <c r="DEY29" s="67"/>
      <c r="DEZ29" s="67"/>
      <c r="DFA29" s="67"/>
      <c r="DFB29" s="67" t="s">
        <v>302</v>
      </c>
      <c r="DFC29" s="538"/>
      <c r="DFD29" s="538"/>
      <c r="DFE29" s="538"/>
      <c r="DFF29" s="538"/>
      <c r="DFG29" s="538"/>
      <c r="DFH29" s="67" t="s">
        <v>292</v>
      </c>
      <c r="DFI29" s="67"/>
      <c r="DFJ29" s="67"/>
      <c r="DFK29" s="67"/>
      <c r="DFL29" s="67"/>
      <c r="DFM29" s="67"/>
      <c r="DFN29" s="67"/>
      <c r="DFO29" s="67"/>
      <c r="DFP29" s="67"/>
      <c r="DFQ29" s="67"/>
      <c r="DFR29" s="67" t="s">
        <v>302</v>
      </c>
      <c r="DFS29" s="538"/>
      <c r="DFT29" s="538"/>
      <c r="DFU29" s="538"/>
      <c r="DFV29" s="538"/>
      <c r="DFW29" s="538"/>
      <c r="DFX29" s="67" t="s">
        <v>292</v>
      </c>
      <c r="DFY29" s="67"/>
      <c r="DFZ29" s="67"/>
      <c r="DGA29" s="67"/>
      <c r="DGB29" s="67"/>
      <c r="DGC29" s="67"/>
      <c r="DGD29" s="67"/>
      <c r="DGE29" s="67"/>
      <c r="DGF29" s="67"/>
      <c r="DGG29" s="67"/>
      <c r="DGH29" s="67" t="s">
        <v>302</v>
      </c>
      <c r="DGI29" s="538"/>
      <c r="DGJ29" s="538"/>
      <c r="DGK29" s="538"/>
      <c r="DGL29" s="538"/>
      <c r="DGM29" s="538"/>
      <c r="DGN29" s="67" t="s">
        <v>292</v>
      </c>
      <c r="DGO29" s="67"/>
      <c r="DGP29" s="67"/>
      <c r="DGQ29" s="67"/>
      <c r="DGR29" s="67"/>
      <c r="DGS29" s="67"/>
      <c r="DGT29" s="67"/>
      <c r="DGU29" s="67"/>
      <c r="DGV29" s="67"/>
      <c r="DGW29" s="67"/>
      <c r="DGX29" s="67" t="s">
        <v>302</v>
      </c>
      <c r="DGY29" s="538"/>
      <c r="DGZ29" s="538"/>
      <c r="DHA29" s="538"/>
      <c r="DHB29" s="538"/>
      <c r="DHC29" s="538"/>
      <c r="DHD29" s="67" t="s">
        <v>292</v>
      </c>
      <c r="DHE29" s="67"/>
      <c r="DHF29" s="67"/>
      <c r="DHG29" s="67"/>
      <c r="DHH29" s="67"/>
      <c r="DHI29" s="67"/>
      <c r="DHJ29" s="67"/>
      <c r="DHK29" s="67"/>
      <c r="DHL29" s="67"/>
      <c r="DHM29" s="67"/>
      <c r="DHN29" s="67" t="s">
        <v>302</v>
      </c>
      <c r="DHO29" s="538"/>
      <c r="DHP29" s="538"/>
      <c r="DHQ29" s="538"/>
      <c r="DHR29" s="538"/>
      <c r="DHS29" s="538"/>
      <c r="DHT29" s="67" t="s">
        <v>292</v>
      </c>
      <c r="DHU29" s="67"/>
      <c r="DHV29" s="67"/>
      <c r="DHW29" s="67"/>
      <c r="DHX29" s="67"/>
      <c r="DHY29" s="67"/>
      <c r="DHZ29" s="67"/>
      <c r="DIA29" s="67"/>
      <c r="DIB29" s="67"/>
      <c r="DIC29" s="67"/>
      <c r="DID29" s="67" t="s">
        <v>302</v>
      </c>
      <c r="DIE29" s="538"/>
      <c r="DIF29" s="538"/>
      <c r="DIG29" s="538"/>
      <c r="DIH29" s="538"/>
      <c r="DII29" s="538"/>
      <c r="DIJ29" s="67" t="s">
        <v>292</v>
      </c>
      <c r="DIK29" s="67"/>
      <c r="DIL29" s="67"/>
      <c r="DIM29" s="67"/>
      <c r="DIN29" s="67"/>
      <c r="DIO29" s="67"/>
      <c r="DIP29" s="67"/>
      <c r="DIQ29" s="67"/>
      <c r="DIR29" s="67"/>
      <c r="DIS29" s="67"/>
      <c r="DIT29" s="67" t="s">
        <v>302</v>
      </c>
      <c r="DIU29" s="538"/>
      <c r="DIV29" s="538"/>
      <c r="DIW29" s="538"/>
      <c r="DIX29" s="538"/>
      <c r="DIY29" s="538"/>
      <c r="DIZ29" s="67" t="s">
        <v>292</v>
      </c>
      <c r="DJA29" s="67"/>
      <c r="DJB29" s="67"/>
      <c r="DJC29" s="67"/>
      <c r="DJD29" s="67"/>
      <c r="DJE29" s="67"/>
      <c r="DJF29" s="67"/>
      <c r="DJG29" s="67"/>
      <c r="DJH29" s="67"/>
      <c r="DJI29" s="67"/>
      <c r="DJJ29" s="67" t="s">
        <v>302</v>
      </c>
      <c r="DJK29" s="538"/>
      <c r="DJL29" s="538"/>
      <c r="DJM29" s="538"/>
      <c r="DJN29" s="538"/>
      <c r="DJO29" s="538"/>
      <c r="DJP29" s="67" t="s">
        <v>292</v>
      </c>
      <c r="DJQ29" s="67"/>
      <c r="DJR29" s="67"/>
      <c r="DJS29" s="67"/>
      <c r="DJT29" s="67"/>
      <c r="DJU29" s="67"/>
      <c r="DJV29" s="67"/>
      <c r="DJW29" s="67"/>
      <c r="DJX29" s="67"/>
      <c r="DJY29" s="67"/>
      <c r="DJZ29" s="67" t="s">
        <v>302</v>
      </c>
      <c r="DKA29" s="538"/>
      <c r="DKB29" s="538"/>
      <c r="DKC29" s="538"/>
      <c r="DKD29" s="538"/>
      <c r="DKE29" s="538"/>
      <c r="DKF29" s="67" t="s">
        <v>292</v>
      </c>
      <c r="DKG29" s="67"/>
      <c r="DKH29" s="67"/>
      <c r="DKI29" s="67"/>
      <c r="DKJ29" s="67"/>
      <c r="DKK29" s="67"/>
      <c r="DKL29" s="67"/>
      <c r="DKM29" s="67"/>
      <c r="DKN29" s="67"/>
      <c r="DKO29" s="67"/>
      <c r="DKP29" s="67" t="s">
        <v>302</v>
      </c>
      <c r="DKQ29" s="538"/>
      <c r="DKR29" s="538"/>
      <c r="DKS29" s="538"/>
      <c r="DKT29" s="538"/>
      <c r="DKU29" s="538"/>
      <c r="DKV29" s="67" t="s">
        <v>292</v>
      </c>
      <c r="DKW29" s="67"/>
      <c r="DKX29" s="67"/>
      <c r="DKY29" s="67"/>
      <c r="DKZ29" s="67"/>
      <c r="DLA29" s="67"/>
      <c r="DLB29" s="67"/>
      <c r="DLC29" s="67"/>
      <c r="DLD29" s="67"/>
      <c r="DLE29" s="67"/>
      <c r="DLF29" s="67" t="s">
        <v>302</v>
      </c>
      <c r="DLG29" s="538"/>
      <c r="DLH29" s="538"/>
      <c r="DLI29" s="538"/>
      <c r="DLJ29" s="538"/>
      <c r="DLK29" s="538"/>
      <c r="DLL29" s="67" t="s">
        <v>292</v>
      </c>
      <c r="DLM29" s="67"/>
      <c r="DLN29" s="67"/>
      <c r="DLO29" s="67"/>
      <c r="DLP29" s="67"/>
      <c r="DLQ29" s="67"/>
      <c r="DLR29" s="67"/>
      <c r="DLS29" s="67"/>
      <c r="DLT29" s="67"/>
      <c r="DLU29" s="67"/>
      <c r="DLV29" s="67" t="s">
        <v>302</v>
      </c>
      <c r="DLW29" s="538"/>
      <c r="DLX29" s="538"/>
      <c r="DLY29" s="538"/>
      <c r="DLZ29" s="538"/>
      <c r="DMA29" s="538"/>
      <c r="DMB29" s="67" t="s">
        <v>292</v>
      </c>
      <c r="DMC29" s="67"/>
      <c r="DMD29" s="67"/>
      <c r="DME29" s="67"/>
      <c r="DMF29" s="67"/>
      <c r="DMG29" s="67"/>
      <c r="DMH29" s="67"/>
      <c r="DMI29" s="67"/>
      <c r="DMJ29" s="67"/>
      <c r="DMK29" s="67"/>
      <c r="DML29" s="67" t="s">
        <v>302</v>
      </c>
      <c r="DMM29" s="538"/>
      <c r="DMN29" s="538"/>
      <c r="DMO29" s="538"/>
      <c r="DMP29" s="538"/>
      <c r="DMQ29" s="538"/>
      <c r="DMR29" s="67" t="s">
        <v>292</v>
      </c>
      <c r="DMS29" s="67"/>
      <c r="DMT29" s="67"/>
      <c r="DMU29" s="67"/>
      <c r="DMV29" s="67"/>
      <c r="DMW29" s="67"/>
      <c r="DMX29" s="67"/>
      <c r="DMY29" s="67"/>
      <c r="DMZ29" s="67"/>
      <c r="DNA29" s="67"/>
      <c r="DNB29" s="67" t="s">
        <v>302</v>
      </c>
      <c r="DNC29" s="538"/>
      <c r="DND29" s="538"/>
      <c r="DNE29" s="538"/>
      <c r="DNF29" s="538"/>
      <c r="DNG29" s="538"/>
      <c r="DNH29" s="67" t="s">
        <v>292</v>
      </c>
      <c r="DNI29" s="67"/>
      <c r="DNJ29" s="67"/>
      <c r="DNK29" s="67"/>
      <c r="DNL29" s="67"/>
      <c r="DNM29" s="67"/>
      <c r="DNN29" s="67"/>
      <c r="DNO29" s="67"/>
      <c r="DNP29" s="67"/>
      <c r="DNQ29" s="67"/>
      <c r="DNR29" s="67" t="s">
        <v>302</v>
      </c>
      <c r="DNS29" s="538"/>
      <c r="DNT29" s="538"/>
      <c r="DNU29" s="538"/>
      <c r="DNV29" s="538"/>
      <c r="DNW29" s="538"/>
      <c r="DNX29" s="67" t="s">
        <v>292</v>
      </c>
      <c r="DNY29" s="67"/>
      <c r="DNZ29" s="67"/>
      <c r="DOA29" s="67"/>
      <c r="DOB29" s="67"/>
      <c r="DOC29" s="67"/>
      <c r="DOD29" s="67"/>
      <c r="DOE29" s="67"/>
      <c r="DOF29" s="67"/>
      <c r="DOG29" s="67"/>
      <c r="DOH29" s="67" t="s">
        <v>302</v>
      </c>
      <c r="DOI29" s="538"/>
      <c r="DOJ29" s="538"/>
      <c r="DOK29" s="538"/>
      <c r="DOL29" s="538"/>
      <c r="DOM29" s="538"/>
      <c r="DON29" s="67" t="s">
        <v>292</v>
      </c>
      <c r="DOO29" s="67"/>
      <c r="DOP29" s="67"/>
      <c r="DOQ29" s="67"/>
      <c r="DOR29" s="67"/>
      <c r="DOS29" s="67"/>
      <c r="DOT29" s="67"/>
      <c r="DOU29" s="67"/>
      <c r="DOV29" s="67"/>
      <c r="DOW29" s="67"/>
      <c r="DOX29" s="67" t="s">
        <v>302</v>
      </c>
      <c r="DOY29" s="538"/>
      <c r="DOZ29" s="538"/>
      <c r="DPA29" s="538"/>
      <c r="DPB29" s="538"/>
      <c r="DPC29" s="538"/>
      <c r="DPD29" s="67" t="s">
        <v>292</v>
      </c>
      <c r="DPE29" s="67"/>
      <c r="DPF29" s="67"/>
      <c r="DPG29" s="67"/>
      <c r="DPH29" s="67"/>
      <c r="DPI29" s="67"/>
      <c r="DPJ29" s="67"/>
      <c r="DPK29" s="67"/>
      <c r="DPL29" s="67"/>
      <c r="DPM29" s="67"/>
      <c r="DPN29" s="67" t="s">
        <v>302</v>
      </c>
      <c r="DPO29" s="538"/>
      <c r="DPP29" s="538"/>
      <c r="DPQ29" s="538"/>
      <c r="DPR29" s="538"/>
      <c r="DPS29" s="538"/>
      <c r="DPT29" s="67" t="s">
        <v>292</v>
      </c>
      <c r="DPU29" s="67"/>
      <c r="DPV29" s="67"/>
      <c r="DPW29" s="67"/>
      <c r="DPX29" s="67"/>
      <c r="DPY29" s="67"/>
      <c r="DPZ29" s="67"/>
      <c r="DQA29" s="67"/>
      <c r="DQB29" s="67"/>
      <c r="DQC29" s="67"/>
      <c r="DQD29" s="67" t="s">
        <v>302</v>
      </c>
      <c r="DQE29" s="538"/>
      <c r="DQF29" s="538"/>
      <c r="DQG29" s="538"/>
      <c r="DQH29" s="538"/>
      <c r="DQI29" s="538"/>
      <c r="DQJ29" s="67" t="s">
        <v>292</v>
      </c>
      <c r="DQK29" s="67"/>
      <c r="DQL29" s="67"/>
      <c r="DQM29" s="67"/>
      <c r="DQN29" s="67"/>
      <c r="DQO29" s="67"/>
      <c r="DQP29" s="67"/>
      <c r="DQQ29" s="67"/>
      <c r="DQR29" s="67"/>
      <c r="DQS29" s="67"/>
      <c r="DQT29" s="67" t="s">
        <v>302</v>
      </c>
      <c r="DQU29" s="538"/>
      <c r="DQV29" s="538"/>
      <c r="DQW29" s="538"/>
      <c r="DQX29" s="538"/>
      <c r="DQY29" s="538"/>
      <c r="DQZ29" s="67" t="s">
        <v>292</v>
      </c>
      <c r="DRA29" s="67"/>
      <c r="DRB29" s="67"/>
      <c r="DRC29" s="67"/>
      <c r="DRD29" s="67"/>
      <c r="DRE29" s="67"/>
      <c r="DRF29" s="67"/>
      <c r="DRG29" s="67"/>
      <c r="DRH29" s="67"/>
      <c r="DRI29" s="67"/>
      <c r="DRJ29" s="67" t="s">
        <v>302</v>
      </c>
      <c r="DRK29" s="538"/>
      <c r="DRL29" s="538"/>
      <c r="DRM29" s="538"/>
      <c r="DRN29" s="538"/>
      <c r="DRO29" s="538"/>
      <c r="DRP29" s="67" t="s">
        <v>292</v>
      </c>
      <c r="DRQ29" s="67"/>
      <c r="DRR29" s="67"/>
      <c r="DRS29" s="67"/>
      <c r="DRT29" s="67"/>
      <c r="DRU29" s="67"/>
      <c r="DRV29" s="67"/>
      <c r="DRW29" s="67"/>
      <c r="DRX29" s="67"/>
      <c r="DRY29" s="67"/>
      <c r="DRZ29" s="67" t="s">
        <v>302</v>
      </c>
      <c r="DSA29" s="538"/>
      <c r="DSB29" s="538"/>
      <c r="DSC29" s="538"/>
      <c r="DSD29" s="538"/>
      <c r="DSE29" s="538"/>
      <c r="DSF29" s="67" t="s">
        <v>292</v>
      </c>
      <c r="DSG29" s="67"/>
      <c r="DSH29" s="67"/>
      <c r="DSI29" s="67"/>
      <c r="DSJ29" s="67"/>
      <c r="DSK29" s="67"/>
      <c r="DSL29" s="67"/>
      <c r="DSM29" s="67"/>
      <c r="DSN29" s="67"/>
      <c r="DSO29" s="67"/>
      <c r="DSP29" s="67" t="s">
        <v>302</v>
      </c>
      <c r="DSQ29" s="538"/>
      <c r="DSR29" s="538"/>
      <c r="DSS29" s="538"/>
      <c r="DST29" s="538"/>
      <c r="DSU29" s="538"/>
      <c r="DSV29" s="67" t="s">
        <v>292</v>
      </c>
      <c r="DSW29" s="67"/>
      <c r="DSX29" s="67"/>
      <c r="DSY29" s="67"/>
      <c r="DSZ29" s="67"/>
      <c r="DTA29" s="67"/>
      <c r="DTB29" s="67"/>
      <c r="DTC29" s="67"/>
      <c r="DTD29" s="67"/>
      <c r="DTE29" s="67"/>
      <c r="DTF29" s="67" t="s">
        <v>302</v>
      </c>
      <c r="DTG29" s="538"/>
      <c r="DTH29" s="538"/>
      <c r="DTI29" s="538"/>
      <c r="DTJ29" s="538"/>
      <c r="DTK29" s="538"/>
      <c r="DTL29" s="67" t="s">
        <v>292</v>
      </c>
      <c r="DTM29" s="67"/>
      <c r="DTN29" s="67"/>
      <c r="DTO29" s="67"/>
      <c r="DTP29" s="67"/>
      <c r="DTQ29" s="67"/>
      <c r="DTR29" s="67"/>
      <c r="DTS29" s="67"/>
      <c r="DTT29" s="67"/>
      <c r="DTU29" s="67"/>
      <c r="DTV29" s="67" t="s">
        <v>302</v>
      </c>
      <c r="DTW29" s="538"/>
      <c r="DTX29" s="538"/>
      <c r="DTY29" s="538"/>
      <c r="DTZ29" s="538"/>
      <c r="DUA29" s="538"/>
      <c r="DUB29" s="67" t="s">
        <v>292</v>
      </c>
      <c r="DUC29" s="67"/>
      <c r="DUD29" s="67"/>
      <c r="DUE29" s="67"/>
      <c r="DUF29" s="67"/>
      <c r="DUG29" s="67"/>
      <c r="DUH29" s="67"/>
      <c r="DUI29" s="67"/>
      <c r="DUJ29" s="67"/>
      <c r="DUK29" s="67"/>
      <c r="DUL29" s="67" t="s">
        <v>302</v>
      </c>
      <c r="DUM29" s="538"/>
      <c r="DUN29" s="538"/>
      <c r="DUO29" s="538"/>
      <c r="DUP29" s="538"/>
      <c r="DUQ29" s="538"/>
      <c r="DUR29" s="67" t="s">
        <v>292</v>
      </c>
      <c r="DUS29" s="67"/>
      <c r="DUT29" s="67"/>
      <c r="DUU29" s="67"/>
      <c r="DUV29" s="67"/>
      <c r="DUW29" s="67"/>
      <c r="DUX29" s="67"/>
      <c r="DUY29" s="67"/>
      <c r="DUZ29" s="67"/>
      <c r="DVA29" s="67"/>
      <c r="DVB29" s="67" t="s">
        <v>302</v>
      </c>
      <c r="DVC29" s="538"/>
      <c r="DVD29" s="538"/>
      <c r="DVE29" s="538"/>
      <c r="DVF29" s="538"/>
      <c r="DVG29" s="538"/>
      <c r="DVH29" s="67" t="s">
        <v>292</v>
      </c>
      <c r="DVI29" s="67"/>
      <c r="DVJ29" s="67"/>
      <c r="DVK29" s="67"/>
      <c r="DVL29" s="67"/>
      <c r="DVM29" s="67"/>
      <c r="DVN29" s="67"/>
      <c r="DVO29" s="67"/>
      <c r="DVP29" s="67"/>
      <c r="DVQ29" s="67"/>
      <c r="DVR29" s="67" t="s">
        <v>302</v>
      </c>
      <c r="DVS29" s="538"/>
      <c r="DVT29" s="538"/>
      <c r="DVU29" s="538"/>
      <c r="DVV29" s="538"/>
      <c r="DVW29" s="538"/>
      <c r="DVX29" s="67" t="s">
        <v>292</v>
      </c>
      <c r="DVY29" s="67"/>
      <c r="DVZ29" s="67"/>
      <c r="DWA29" s="67"/>
      <c r="DWB29" s="67"/>
      <c r="DWC29" s="67"/>
      <c r="DWD29" s="67"/>
      <c r="DWE29" s="67"/>
      <c r="DWF29" s="67"/>
      <c r="DWG29" s="67"/>
      <c r="DWH29" s="67" t="s">
        <v>302</v>
      </c>
      <c r="DWI29" s="538"/>
      <c r="DWJ29" s="538"/>
      <c r="DWK29" s="538"/>
      <c r="DWL29" s="538"/>
      <c r="DWM29" s="538"/>
      <c r="DWN29" s="67" t="s">
        <v>292</v>
      </c>
      <c r="DWO29" s="67"/>
      <c r="DWP29" s="67"/>
      <c r="DWQ29" s="67"/>
      <c r="DWR29" s="67"/>
      <c r="DWS29" s="67"/>
      <c r="DWT29" s="67"/>
      <c r="DWU29" s="67"/>
      <c r="DWV29" s="67"/>
      <c r="DWW29" s="67"/>
      <c r="DWX29" s="67" t="s">
        <v>302</v>
      </c>
      <c r="DWY29" s="538"/>
      <c r="DWZ29" s="538"/>
      <c r="DXA29" s="538"/>
      <c r="DXB29" s="538"/>
      <c r="DXC29" s="538"/>
      <c r="DXD29" s="67" t="s">
        <v>292</v>
      </c>
      <c r="DXE29" s="67"/>
      <c r="DXF29" s="67"/>
      <c r="DXG29" s="67"/>
      <c r="DXH29" s="67"/>
      <c r="DXI29" s="67"/>
      <c r="DXJ29" s="67"/>
      <c r="DXK29" s="67"/>
      <c r="DXL29" s="67"/>
      <c r="DXM29" s="67"/>
      <c r="DXN29" s="67" t="s">
        <v>302</v>
      </c>
      <c r="DXO29" s="538"/>
      <c r="DXP29" s="538"/>
      <c r="DXQ29" s="538"/>
      <c r="DXR29" s="538"/>
      <c r="DXS29" s="538"/>
      <c r="DXT29" s="67" t="s">
        <v>292</v>
      </c>
      <c r="DXU29" s="67"/>
      <c r="DXV29" s="67"/>
      <c r="DXW29" s="67"/>
      <c r="DXX29" s="67"/>
      <c r="DXY29" s="67"/>
      <c r="DXZ29" s="67"/>
      <c r="DYA29" s="67"/>
      <c r="DYB29" s="67"/>
      <c r="DYC29" s="67"/>
      <c r="DYD29" s="67" t="s">
        <v>302</v>
      </c>
      <c r="DYE29" s="538"/>
      <c r="DYF29" s="538"/>
      <c r="DYG29" s="538"/>
      <c r="DYH29" s="538"/>
      <c r="DYI29" s="538"/>
      <c r="DYJ29" s="67" t="s">
        <v>292</v>
      </c>
      <c r="DYK29" s="67"/>
      <c r="DYL29" s="67"/>
      <c r="DYM29" s="67"/>
      <c r="DYN29" s="67"/>
      <c r="DYO29" s="67"/>
      <c r="DYP29" s="67"/>
      <c r="DYQ29" s="67"/>
      <c r="DYR29" s="67"/>
      <c r="DYS29" s="67"/>
      <c r="DYT29" s="67" t="s">
        <v>302</v>
      </c>
      <c r="DYU29" s="538"/>
      <c r="DYV29" s="538"/>
      <c r="DYW29" s="538"/>
      <c r="DYX29" s="538"/>
      <c r="DYY29" s="538"/>
      <c r="DYZ29" s="67" t="s">
        <v>292</v>
      </c>
      <c r="DZA29" s="67"/>
      <c r="DZB29" s="67"/>
      <c r="DZC29" s="67"/>
      <c r="DZD29" s="67"/>
      <c r="DZE29" s="67"/>
      <c r="DZF29" s="67"/>
      <c r="DZG29" s="67"/>
      <c r="DZH29" s="67"/>
      <c r="DZI29" s="67"/>
      <c r="DZJ29" s="67" t="s">
        <v>302</v>
      </c>
      <c r="DZK29" s="538"/>
      <c r="DZL29" s="538"/>
      <c r="DZM29" s="538"/>
      <c r="DZN29" s="538"/>
      <c r="DZO29" s="538"/>
      <c r="DZP29" s="67" t="s">
        <v>292</v>
      </c>
      <c r="DZQ29" s="67"/>
      <c r="DZR29" s="67"/>
      <c r="DZS29" s="67"/>
      <c r="DZT29" s="67"/>
      <c r="DZU29" s="67"/>
      <c r="DZV29" s="67"/>
      <c r="DZW29" s="67"/>
      <c r="DZX29" s="67"/>
      <c r="DZY29" s="67"/>
      <c r="DZZ29" s="67" t="s">
        <v>302</v>
      </c>
      <c r="EAA29" s="538"/>
      <c r="EAB29" s="538"/>
      <c r="EAC29" s="538"/>
      <c r="EAD29" s="538"/>
      <c r="EAE29" s="538"/>
      <c r="EAF29" s="67" t="s">
        <v>292</v>
      </c>
      <c r="EAG29" s="67"/>
      <c r="EAH29" s="67"/>
      <c r="EAI29" s="67"/>
      <c r="EAJ29" s="67"/>
      <c r="EAK29" s="67"/>
      <c r="EAL29" s="67"/>
      <c r="EAM29" s="67"/>
      <c r="EAN29" s="67"/>
      <c r="EAO29" s="67"/>
      <c r="EAP29" s="67" t="s">
        <v>302</v>
      </c>
      <c r="EAQ29" s="538"/>
      <c r="EAR29" s="538"/>
      <c r="EAS29" s="538"/>
      <c r="EAT29" s="538"/>
      <c r="EAU29" s="538"/>
      <c r="EAV29" s="67" t="s">
        <v>292</v>
      </c>
      <c r="EAW29" s="67"/>
      <c r="EAX29" s="67"/>
      <c r="EAY29" s="67"/>
      <c r="EAZ29" s="67"/>
      <c r="EBA29" s="67"/>
      <c r="EBB29" s="67"/>
      <c r="EBC29" s="67"/>
      <c r="EBD29" s="67"/>
      <c r="EBE29" s="67"/>
      <c r="EBF29" s="67" t="s">
        <v>302</v>
      </c>
      <c r="EBG29" s="538"/>
      <c r="EBH29" s="538"/>
      <c r="EBI29" s="538"/>
      <c r="EBJ29" s="538"/>
      <c r="EBK29" s="538"/>
      <c r="EBL29" s="67" t="s">
        <v>292</v>
      </c>
      <c r="EBM29" s="67"/>
      <c r="EBN29" s="67"/>
      <c r="EBO29" s="67"/>
      <c r="EBP29" s="67"/>
      <c r="EBQ29" s="67"/>
      <c r="EBR29" s="67"/>
      <c r="EBS29" s="67"/>
      <c r="EBT29" s="67"/>
      <c r="EBU29" s="67"/>
      <c r="EBV29" s="67" t="s">
        <v>302</v>
      </c>
      <c r="EBW29" s="538"/>
      <c r="EBX29" s="538"/>
      <c r="EBY29" s="538"/>
      <c r="EBZ29" s="538"/>
      <c r="ECA29" s="538"/>
      <c r="ECB29" s="67" t="s">
        <v>292</v>
      </c>
      <c r="ECC29" s="67"/>
      <c r="ECD29" s="67"/>
      <c r="ECE29" s="67"/>
      <c r="ECF29" s="67"/>
      <c r="ECG29" s="67"/>
      <c r="ECH29" s="67"/>
      <c r="ECI29" s="67"/>
      <c r="ECJ29" s="67"/>
      <c r="ECK29" s="67"/>
      <c r="ECL29" s="67" t="s">
        <v>302</v>
      </c>
      <c r="ECM29" s="538"/>
      <c r="ECN29" s="538"/>
      <c r="ECO29" s="538"/>
      <c r="ECP29" s="538"/>
      <c r="ECQ29" s="538"/>
      <c r="ECR29" s="67" t="s">
        <v>292</v>
      </c>
      <c r="ECS29" s="67"/>
      <c r="ECT29" s="67"/>
      <c r="ECU29" s="67"/>
      <c r="ECV29" s="67"/>
      <c r="ECW29" s="67"/>
      <c r="ECX29" s="67"/>
      <c r="ECY29" s="67"/>
      <c r="ECZ29" s="67"/>
      <c r="EDA29" s="67"/>
      <c r="EDB29" s="67" t="s">
        <v>302</v>
      </c>
      <c r="EDC29" s="538"/>
      <c r="EDD29" s="538"/>
      <c r="EDE29" s="538"/>
      <c r="EDF29" s="538"/>
      <c r="EDG29" s="538"/>
      <c r="EDH29" s="67" t="s">
        <v>292</v>
      </c>
      <c r="EDI29" s="67"/>
      <c r="EDJ29" s="67"/>
      <c r="EDK29" s="67"/>
      <c r="EDL29" s="67"/>
      <c r="EDM29" s="67"/>
      <c r="EDN29" s="67"/>
      <c r="EDO29" s="67"/>
      <c r="EDP29" s="67"/>
      <c r="EDQ29" s="67"/>
      <c r="EDR29" s="67" t="s">
        <v>302</v>
      </c>
      <c r="EDS29" s="538"/>
      <c r="EDT29" s="538"/>
      <c r="EDU29" s="538"/>
      <c r="EDV29" s="538"/>
      <c r="EDW29" s="538"/>
      <c r="EDX29" s="67" t="s">
        <v>292</v>
      </c>
      <c r="EDY29" s="67"/>
      <c r="EDZ29" s="67"/>
      <c r="EEA29" s="67"/>
      <c r="EEB29" s="67"/>
      <c r="EEC29" s="67"/>
      <c r="EED29" s="67"/>
      <c r="EEE29" s="67"/>
      <c r="EEF29" s="67"/>
      <c r="EEG29" s="67"/>
      <c r="EEH29" s="67" t="s">
        <v>302</v>
      </c>
      <c r="EEI29" s="538"/>
      <c r="EEJ29" s="538"/>
      <c r="EEK29" s="538"/>
      <c r="EEL29" s="538"/>
      <c r="EEM29" s="538"/>
      <c r="EEN29" s="67" t="s">
        <v>292</v>
      </c>
      <c r="EEO29" s="67"/>
      <c r="EEP29" s="67"/>
      <c r="EEQ29" s="67"/>
      <c r="EER29" s="67"/>
      <c r="EES29" s="67"/>
      <c r="EET29" s="67"/>
      <c r="EEU29" s="67"/>
      <c r="EEV29" s="67"/>
      <c r="EEW29" s="67"/>
      <c r="EEX29" s="67" t="s">
        <v>302</v>
      </c>
      <c r="EEY29" s="538"/>
      <c r="EEZ29" s="538"/>
      <c r="EFA29" s="538"/>
      <c r="EFB29" s="538"/>
      <c r="EFC29" s="538"/>
      <c r="EFD29" s="67" t="s">
        <v>292</v>
      </c>
      <c r="EFE29" s="67"/>
      <c r="EFF29" s="67"/>
      <c r="EFG29" s="67"/>
      <c r="EFH29" s="67"/>
      <c r="EFI29" s="67"/>
      <c r="EFJ29" s="67"/>
      <c r="EFK29" s="67"/>
      <c r="EFL29" s="67"/>
      <c r="EFM29" s="67"/>
      <c r="EFN29" s="67" t="s">
        <v>302</v>
      </c>
      <c r="EFO29" s="538"/>
      <c r="EFP29" s="538"/>
      <c r="EFQ29" s="538"/>
      <c r="EFR29" s="538"/>
      <c r="EFS29" s="538"/>
      <c r="EFT29" s="67" t="s">
        <v>292</v>
      </c>
      <c r="EFU29" s="67"/>
      <c r="EFV29" s="67"/>
      <c r="EFW29" s="67"/>
      <c r="EFX29" s="67"/>
      <c r="EFY29" s="67"/>
      <c r="EFZ29" s="67"/>
      <c r="EGA29" s="67"/>
      <c r="EGB29" s="67"/>
      <c r="EGC29" s="67"/>
      <c r="EGD29" s="67" t="s">
        <v>302</v>
      </c>
      <c r="EGE29" s="538"/>
      <c r="EGF29" s="538"/>
      <c r="EGG29" s="538"/>
      <c r="EGH29" s="538"/>
      <c r="EGI29" s="538"/>
      <c r="EGJ29" s="67" t="s">
        <v>292</v>
      </c>
      <c r="EGK29" s="67"/>
      <c r="EGL29" s="67"/>
      <c r="EGM29" s="67"/>
      <c r="EGN29" s="67"/>
      <c r="EGO29" s="67"/>
      <c r="EGP29" s="67"/>
      <c r="EGQ29" s="67"/>
      <c r="EGR29" s="67"/>
      <c r="EGS29" s="67"/>
      <c r="EGT29" s="67" t="s">
        <v>302</v>
      </c>
      <c r="EGU29" s="538"/>
      <c r="EGV29" s="538"/>
      <c r="EGW29" s="538"/>
      <c r="EGX29" s="538"/>
      <c r="EGY29" s="538"/>
      <c r="EGZ29" s="67" t="s">
        <v>292</v>
      </c>
      <c r="EHA29" s="67"/>
      <c r="EHB29" s="67"/>
      <c r="EHC29" s="67"/>
      <c r="EHD29" s="67"/>
      <c r="EHE29" s="67"/>
      <c r="EHF29" s="67"/>
      <c r="EHG29" s="67"/>
      <c r="EHH29" s="67"/>
      <c r="EHI29" s="67"/>
      <c r="EHJ29" s="67" t="s">
        <v>302</v>
      </c>
      <c r="EHK29" s="538"/>
      <c r="EHL29" s="538"/>
      <c r="EHM29" s="538"/>
      <c r="EHN29" s="538"/>
      <c r="EHO29" s="538"/>
      <c r="EHP29" s="67" t="s">
        <v>292</v>
      </c>
      <c r="EHQ29" s="67"/>
      <c r="EHR29" s="67"/>
      <c r="EHS29" s="67"/>
      <c r="EHT29" s="67"/>
      <c r="EHU29" s="67"/>
      <c r="EHV29" s="67"/>
      <c r="EHW29" s="67"/>
      <c r="EHX29" s="67"/>
      <c r="EHY29" s="67"/>
      <c r="EHZ29" s="67" t="s">
        <v>302</v>
      </c>
      <c r="EIA29" s="538"/>
      <c r="EIB29" s="538"/>
      <c r="EIC29" s="538"/>
      <c r="EID29" s="538"/>
      <c r="EIE29" s="538"/>
      <c r="EIF29" s="67" t="s">
        <v>292</v>
      </c>
      <c r="EIG29" s="67"/>
      <c r="EIH29" s="67"/>
      <c r="EII29" s="67"/>
      <c r="EIJ29" s="67"/>
      <c r="EIK29" s="67"/>
      <c r="EIL29" s="67"/>
      <c r="EIM29" s="67"/>
      <c r="EIN29" s="67"/>
      <c r="EIO29" s="67"/>
      <c r="EIP29" s="67" t="s">
        <v>302</v>
      </c>
      <c r="EIQ29" s="538"/>
      <c r="EIR29" s="538"/>
      <c r="EIS29" s="538"/>
      <c r="EIT29" s="538"/>
      <c r="EIU29" s="538"/>
      <c r="EIV29" s="67" t="s">
        <v>292</v>
      </c>
      <c r="EIW29" s="67"/>
      <c r="EIX29" s="67"/>
      <c r="EIY29" s="67"/>
      <c r="EIZ29" s="67"/>
      <c r="EJA29" s="67"/>
      <c r="EJB29" s="67"/>
      <c r="EJC29" s="67"/>
      <c r="EJD29" s="67"/>
      <c r="EJE29" s="67"/>
      <c r="EJF29" s="67" t="s">
        <v>302</v>
      </c>
      <c r="EJG29" s="538"/>
      <c r="EJH29" s="538"/>
      <c r="EJI29" s="538"/>
      <c r="EJJ29" s="538"/>
      <c r="EJK29" s="538"/>
      <c r="EJL29" s="67" t="s">
        <v>292</v>
      </c>
      <c r="EJM29" s="67"/>
      <c r="EJN29" s="67"/>
      <c r="EJO29" s="67"/>
      <c r="EJP29" s="67"/>
      <c r="EJQ29" s="67"/>
      <c r="EJR29" s="67"/>
      <c r="EJS29" s="67"/>
      <c r="EJT29" s="67"/>
      <c r="EJU29" s="67"/>
      <c r="EJV29" s="67" t="s">
        <v>302</v>
      </c>
      <c r="EJW29" s="538"/>
      <c r="EJX29" s="538"/>
      <c r="EJY29" s="538"/>
      <c r="EJZ29" s="538"/>
      <c r="EKA29" s="538"/>
      <c r="EKB29" s="67" t="s">
        <v>292</v>
      </c>
      <c r="EKC29" s="67"/>
      <c r="EKD29" s="67"/>
      <c r="EKE29" s="67"/>
      <c r="EKF29" s="67"/>
      <c r="EKG29" s="67"/>
      <c r="EKH29" s="67"/>
      <c r="EKI29" s="67"/>
      <c r="EKJ29" s="67"/>
      <c r="EKK29" s="67"/>
      <c r="EKL29" s="67" t="s">
        <v>302</v>
      </c>
      <c r="EKM29" s="538"/>
      <c r="EKN29" s="538"/>
      <c r="EKO29" s="538"/>
      <c r="EKP29" s="538"/>
      <c r="EKQ29" s="538"/>
      <c r="EKR29" s="67" t="s">
        <v>292</v>
      </c>
      <c r="EKS29" s="67"/>
      <c r="EKT29" s="67"/>
      <c r="EKU29" s="67"/>
      <c r="EKV29" s="67"/>
      <c r="EKW29" s="67"/>
      <c r="EKX29" s="67"/>
      <c r="EKY29" s="67"/>
      <c r="EKZ29" s="67"/>
      <c r="ELA29" s="67"/>
      <c r="ELB29" s="67" t="s">
        <v>302</v>
      </c>
      <c r="ELC29" s="538"/>
      <c r="ELD29" s="538"/>
      <c r="ELE29" s="538"/>
      <c r="ELF29" s="538"/>
      <c r="ELG29" s="538"/>
      <c r="ELH29" s="67" t="s">
        <v>292</v>
      </c>
      <c r="ELI29" s="67"/>
      <c r="ELJ29" s="67"/>
      <c r="ELK29" s="67"/>
      <c r="ELL29" s="67"/>
      <c r="ELM29" s="67"/>
      <c r="ELN29" s="67"/>
      <c r="ELO29" s="67"/>
      <c r="ELP29" s="67"/>
      <c r="ELQ29" s="67"/>
      <c r="ELR29" s="67" t="s">
        <v>302</v>
      </c>
      <c r="ELS29" s="538"/>
      <c r="ELT29" s="538"/>
      <c r="ELU29" s="538"/>
      <c r="ELV29" s="538"/>
      <c r="ELW29" s="538"/>
      <c r="ELX29" s="67" t="s">
        <v>292</v>
      </c>
      <c r="ELY29" s="67"/>
      <c r="ELZ29" s="67"/>
      <c r="EMA29" s="67"/>
      <c r="EMB29" s="67"/>
      <c r="EMC29" s="67"/>
      <c r="EMD29" s="67"/>
      <c r="EME29" s="67"/>
      <c r="EMF29" s="67"/>
      <c r="EMG29" s="67"/>
      <c r="EMH29" s="67" t="s">
        <v>302</v>
      </c>
      <c r="EMI29" s="538"/>
      <c r="EMJ29" s="538"/>
      <c r="EMK29" s="538"/>
      <c r="EML29" s="538"/>
      <c r="EMM29" s="538"/>
      <c r="EMN29" s="67" t="s">
        <v>292</v>
      </c>
      <c r="EMO29" s="67"/>
      <c r="EMP29" s="67"/>
      <c r="EMQ29" s="67"/>
      <c r="EMR29" s="67"/>
      <c r="EMS29" s="67"/>
      <c r="EMT29" s="67"/>
      <c r="EMU29" s="67"/>
      <c r="EMV29" s="67"/>
      <c r="EMW29" s="67"/>
      <c r="EMX29" s="67" t="s">
        <v>302</v>
      </c>
      <c r="EMY29" s="538"/>
      <c r="EMZ29" s="538"/>
      <c r="ENA29" s="538"/>
      <c r="ENB29" s="538"/>
      <c r="ENC29" s="538"/>
      <c r="END29" s="67" t="s">
        <v>292</v>
      </c>
      <c r="ENE29" s="67"/>
      <c r="ENF29" s="67"/>
      <c r="ENG29" s="67"/>
      <c r="ENH29" s="67"/>
      <c r="ENI29" s="67"/>
      <c r="ENJ29" s="67"/>
      <c r="ENK29" s="67"/>
      <c r="ENL29" s="67"/>
      <c r="ENM29" s="67"/>
      <c r="ENN29" s="67" t="s">
        <v>302</v>
      </c>
      <c r="ENO29" s="538"/>
      <c r="ENP29" s="538"/>
      <c r="ENQ29" s="538"/>
      <c r="ENR29" s="538"/>
      <c r="ENS29" s="538"/>
      <c r="ENT29" s="67" t="s">
        <v>292</v>
      </c>
      <c r="ENU29" s="67"/>
      <c r="ENV29" s="67"/>
      <c r="ENW29" s="67"/>
      <c r="ENX29" s="67"/>
      <c r="ENY29" s="67"/>
      <c r="ENZ29" s="67"/>
      <c r="EOA29" s="67"/>
      <c r="EOB29" s="67"/>
      <c r="EOC29" s="67"/>
      <c r="EOD29" s="67" t="s">
        <v>302</v>
      </c>
      <c r="EOE29" s="538"/>
      <c r="EOF29" s="538"/>
      <c r="EOG29" s="538"/>
      <c r="EOH29" s="538"/>
      <c r="EOI29" s="538"/>
      <c r="EOJ29" s="67" t="s">
        <v>292</v>
      </c>
      <c r="EOK29" s="67"/>
      <c r="EOL29" s="67"/>
      <c r="EOM29" s="67"/>
      <c r="EON29" s="67"/>
      <c r="EOO29" s="67"/>
      <c r="EOP29" s="67"/>
      <c r="EOQ29" s="67"/>
      <c r="EOR29" s="67"/>
      <c r="EOS29" s="67"/>
      <c r="EOT29" s="67" t="s">
        <v>302</v>
      </c>
      <c r="EOU29" s="538"/>
      <c r="EOV29" s="538"/>
      <c r="EOW29" s="538"/>
      <c r="EOX29" s="538"/>
      <c r="EOY29" s="538"/>
      <c r="EOZ29" s="67" t="s">
        <v>292</v>
      </c>
      <c r="EPA29" s="67"/>
      <c r="EPB29" s="67"/>
      <c r="EPC29" s="67"/>
      <c r="EPD29" s="67"/>
      <c r="EPE29" s="67"/>
      <c r="EPF29" s="67"/>
      <c r="EPG29" s="67"/>
      <c r="EPH29" s="67"/>
      <c r="EPI29" s="67"/>
      <c r="EPJ29" s="67" t="s">
        <v>302</v>
      </c>
      <c r="EPK29" s="538"/>
      <c r="EPL29" s="538"/>
      <c r="EPM29" s="538"/>
      <c r="EPN29" s="538"/>
      <c r="EPO29" s="538"/>
      <c r="EPP29" s="67" t="s">
        <v>292</v>
      </c>
      <c r="EPQ29" s="67"/>
      <c r="EPR29" s="67"/>
      <c r="EPS29" s="67"/>
      <c r="EPT29" s="67"/>
      <c r="EPU29" s="67"/>
      <c r="EPV29" s="67"/>
      <c r="EPW29" s="67"/>
      <c r="EPX29" s="67"/>
      <c r="EPY29" s="67"/>
      <c r="EPZ29" s="67" t="s">
        <v>302</v>
      </c>
      <c r="EQA29" s="538"/>
      <c r="EQB29" s="538"/>
      <c r="EQC29" s="538"/>
      <c r="EQD29" s="538"/>
      <c r="EQE29" s="538"/>
      <c r="EQF29" s="67" t="s">
        <v>292</v>
      </c>
      <c r="EQG29" s="67"/>
      <c r="EQH29" s="67"/>
      <c r="EQI29" s="67"/>
      <c r="EQJ29" s="67"/>
      <c r="EQK29" s="67"/>
      <c r="EQL29" s="67"/>
      <c r="EQM29" s="67"/>
      <c r="EQN29" s="67"/>
      <c r="EQO29" s="67"/>
      <c r="EQP29" s="67" t="s">
        <v>302</v>
      </c>
      <c r="EQQ29" s="538"/>
      <c r="EQR29" s="538"/>
      <c r="EQS29" s="538"/>
      <c r="EQT29" s="538"/>
      <c r="EQU29" s="538"/>
      <c r="EQV29" s="67" t="s">
        <v>292</v>
      </c>
      <c r="EQW29" s="67"/>
      <c r="EQX29" s="67"/>
      <c r="EQY29" s="67"/>
      <c r="EQZ29" s="67"/>
      <c r="ERA29" s="67"/>
      <c r="ERB29" s="67"/>
      <c r="ERC29" s="67"/>
      <c r="ERD29" s="67"/>
      <c r="ERE29" s="67"/>
      <c r="ERF29" s="67" t="s">
        <v>302</v>
      </c>
      <c r="ERG29" s="538"/>
      <c r="ERH29" s="538"/>
      <c r="ERI29" s="538"/>
      <c r="ERJ29" s="538"/>
      <c r="ERK29" s="538"/>
      <c r="ERL29" s="67" t="s">
        <v>292</v>
      </c>
      <c r="ERM29" s="67"/>
      <c r="ERN29" s="67"/>
      <c r="ERO29" s="67"/>
      <c r="ERP29" s="67"/>
      <c r="ERQ29" s="67"/>
      <c r="ERR29" s="67"/>
      <c r="ERS29" s="67"/>
      <c r="ERT29" s="67"/>
      <c r="ERU29" s="67"/>
      <c r="ERV29" s="67" t="s">
        <v>302</v>
      </c>
      <c r="ERW29" s="538"/>
      <c r="ERX29" s="538"/>
      <c r="ERY29" s="538"/>
      <c r="ERZ29" s="538"/>
      <c r="ESA29" s="538"/>
      <c r="ESB29" s="67" t="s">
        <v>292</v>
      </c>
      <c r="ESC29" s="67"/>
      <c r="ESD29" s="67"/>
      <c r="ESE29" s="67"/>
      <c r="ESF29" s="67"/>
      <c r="ESG29" s="67"/>
      <c r="ESH29" s="67"/>
      <c r="ESI29" s="67"/>
      <c r="ESJ29" s="67"/>
      <c r="ESK29" s="67"/>
      <c r="ESL29" s="67" t="s">
        <v>302</v>
      </c>
      <c r="ESM29" s="538"/>
      <c r="ESN29" s="538"/>
      <c r="ESO29" s="538"/>
      <c r="ESP29" s="538"/>
      <c r="ESQ29" s="538"/>
      <c r="ESR29" s="67" t="s">
        <v>292</v>
      </c>
      <c r="ESS29" s="67"/>
      <c r="EST29" s="67"/>
      <c r="ESU29" s="67"/>
      <c r="ESV29" s="67"/>
      <c r="ESW29" s="67"/>
      <c r="ESX29" s="67"/>
      <c r="ESY29" s="67"/>
      <c r="ESZ29" s="67"/>
      <c r="ETA29" s="67"/>
      <c r="ETB29" s="67" t="s">
        <v>302</v>
      </c>
      <c r="ETC29" s="538"/>
      <c r="ETD29" s="538"/>
      <c r="ETE29" s="538"/>
      <c r="ETF29" s="538"/>
      <c r="ETG29" s="538"/>
      <c r="ETH29" s="67" t="s">
        <v>292</v>
      </c>
      <c r="ETI29" s="67"/>
      <c r="ETJ29" s="67"/>
      <c r="ETK29" s="67"/>
      <c r="ETL29" s="67"/>
      <c r="ETM29" s="67"/>
      <c r="ETN29" s="67"/>
      <c r="ETO29" s="67"/>
      <c r="ETP29" s="67"/>
      <c r="ETQ29" s="67"/>
      <c r="ETR29" s="67" t="s">
        <v>302</v>
      </c>
      <c r="ETS29" s="538"/>
      <c r="ETT29" s="538"/>
      <c r="ETU29" s="538"/>
      <c r="ETV29" s="538"/>
      <c r="ETW29" s="538"/>
      <c r="ETX29" s="67" t="s">
        <v>292</v>
      </c>
      <c r="ETY29" s="67"/>
      <c r="ETZ29" s="67"/>
      <c r="EUA29" s="67"/>
      <c r="EUB29" s="67"/>
      <c r="EUC29" s="67"/>
      <c r="EUD29" s="67"/>
      <c r="EUE29" s="67"/>
      <c r="EUF29" s="67"/>
      <c r="EUG29" s="67"/>
      <c r="EUH29" s="67" t="s">
        <v>302</v>
      </c>
      <c r="EUI29" s="538"/>
      <c r="EUJ29" s="538"/>
      <c r="EUK29" s="538"/>
      <c r="EUL29" s="538"/>
      <c r="EUM29" s="538"/>
      <c r="EUN29" s="67" t="s">
        <v>292</v>
      </c>
      <c r="EUO29" s="67"/>
      <c r="EUP29" s="67"/>
      <c r="EUQ29" s="67"/>
      <c r="EUR29" s="67"/>
      <c r="EUS29" s="67"/>
      <c r="EUT29" s="67"/>
      <c r="EUU29" s="67"/>
      <c r="EUV29" s="67"/>
      <c r="EUW29" s="67"/>
      <c r="EUX29" s="67" t="s">
        <v>302</v>
      </c>
      <c r="EUY29" s="538"/>
      <c r="EUZ29" s="538"/>
      <c r="EVA29" s="538"/>
      <c r="EVB29" s="538"/>
      <c r="EVC29" s="538"/>
      <c r="EVD29" s="67" t="s">
        <v>292</v>
      </c>
      <c r="EVE29" s="67"/>
      <c r="EVF29" s="67"/>
      <c r="EVG29" s="67"/>
      <c r="EVH29" s="67"/>
      <c r="EVI29" s="67"/>
      <c r="EVJ29" s="67"/>
      <c r="EVK29" s="67"/>
      <c r="EVL29" s="67"/>
      <c r="EVM29" s="67"/>
      <c r="EVN29" s="67" t="s">
        <v>302</v>
      </c>
      <c r="EVO29" s="538"/>
      <c r="EVP29" s="538"/>
      <c r="EVQ29" s="538"/>
      <c r="EVR29" s="538"/>
      <c r="EVS29" s="538"/>
      <c r="EVT29" s="67" t="s">
        <v>292</v>
      </c>
      <c r="EVU29" s="67"/>
      <c r="EVV29" s="67"/>
      <c r="EVW29" s="67"/>
      <c r="EVX29" s="67"/>
      <c r="EVY29" s="67"/>
      <c r="EVZ29" s="67"/>
      <c r="EWA29" s="67"/>
      <c r="EWB29" s="67"/>
      <c r="EWC29" s="67"/>
      <c r="EWD29" s="67" t="s">
        <v>302</v>
      </c>
      <c r="EWE29" s="538"/>
      <c r="EWF29" s="538"/>
      <c r="EWG29" s="538"/>
      <c r="EWH29" s="538"/>
      <c r="EWI29" s="538"/>
      <c r="EWJ29" s="67" t="s">
        <v>292</v>
      </c>
      <c r="EWK29" s="67"/>
      <c r="EWL29" s="67"/>
      <c r="EWM29" s="67"/>
      <c r="EWN29" s="67"/>
      <c r="EWO29" s="67"/>
      <c r="EWP29" s="67"/>
      <c r="EWQ29" s="67"/>
      <c r="EWR29" s="67"/>
      <c r="EWS29" s="67"/>
      <c r="EWT29" s="67" t="s">
        <v>302</v>
      </c>
      <c r="EWU29" s="538"/>
      <c r="EWV29" s="538"/>
      <c r="EWW29" s="538"/>
      <c r="EWX29" s="538"/>
      <c r="EWY29" s="538"/>
      <c r="EWZ29" s="67" t="s">
        <v>292</v>
      </c>
      <c r="EXA29" s="67"/>
      <c r="EXB29" s="67"/>
      <c r="EXC29" s="67"/>
      <c r="EXD29" s="67"/>
      <c r="EXE29" s="67"/>
      <c r="EXF29" s="67"/>
      <c r="EXG29" s="67"/>
      <c r="EXH29" s="67"/>
      <c r="EXI29" s="67"/>
      <c r="EXJ29" s="67" t="s">
        <v>302</v>
      </c>
      <c r="EXK29" s="538"/>
      <c r="EXL29" s="538"/>
      <c r="EXM29" s="538"/>
      <c r="EXN29" s="538"/>
      <c r="EXO29" s="538"/>
      <c r="EXP29" s="67" t="s">
        <v>292</v>
      </c>
      <c r="EXQ29" s="67"/>
      <c r="EXR29" s="67"/>
      <c r="EXS29" s="67"/>
      <c r="EXT29" s="67"/>
      <c r="EXU29" s="67"/>
      <c r="EXV29" s="67"/>
      <c r="EXW29" s="67"/>
      <c r="EXX29" s="67"/>
      <c r="EXY29" s="67"/>
      <c r="EXZ29" s="67" t="s">
        <v>302</v>
      </c>
      <c r="EYA29" s="538"/>
      <c r="EYB29" s="538"/>
      <c r="EYC29" s="538"/>
      <c r="EYD29" s="538"/>
      <c r="EYE29" s="538"/>
      <c r="EYF29" s="67" t="s">
        <v>292</v>
      </c>
      <c r="EYG29" s="67"/>
      <c r="EYH29" s="67"/>
      <c r="EYI29" s="67"/>
      <c r="EYJ29" s="67"/>
      <c r="EYK29" s="67"/>
      <c r="EYL29" s="67"/>
      <c r="EYM29" s="67"/>
      <c r="EYN29" s="67"/>
      <c r="EYO29" s="67"/>
      <c r="EYP29" s="67" t="s">
        <v>302</v>
      </c>
      <c r="EYQ29" s="538"/>
      <c r="EYR29" s="538"/>
      <c r="EYS29" s="538"/>
      <c r="EYT29" s="538"/>
      <c r="EYU29" s="538"/>
      <c r="EYV29" s="67" t="s">
        <v>292</v>
      </c>
      <c r="EYW29" s="67"/>
      <c r="EYX29" s="67"/>
      <c r="EYY29" s="67"/>
      <c r="EYZ29" s="67"/>
      <c r="EZA29" s="67"/>
      <c r="EZB29" s="67"/>
      <c r="EZC29" s="67"/>
      <c r="EZD29" s="67"/>
      <c r="EZE29" s="67"/>
      <c r="EZF29" s="67" t="s">
        <v>302</v>
      </c>
      <c r="EZG29" s="538"/>
      <c r="EZH29" s="538"/>
      <c r="EZI29" s="538"/>
      <c r="EZJ29" s="538"/>
      <c r="EZK29" s="538"/>
      <c r="EZL29" s="67" t="s">
        <v>292</v>
      </c>
      <c r="EZM29" s="67"/>
      <c r="EZN29" s="67"/>
      <c r="EZO29" s="67"/>
      <c r="EZP29" s="67"/>
      <c r="EZQ29" s="67"/>
      <c r="EZR29" s="67"/>
      <c r="EZS29" s="67"/>
      <c r="EZT29" s="67"/>
      <c r="EZU29" s="67"/>
      <c r="EZV29" s="67" t="s">
        <v>302</v>
      </c>
      <c r="EZW29" s="538"/>
      <c r="EZX29" s="538"/>
      <c r="EZY29" s="538"/>
      <c r="EZZ29" s="538"/>
      <c r="FAA29" s="538"/>
      <c r="FAB29" s="67" t="s">
        <v>292</v>
      </c>
      <c r="FAC29" s="67"/>
      <c r="FAD29" s="67"/>
      <c r="FAE29" s="67"/>
      <c r="FAF29" s="67"/>
      <c r="FAG29" s="67"/>
      <c r="FAH29" s="67"/>
      <c r="FAI29" s="67"/>
      <c r="FAJ29" s="67"/>
      <c r="FAK29" s="67"/>
      <c r="FAL29" s="67" t="s">
        <v>302</v>
      </c>
      <c r="FAM29" s="538"/>
      <c r="FAN29" s="538"/>
      <c r="FAO29" s="538"/>
      <c r="FAP29" s="538"/>
      <c r="FAQ29" s="538"/>
      <c r="FAR29" s="67" t="s">
        <v>292</v>
      </c>
      <c r="FAS29" s="67"/>
      <c r="FAT29" s="67"/>
      <c r="FAU29" s="67"/>
      <c r="FAV29" s="67"/>
      <c r="FAW29" s="67"/>
      <c r="FAX29" s="67"/>
      <c r="FAY29" s="67"/>
      <c r="FAZ29" s="67"/>
      <c r="FBA29" s="67"/>
      <c r="FBB29" s="67" t="s">
        <v>302</v>
      </c>
      <c r="FBC29" s="538"/>
      <c r="FBD29" s="538"/>
      <c r="FBE29" s="538"/>
      <c r="FBF29" s="538"/>
      <c r="FBG29" s="538"/>
      <c r="FBH29" s="67" t="s">
        <v>292</v>
      </c>
      <c r="FBI29" s="67"/>
      <c r="FBJ29" s="67"/>
      <c r="FBK29" s="67"/>
      <c r="FBL29" s="67"/>
      <c r="FBM29" s="67"/>
      <c r="FBN29" s="67"/>
      <c r="FBO29" s="67"/>
      <c r="FBP29" s="67"/>
      <c r="FBQ29" s="67"/>
      <c r="FBR29" s="67" t="s">
        <v>302</v>
      </c>
      <c r="FBS29" s="538"/>
      <c r="FBT29" s="538"/>
      <c r="FBU29" s="538"/>
      <c r="FBV29" s="538"/>
      <c r="FBW29" s="538"/>
      <c r="FBX29" s="67" t="s">
        <v>292</v>
      </c>
      <c r="FBY29" s="67"/>
      <c r="FBZ29" s="67"/>
      <c r="FCA29" s="67"/>
      <c r="FCB29" s="67"/>
      <c r="FCC29" s="67"/>
      <c r="FCD29" s="67"/>
      <c r="FCE29" s="67"/>
      <c r="FCF29" s="67"/>
      <c r="FCG29" s="67"/>
      <c r="FCH29" s="67" t="s">
        <v>302</v>
      </c>
      <c r="FCI29" s="538"/>
      <c r="FCJ29" s="538"/>
      <c r="FCK29" s="538"/>
      <c r="FCL29" s="538"/>
      <c r="FCM29" s="538"/>
      <c r="FCN29" s="67" t="s">
        <v>292</v>
      </c>
      <c r="FCO29" s="67"/>
      <c r="FCP29" s="67"/>
      <c r="FCQ29" s="67"/>
      <c r="FCR29" s="67"/>
      <c r="FCS29" s="67"/>
      <c r="FCT29" s="67"/>
      <c r="FCU29" s="67"/>
      <c r="FCV29" s="67"/>
      <c r="FCW29" s="67"/>
      <c r="FCX29" s="67" t="s">
        <v>302</v>
      </c>
      <c r="FCY29" s="538"/>
      <c r="FCZ29" s="538"/>
      <c r="FDA29" s="538"/>
      <c r="FDB29" s="538"/>
      <c r="FDC29" s="538"/>
      <c r="FDD29" s="67" t="s">
        <v>292</v>
      </c>
      <c r="FDE29" s="67"/>
      <c r="FDF29" s="67"/>
      <c r="FDG29" s="67"/>
      <c r="FDH29" s="67"/>
      <c r="FDI29" s="67"/>
      <c r="FDJ29" s="67"/>
      <c r="FDK29" s="67"/>
      <c r="FDL29" s="67"/>
      <c r="FDM29" s="67"/>
      <c r="FDN29" s="67" t="s">
        <v>302</v>
      </c>
      <c r="FDO29" s="538"/>
      <c r="FDP29" s="538"/>
      <c r="FDQ29" s="538"/>
      <c r="FDR29" s="538"/>
      <c r="FDS29" s="538"/>
      <c r="FDT29" s="67" t="s">
        <v>292</v>
      </c>
      <c r="FDU29" s="67"/>
      <c r="FDV29" s="67"/>
      <c r="FDW29" s="67"/>
      <c r="FDX29" s="67"/>
      <c r="FDY29" s="67"/>
      <c r="FDZ29" s="67"/>
      <c r="FEA29" s="67"/>
      <c r="FEB29" s="67"/>
      <c r="FEC29" s="67"/>
      <c r="FED29" s="67" t="s">
        <v>302</v>
      </c>
      <c r="FEE29" s="538"/>
      <c r="FEF29" s="538"/>
      <c r="FEG29" s="538"/>
      <c r="FEH29" s="538"/>
      <c r="FEI29" s="538"/>
      <c r="FEJ29" s="67" t="s">
        <v>292</v>
      </c>
      <c r="FEK29" s="67"/>
      <c r="FEL29" s="67"/>
      <c r="FEM29" s="67"/>
      <c r="FEN29" s="67"/>
      <c r="FEO29" s="67"/>
      <c r="FEP29" s="67"/>
      <c r="FEQ29" s="67"/>
      <c r="FER29" s="67"/>
      <c r="FES29" s="67"/>
      <c r="FET29" s="67" t="s">
        <v>302</v>
      </c>
      <c r="FEU29" s="538"/>
      <c r="FEV29" s="538"/>
      <c r="FEW29" s="538"/>
      <c r="FEX29" s="538"/>
      <c r="FEY29" s="538"/>
      <c r="FEZ29" s="67" t="s">
        <v>292</v>
      </c>
      <c r="FFA29" s="67"/>
      <c r="FFB29" s="67"/>
      <c r="FFC29" s="67"/>
      <c r="FFD29" s="67"/>
      <c r="FFE29" s="67"/>
      <c r="FFF29" s="67"/>
      <c r="FFG29" s="67"/>
      <c r="FFH29" s="67"/>
      <c r="FFI29" s="67"/>
      <c r="FFJ29" s="67" t="s">
        <v>302</v>
      </c>
      <c r="FFK29" s="538"/>
      <c r="FFL29" s="538"/>
      <c r="FFM29" s="538"/>
      <c r="FFN29" s="538"/>
      <c r="FFO29" s="538"/>
      <c r="FFP29" s="67" t="s">
        <v>292</v>
      </c>
      <c r="FFQ29" s="67"/>
      <c r="FFR29" s="67"/>
      <c r="FFS29" s="67"/>
      <c r="FFT29" s="67"/>
      <c r="FFU29" s="67"/>
      <c r="FFV29" s="67"/>
      <c r="FFW29" s="67"/>
      <c r="FFX29" s="67"/>
      <c r="FFY29" s="67"/>
      <c r="FFZ29" s="67" t="s">
        <v>302</v>
      </c>
      <c r="FGA29" s="538"/>
      <c r="FGB29" s="538"/>
      <c r="FGC29" s="538"/>
      <c r="FGD29" s="538"/>
      <c r="FGE29" s="538"/>
      <c r="FGF29" s="67" t="s">
        <v>292</v>
      </c>
      <c r="FGG29" s="67"/>
      <c r="FGH29" s="67"/>
      <c r="FGI29" s="67"/>
      <c r="FGJ29" s="67"/>
      <c r="FGK29" s="67"/>
      <c r="FGL29" s="67"/>
      <c r="FGM29" s="67"/>
      <c r="FGN29" s="67"/>
      <c r="FGO29" s="67"/>
      <c r="FGP29" s="67" t="s">
        <v>302</v>
      </c>
      <c r="FGQ29" s="538"/>
      <c r="FGR29" s="538"/>
      <c r="FGS29" s="538"/>
      <c r="FGT29" s="538"/>
      <c r="FGU29" s="538"/>
      <c r="FGV29" s="67" t="s">
        <v>292</v>
      </c>
      <c r="FGW29" s="67"/>
      <c r="FGX29" s="67"/>
      <c r="FGY29" s="67"/>
      <c r="FGZ29" s="67"/>
      <c r="FHA29" s="67"/>
      <c r="FHB29" s="67"/>
      <c r="FHC29" s="67"/>
      <c r="FHD29" s="67"/>
      <c r="FHE29" s="67"/>
      <c r="FHF29" s="67" t="s">
        <v>302</v>
      </c>
      <c r="FHG29" s="538"/>
      <c r="FHH29" s="538"/>
      <c r="FHI29" s="538"/>
      <c r="FHJ29" s="538"/>
      <c r="FHK29" s="538"/>
      <c r="FHL29" s="67" t="s">
        <v>292</v>
      </c>
      <c r="FHM29" s="67"/>
      <c r="FHN29" s="67"/>
      <c r="FHO29" s="67"/>
      <c r="FHP29" s="67"/>
      <c r="FHQ29" s="67"/>
      <c r="FHR29" s="67"/>
      <c r="FHS29" s="67"/>
      <c r="FHT29" s="67"/>
      <c r="FHU29" s="67"/>
      <c r="FHV29" s="67" t="s">
        <v>302</v>
      </c>
      <c r="FHW29" s="538"/>
      <c r="FHX29" s="538"/>
      <c r="FHY29" s="538"/>
      <c r="FHZ29" s="538"/>
      <c r="FIA29" s="538"/>
      <c r="FIB29" s="67" t="s">
        <v>292</v>
      </c>
      <c r="FIC29" s="67"/>
      <c r="FID29" s="67"/>
      <c r="FIE29" s="67"/>
      <c r="FIF29" s="67"/>
      <c r="FIG29" s="67"/>
      <c r="FIH29" s="67"/>
      <c r="FII29" s="67"/>
      <c r="FIJ29" s="67"/>
      <c r="FIK29" s="67"/>
      <c r="FIL29" s="67" t="s">
        <v>302</v>
      </c>
      <c r="FIM29" s="538"/>
      <c r="FIN29" s="538"/>
      <c r="FIO29" s="538"/>
      <c r="FIP29" s="538"/>
      <c r="FIQ29" s="538"/>
      <c r="FIR29" s="67" t="s">
        <v>292</v>
      </c>
      <c r="FIS29" s="67"/>
      <c r="FIT29" s="67"/>
      <c r="FIU29" s="67"/>
      <c r="FIV29" s="67"/>
      <c r="FIW29" s="67"/>
      <c r="FIX29" s="67"/>
      <c r="FIY29" s="67"/>
      <c r="FIZ29" s="67"/>
      <c r="FJA29" s="67"/>
      <c r="FJB29" s="67" t="s">
        <v>302</v>
      </c>
      <c r="FJC29" s="538"/>
      <c r="FJD29" s="538"/>
      <c r="FJE29" s="538"/>
      <c r="FJF29" s="538"/>
      <c r="FJG29" s="538"/>
      <c r="FJH29" s="67" t="s">
        <v>292</v>
      </c>
      <c r="FJI29" s="67"/>
      <c r="FJJ29" s="67"/>
      <c r="FJK29" s="67"/>
      <c r="FJL29" s="67"/>
      <c r="FJM29" s="67"/>
      <c r="FJN29" s="67"/>
      <c r="FJO29" s="67"/>
      <c r="FJP29" s="67"/>
      <c r="FJQ29" s="67"/>
      <c r="FJR29" s="67" t="s">
        <v>302</v>
      </c>
      <c r="FJS29" s="538"/>
      <c r="FJT29" s="538"/>
      <c r="FJU29" s="538"/>
      <c r="FJV29" s="538"/>
      <c r="FJW29" s="538"/>
      <c r="FJX29" s="67" t="s">
        <v>292</v>
      </c>
      <c r="FJY29" s="67"/>
      <c r="FJZ29" s="67"/>
      <c r="FKA29" s="67"/>
      <c r="FKB29" s="67"/>
      <c r="FKC29" s="67"/>
      <c r="FKD29" s="67"/>
      <c r="FKE29" s="67"/>
      <c r="FKF29" s="67"/>
      <c r="FKG29" s="67"/>
      <c r="FKH29" s="67" t="s">
        <v>302</v>
      </c>
      <c r="FKI29" s="538"/>
      <c r="FKJ29" s="538"/>
      <c r="FKK29" s="538"/>
      <c r="FKL29" s="538"/>
      <c r="FKM29" s="538"/>
      <c r="FKN29" s="67" t="s">
        <v>292</v>
      </c>
      <c r="FKO29" s="67"/>
      <c r="FKP29" s="67"/>
      <c r="FKQ29" s="67"/>
      <c r="FKR29" s="67"/>
      <c r="FKS29" s="67"/>
      <c r="FKT29" s="67"/>
      <c r="FKU29" s="67"/>
      <c r="FKV29" s="67"/>
      <c r="FKW29" s="67"/>
      <c r="FKX29" s="67" t="s">
        <v>302</v>
      </c>
      <c r="FKY29" s="538"/>
      <c r="FKZ29" s="538"/>
      <c r="FLA29" s="538"/>
      <c r="FLB29" s="538"/>
      <c r="FLC29" s="538"/>
      <c r="FLD29" s="67" t="s">
        <v>292</v>
      </c>
      <c r="FLE29" s="67"/>
      <c r="FLF29" s="67"/>
      <c r="FLG29" s="67"/>
      <c r="FLH29" s="67"/>
      <c r="FLI29" s="67"/>
      <c r="FLJ29" s="67"/>
      <c r="FLK29" s="67"/>
      <c r="FLL29" s="67"/>
      <c r="FLM29" s="67"/>
      <c r="FLN29" s="67" t="s">
        <v>302</v>
      </c>
      <c r="FLO29" s="538"/>
      <c r="FLP29" s="538"/>
      <c r="FLQ29" s="538"/>
      <c r="FLR29" s="538"/>
      <c r="FLS29" s="538"/>
      <c r="FLT29" s="67" t="s">
        <v>292</v>
      </c>
      <c r="FLU29" s="67"/>
      <c r="FLV29" s="67"/>
      <c r="FLW29" s="67"/>
      <c r="FLX29" s="67"/>
      <c r="FLY29" s="67"/>
      <c r="FLZ29" s="67"/>
      <c r="FMA29" s="67"/>
      <c r="FMB29" s="67"/>
      <c r="FMC29" s="67"/>
      <c r="FMD29" s="67" t="s">
        <v>302</v>
      </c>
      <c r="FME29" s="538"/>
      <c r="FMF29" s="538"/>
      <c r="FMG29" s="538"/>
      <c r="FMH29" s="538"/>
      <c r="FMI29" s="538"/>
      <c r="FMJ29" s="67" t="s">
        <v>292</v>
      </c>
      <c r="FMK29" s="67"/>
      <c r="FML29" s="67"/>
      <c r="FMM29" s="67"/>
      <c r="FMN29" s="67"/>
      <c r="FMO29" s="67"/>
      <c r="FMP29" s="67"/>
      <c r="FMQ29" s="67"/>
      <c r="FMR29" s="67"/>
      <c r="FMS29" s="67"/>
      <c r="FMT29" s="67" t="s">
        <v>302</v>
      </c>
      <c r="FMU29" s="538"/>
      <c r="FMV29" s="538"/>
      <c r="FMW29" s="538"/>
      <c r="FMX29" s="538"/>
      <c r="FMY29" s="538"/>
      <c r="FMZ29" s="67" t="s">
        <v>292</v>
      </c>
      <c r="FNA29" s="67"/>
      <c r="FNB29" s="67"/>
      <c r="FNC29" s="67"/>
      <c r="FND29" s="67"/>
      <c r="FNE29" s="67"/>
      <c r="FNF29" s="67"/>
      <c r="FNG29" s="67"/>
      <c r="FNH29" s="67"/>
      <c r="FNI29" s="67"/>
      <c r="FNJ29" s="67" t="s">
        <v>302</v>
      </c>
      <c r="FNK29" s="538"/>
      <c r="FNL29" s="538"/>
      <c r="FNM29" s="538"/>
      <c r="FNN29" s="538"/>
      <c r="FNO29" s="538"/>
      <c r="FNP29" s="67" t="s">
        <v>292</v>
      </c>
      <c r="FNQ29" s="67"/>
      <c r="FNR29" s="67"/>
      <c r="FNS29" s="67"/>
      <c r="FNT29" s="67"/>
      <c r="FNU29" s="67"/>
      <c r="FNV29" s="67"/>
      <c r="FNW29" s="67"/>
      <c r="FNX29" s="67"/>
      <c r="FNY29" s="67"/>
      <c r="FNZ29" s="67" t="s">
        <v>302</v>
      </c>
      <c r="FOA29" s="538"/>
      <c r="FOB29" s="538"/>
      <c r="FOC29" s="538"/>
      <c r="FOD29" s="538"/>
      <c r="FOE29" s="538"/>
      <c r="FOF29" s="67" t="s">
        <v>292</v>
      </c>
      <c r="FOG29" s="67"/>
      <c r="FOH29" s="67"/>
      <c r="FOI29" s="67"/>
      <c r="FOJ29" s="67"/>
      <c r="FOK29" s="67"/>
      <c r="FOL29" s="67"/>
      <c r="FOM29" s="67"/>
      <c r="FON29" s="67"/>
      <c r="FOO29" s="67"/>
      <c r="FOP29" s="67" t="s">
        <v>302</v>
      </c>
      <c r="FOQ29" s="538"/>
      <c r="FOR29" s="538"/>
      <c r="FOS29" s="538"/>
      <c r="FOT29" s="538"/>
      <c r="FOU29" s="538"/>
      <c r="FOV29" s="67" t="s">
        <v>292</v>
      </c>
      <c r="FOW29" s="67"/>
      <c r="FOX29" s="67"/>
      <c r="FOY29" s="67"/>
      <c r="FOZ29" s="67"/>
      <c r="FPA29" s="67"/>
      <c r="FPB29" s="67"/>
      <c r="FPC29" s="67"/>
      <c r="FPD29" s="67"/>
      <c r="FPE29" s="67"/>
      <c r="FPF29" s="67" t="s">
        <v>302</v>
      </c>
      <c r="FPG29" s="538"/>
      <c r="FPH29" s="538"/>
      <c r="FPI29" s="538"/>
      <c r="FPJ29" s="538"/>
      <c r="FPK29" s="538"/>
      <c r="FPL29" s="67" t="s">
        <v>292</v>
      </c>
      <c r="FPM29" s="67"/>
      <c r="FPN29" s="67"/>
      <c r="FPO29" s="67"/>
      <c r="FPP29" s="67"/>
      <c r="FPQ29" s="67"/>
      <c r="FPR29" s="67"/>
      <c r="FPS29" s="67"/>
      <c r="FPT29" s="67"/>
      <c r="FPU29" s="67"/>
      <c r="FPV29" s="67" t="s">
        <v>302</v>
      </c>
      <c r="FPW29" s="538"/>
      <c r="FPX29" s="538"/>
      <c r="FPY29" s="538"/>
      <c r="FPZ29" s="538"/>
      <c r="FQA29" s="538"/>
      <c r="FQB29" s="67" t="s">
        <v>292</v>
      </c>
      <c r="FQC29" s="67"/>
      <c r="FQD29" s="67"/>
      <c r="FQE29" s="67"/>
      <c r="FQF29" s="67"/>
      <c r="FQG29" s="67"/>
      <c r="FQH29" s="67"/>
      <c r="FQI29" s="67"/>
      <c r="FQJ29" s="67"/>
      <c r="FQK29" s="67"/>
      <c r="FQL29" s="67" t="s">
        <v>302</v>
      </c>
      <c r="FQM29" s="538"/>
      <c r="FQN29" s="538"/>
      <c r="FQO29" s="538"/>
      <c r="FQP29" s="538"/>
      <c r="FQQ29" s="538"/>
      <c r="FQR29" s="67" t="s">
        <v>292</v>
      </c>
      <c r="FQS29" s="67"/>
      <c r="FQT29" s="67"/>
      <c r="FQU29" s="67"/>
      <c r="FQV29" s="67"/>
      <c r="FQW29" s="67"/>
      <c r="FQX29" s="67"/>
      <c r="FQY29" s="67"/>
      <c r="FQZ29" s="67"/>
      <c r="FRA29" s="67"/>
      <c r="FRB29" s="67" t="s">
        <v>302</v>
      </c>
      <c r="FRC29" s="538"/>
      <c r="FRD29" s="538"/>
      <c r="FRE29" s="538"/>
      <c r="FRF29" s="538"/>
      <c r="FRG29" s="538"/>
      <c r="FRH29" s="67" t="s">
        <v>292</v>
      </c>
      <c r="FRI29" s="67"/>
      <c r="FRJ29" s="67"/>
      <c r="FRK29" s="67"/>
      <c r="FRL29" s="67"/>
      <c r="FRM29" s="67"/>
      <c r="FRN29" s="67"/>
      <c r="FRO29" s="67"/>
      <c r="FRP29" s="67"/>
      <c r="FRQ29" s="67"/>
      <c r="FRR29" s="67" t="s">
        <v>302</v>
      </c>
      <c r="FRS29" s="538"/>
      <c r="FRT29" s="538"/>
      <c r="FRU29" s="538"/>
      <c r="FRV29" s="538"/>
      <c r="FRW29" s="538"/>
      <c r="FRX29" s="67" t="s">
        <v>292</v>
      </c>
      <c r="FRY29" s="67"/>
      <c r="FRZ29" s="67"/>
      <c r="FSA29" s="67"/>
      <c r="FSB29" s="67"/>
      <c r="FSC29" s="67"/>
      <c r="FSD29" s="67"/>
      <c r="FSE29" s="67"/>
      <c r="FSF29" s="67"/>
      <c r="FSG29" s="67"/>
      <c r="FSH29" s="67" t="s">
        <v>302</v>
      </c>
      <c r="FSI29" s="538"/>
      <c r="FSJ29" s="538"/>
      <c r="FSK29" s="538"/>
      <c r="FSL29" s="538"/>
      <c r="FSM29" s="538"/>
      <c r="FSN29" s="67" t="s">
        <v>292</v>
      </c>
      <c r="FSO29" s="67"/>
      <c r="FSP29" s="67"/>
      <c r="FSQ29" s="67"/>
      <c r="FSR29" s="67"/>
      <c r="FSS29" s="67"/>
      <c r="FST29" s="67"/>
      <c r="FSU29" s="67"/>
      <c r="FSV29" s="67"/>
      <c r="FSW29" s="67"/>
      <c r="FSX29" s="67" t="s">
        <v>302</v>
      </c>
      <c r="FSY29" s="538"/>
      <c r="FSZ29" s="538"/>
      <c r="FTA29" s="538"/>
      <c r="FTB29" s="538"/>
      <c r="FTC29" s="538"/>
      <c r="FTD29" s="67" t="s">
        <v>292</v>
      </c>
      <c r="FTE29" s="67"/>
      <c r="FTF29" s="67"/>
      <c r="FTG29" s="67"/>
      <c r="FTH29" s="67"/>
      <c r="FTI29" s="67"/>
      <c r="FTJ29" s="67"/>
      <c r="FTK29" s="67"/>
      <c r="FTL29" s="67"/>
      <c r="FTM29" s="67"/>
      <c r="FTN29" s="67" t="s">
        <v>302</v>
      </c>
      <c r="FTO29" s="538"/>
      <c r="FTP29" s="538"/>
      <c r="FTQ29" s="538"/>
      <c r="FTR29" s="538"/>
      <c r="FTS29" s="538"/>
      <c r="FTT29" s="67" t="s">
        <v>292</v>
      </c>
      <c r="FTU29" s="67"/>
      <c r="FTV29" s="67"/>
      <c r="FTW29" s="67"/>
      <c r="FTX29" s="67"/>
      <c r="FTY29" s="67"/>
      <c r="FTZ29" s="67"/>
      <c r="FUA29" s="67"/>
      <c r="FUB29" s="67"/>
      <c r="FUC29" s="67"/>
      <c r="FUD29" s="67" t="s">
        <v>302</v>
      </c>
      <c r="FUE29" s="538"/>
      <c r="FUF29" s="538"/>
      <c r="FUG29" s="538"/>
      <c r="FUH29" s="538"/>
      <c r="FUI29" s="538"/>
      <c r="FUJ29" s="67" t="s">
        <v>292</v>
      </c>
      <c r="FUK29" s="67"/>
      <c r="FUL29" s="67"/>
      <c r="FUM29" s="67"/>
      <c r="FUN29" s="67"/>
      <c r="FUO29" s="67"/>
      <c r="FUP29" s="67"/>
      <c r="FUQ29" s="67"/>
      <c r="FUR29" s="67"/>
      <c r="FUS29" s="67"/>
      <c r="FUT29" s="67" t="s">
        <v>302</v>
      </c>
      <c r="FUU29" s="538"/>
      <c r="FUV29" s="538"/>
      <c r="FUW29" s="538"/>
      <c r="FUX29" s="538"/>
      <c r="FUY29" s="538"/>
      <c r="FUZ29" s="67" t="s">
        <v>292</v>
      </c>
      <c r="FVA29" s="67"/>
      <c r="FVB29" s="67"/>
      <c r="FVC29" s="67"/>
      <c r="FVD29" s="67"/>
      <c r="FVE29" s="67"/>
      <c r="FVF29" s="67"/>
      <c r="FVG29" s="67"/>
      <c r="FVH29" s="67"/>
      <c r="FVI29" s="67"/>
      <c r="FVJ29" s="67" t="s">
        <v>302</v>
      </c>
      <c r="FVK29" s="538"/>
      <c r="FVL29" s="538"/>
      <c r="FVM29" s="538"/>
      <c r="FVN29" s="538"/>
      <c r="FVO29" s="538"/>
      <c r="FVP29" s="67" t="s">
        <v>292</v>
      </c>
      <c r="FVQ29" s="67"/>
      <c r="FVR29" s="67"/>
      <c r="FVS29" s="67"/>
      <c r="FVT29" s="67"/>
      <c r="FVU29" s="67"/>
      <c r="FVV29" s="67"/>
      <c r="FVW29" s="67"/>
      <c r="FVX29" s="67"/>
      <c r="FVY29" s="67"/>
      <c r="FVZ29" s="67" t="s">
        <v>302</v>
      </c>
      <c r="FWA29" s="538"/>
      <c r="FWB29" s="538"/>
      <c r="FWC29" s="538"/>
      <c r="FWD29" s="538"/>
      <c r="FWE29" s="538"/>
      <c r="FWF29" s="67" t="s">
        <v>292</v>
      </c>
      <c r="FWG29" s="67"/>
      <c r="FWH29" s="67"/>
      <c r="FWI29" s="67"/>
      <c r="FWJ29" s="67"/>
      <c r="FWK29" s="67"/>
      <c r="FWL29" s="67"/>
      <c r="FWM29" s="67"/>
      <c r="FWN29" s="67"/>
      <c r="FWO29" s="67"/>
      <c r="FWP29" s="67" t="s">
        <v>302</v>
      </c>
      <c r="FWQ29" s="538"/>
      <c r="FWR29" s="538"/>
      <c r="FWS29" s="538"/>
      <c r="FWT29" s="538"/>
      <c r="FWU29" s="538"/>
      <c r="FWV29" s="67" t="s">
        <v>292</v>
      </c>
      <c r="FWW29" s="67"/>
      <c r="FWX29" s="67"/>
      <c r="FWY29" s="67"/>
      <c r="FWZ29" s="67"/>
      <c r="FXA29" s="67"/>
      <c r="FXB29" s="67"/>
      <c r="FXC29" s="67"/>
      <c r="FXD29" s="67"/>
      <c r="FXE29" s="67"/>
      <c r="FXF29" s="67" t="s">
        <v>302</v>
      </c>
      <c r="FXG29" s="538"/>
      <c r="FXH29" s="538"/>
      <c r="FXI29" s="538"/>
      <c r="FXJ29" s="538"/>
      <c r="FXK29" s="538"/>
      <c r="FXL29" s="67" t="s">
        <v>292</v>
      </c>
      <c r="FXM29" s="67"/>
      <c r="FXN29" s="67"/>
      <c r="FXO29" s="67"/>
      <c r="FXP29" s="67"/>
      <c r="FXQ29" s="67"/>
      <c r="FXR29" s="67"/>
      <c r="FXS29" s="67"/>
      <c r="FXT29" s="67"/>
      <c r="FXU29" s="67"/>
      <c r="FXV29" s="67" t="s">
        <v>302</v>
      </c>
      <c r="FXW29" s="538"/>
      <c r="FXX29" s="538"/>
      <c r="FXY29" s="538"/>
      <c r="FXZ29" s="538"/>
      <c r="FYA29" s="538"/>
      <c r="FYB29" s="67" t="s">
        <v>292</v>
      </c>
      <c r="FYC29" s="67"/>
      <c r="FYD29" s="67"/>
      <c r="FYE29" s="67"/>
      <c r="FYF29" s="67"/>
      <c r="FYG29" s="67"/>
      <c r="FYH29" s="67"/>
      <c r="FYI29" s="67"/>
      <c r="FYJ29" s="67"/>
      <c r="FYK29" s="67"/>
      <c r="FYL29" s="67" t="s">
        <v>302</v>
      </c>
      <c r="FYM29" s="538"/>
      <c r="FYN29" s="538"/>
      <c r="FYO29" s="538"/>
      <c r="FYP29" s="538"/>
      <c r="FYQ29" s="538"/>
      <c r="FYR29" s="67" t="s">
        <v>292</v>
      </c>
      <c r="FYS29" s="67"/>
      <c r="FYT29" s="67"/>
      <c r="FYU29" s="67"/>
      <c r="FYV29" s="67"/>
      <c r="FYW29" s="67"/>
      <c r="FYX29" s="67"/>
      <c r="FYY29" s="67"/>
      <c r="FYZ29" s="67"/>
      <c r="FZA29" s="67"/>
      <c r="FZB29" s="67" t="s">
        <v>302</v>
      </c>
      <c r="FZC29" s="538"/>
      <c r="FZD29" s="538"/>
      <c r="FZE29" s="538"/>
      <c r="FZF29" s="538"/>
      <c r="FZG29" s="538"/>
      <c r="FZH29" s="67" t="s">
        <v>292</v>
      </c>
      <c r="FZI29" s="67"/>
      <c r="FZJ29" s="67"/>
      <c r="FZK29" s="67"/>
      <c r="FZL29" s="67"/>
      <c r="FZM29" s="67"/>
      <c r="FZN29" s="67"/>
      <c r="FZO29" s="67"/>
      <c r="FZP29" s="67"/>
      <c r="FZQ29" s="67"/>
      <c r="FZR29" s="67" t="s">
        <v>302</v>
      </c>
      <c r="FZS29" s="538"/>
      <c r="FZT29" s="538"/>
      <c r="FZU29" s="538"/>
      <c r="FZV29" s="538"/>
      <c r="FZW29" s="538"/>
      <c r="FZX29" s="67" t="s">
        <v>292</v>
      </c>
      <c r="FZY29" s="67"/>
      <c r="FZZ29" s="67"/>
      <c r="GAA29" s="67"/>
      <c r="GAB29" s="67"/>
      <c r="GAC29" s="67"/>
      <c r="GAD29" s="67"/>
      <c r="GAE29" s="67"/>
      <c r="GAF29" s="67"/>
      <c r="GAG29" s="67"/>
      <c r="GAH29" s="67" t="s">
        <v>302</v>
      </c>
      <c r="GAI29" s="538"/>
      <c r="GAJ29" s="538"/>
      <c r="GAK29" s="538"/>
      <c r="GAL29" s="538"/>
      <c r="GAM29" s="538"/>
      <c r="GAN29" s="67" t="s">
        <v>292</v>
      </c>
      <c r="GAO29" s="67"/>
      <c r="GAP29" s="67"/>
      <c r="GAQ29" s="67"/>
      <c r="GAR29" s="67"/>
      <c r="GAS29" s="67"/>
      <c r="GAT29" s="67"/>
      <c r="GAU29" s="67"/>
      <c r="GAV29" s="67"/>
      <c r="GAW29" s="67"/>
      <c r="GAX29" s="67" t="s">
        <v>302</v>
      </c>
      <c r="GAY29" s="538"/>
      <c r="GAZ29" s="538"/>
      <c r="GBA29" s="538"/>
      <c r="GBB29" s="538"/>
      <c r="GBC29" s="538"/>
      <c r="GBD29" s="67" t="s">
        <v>292</v>
      </c>
      <c r="GBE29" s="67"/>
      <c r="GBF29" s="67"/>
      <c r="GBG29" s="67"/>
      <c r="GBH29" s="67"/>
      <c r="GBI29" s="67"/>
      <c r="GBJ29" s="67"/>
      <c r="GBK29" s="67"/>
      <c r="GBL29" s="67"/>
      <c r="GBM29" s="67"/>
      <c r="GBN29" s="67" t="s">
        <v>302</v>
      </c>
      <c r="GBO29" s="538"/>
      <c r="GBP29" s="538"/>
      <c r="GBQ29" s="538"/>
      <c r="GBR29" s="538"/>
      <c r="GBS29" s="538"/>
      <c r="GBT29" s="67" t="s">
        <v>292</v>
      </c>
      <c r="GBU29" s="67"/>
      <c r="GBV29" s="67"/>
      <c r="GBW29" s="67"/>
      <c r="GBX29" s="67"/>
      <c r="GBY29" s="67"/>
      <c r="GBZ29" s="67"/>
      <c r="GCA29" s="67"/>
      <c r="GCB29" s="67"/>
      <c r="GCC29" s="67"/>
      <c r="GCD29" s="67" t="s">
        <v>302</v>
      </c>
      <c r="GCE29" s="538"/>
      <c r="GCF29" s="538"/>
      <c r="GCG29" s="538"/>
      <c r="GCH29" s="538"/>
      <c r="GCI29" s="538"/>
      <c r="GCJ29" s="67" t="s">
        <v>292</v>
      </c>
      <c r="GCK29" s="67"/>
      <c r="GCL29" s="67"/>
      <c r="GCM29" s="67"/>
      <c r="GCN29" s="67"/>
      <c r="GCO29" s="67"/>
      <c r="GCP29" s="67"/>
      <c r="GCQ29" s="67"/>
      <c r="GCR29" s="67"/>
      <c r="GCS29" s="67"/>
      <c r="GCT29" s="67" t="s">
        <v>302</v>
      </c>
      <c r="GCU29" s="538"/>
      <c r="GCV29" s="538"/>
      <c r="GCW29" s="538"/>
      <c r="GCX29" s="538"/>
      <c r="GCY29" s="538"/>
      <c r="GCZ29" s="67" t="s">
        <v>292</v>
      </c>
      <c r="GDA29" s="67"/>
      <c r="GDB29" s="67"/>
      <c r="GDC29" s="67"/>
      <c r="GDD29" s="67"/>
      <c r="GDE29" s="67"/>
      <c r="GDF29" s="67"/>
      <c r="GDG29" s="67"/>
      <c r="GDH29" s="67"/>
      <c r="GDI29" s="67"/>
      <c r="GDJ29" s="67" t="s">
        <v>302</v>
      </c>
      <c r="GDK29" s="538"/>
      <c r="GDL29" s="538"/>
      <c r="GDM29" s="538"/>
      <c r="GDN29" s="538"/>
      <c r="GDO29" s="538"/>
      <c r="GDP29" s="67" t="s">
        <v>292</v>
      </c>
      <c r="GDQ29" s="67"/>
      <c r="GDR29" s="67"/>
      <c r="GDS29" s="67"/>
      <c r="GDT29" s="67"/>
      <c r="GDU29" s="67"/>
      <c r="GDV29" s="67"/>
      <c r="GDW29" s="67"/>
      <c r="GDX29" s="67"/>
      <c r="GDY29" s="67"/>
      <c r="GDZ29" s="67" t="s">
        <v>302</v>
      </c>
      <c r="GEA29" s="538"/>
      <c r="GEB29" s="538"/>
      <c r="GEC29" s="538"/>
      <c r="GED29" s="538"/>
      <c r="GEE29" s="538"/>
      <c r="GEF29" s="67" t="s">
        <v>292</v>
      </c>
      <c r="GEG29" s="67"/>
      <c r="GEH29" s="67"/>
      <c r="GEI29" s="67"/>
      <c r="GEJ29" s="67"/>
      <c r="GEK29" s="67"/>
      <c r="GEL29" s="67"/>
      <c r="GEM29" s="67"/>
      <c r="GEN29" s="67"/>
      <c r="GEO29" s="67"/>
      <c r="GEP29" s="67" t="s">
        <v>302</v>
      </c>
      <c r="GEQ29" s="538"/>
      <c r="GER29" s="538"/>
      <c r="GES29" s="538"/>
      <c r="GET29" s="538"/>
      <c r="GEU29" s="538"/>
      <c r="GEV29" s="67" t="s">
        <v>292</v>
      </c>
      <c r="GEW29" s="67"/>
      <c r="GEX29" s="67"/>
      <c r="GEY29" s="67"/>
      <c r="GEZ29" s="67"/>
      <c r="GFA29" s="67"/>
      <c r="GFB29" s="67"/>
      <c r="GFC29" s="67"/>
      <c r="GFD29" s="67"/>
      <c r="GFE29" s="67"/>
      <c r="GFF29" s="67" t="s">
        <v>302</v>
      </c>
      <c r="GFG29" s="538"/>
      <c r="GFH29" s="538"/>
      <c r="GFI29" s="538"/>
      <c r="GFJ29" s="538"/>
      <c r="GFK29" s="538"/>
      <c r="GFL29" s="67" t="s">
        <v>292</v>
      </c>
      <c r="GFM29" s="67"/>
      <c r="GFN29" s="67"/>
      <c r="GFO29" s="67"/>
      <c r="GFP29" s="67"/>
      <c r="GFQ29" s="67"/>
      <c r="GFR29" s="67"/>
      <c r="GFS29" s="67"/>
      <c r="GFT29" s="67"/>
      <c r="GFU29" s="67"/>
      <c r="GFV29" s="67" t="s">
        <v>302</v>
      </c>
      <c r="GFW29" s="538"/>
      <c r="GFX29" s="538"/>
      <c r="GFY29" s="538"/>
      <c r="GFZ29" s="538"/>
      <c r="GGA29" s="538"/>
      <c r="GGB29" s="67" t="s">
        <v>292</v>
      </c>
      <c r="GGC29" s="67"/>
      <c r="GGD29" s="67"/>
      <c r="GGE29" s="67"/>
      <c r="GGF29" s="67"/>
      <c r="GGG29" s="67"/>
      <c r="GGH29" s="67"/>
      <c r="GGI29" s="67"/>
      <c r="GGJ29" s="67"/>
      <c r="GGK29" s="67"/>
      <c r="GGL29" s="67" t="s">
        <v>302</v>
      </c>
      <c r="GGM29" s="538"/>
      <c r="GGN29" s="538"/>
      <c r="GGO29" s="538"/>
      <c r="GGP29" s="538"/>
      <c r="GGQ29" s="538"/>
      <c r="GGR29" s="67" t="s">
        <v>292</v>
      </c>
      <c r="GGS29" s="67"/>
      <c r="GGT29" s="67"/>
      <c r="GGU29" s="67"/>
      <c r="GGV29" s="67"/>
      <c r="GGW29" s="67"/>
      <c r="GGX29" s="67"/>
      <c r="GGY29" s="67"/>
      <c r="GGZ29" s="67"/>
      <c r="GHA29" s="67"/>
      <c r="GHB29" s="67" t="s">
        <v>302</v>
      </c>
      <c r="GHC29" s="538"/>
      <c r="GHD29" s="538"/>
      <c r="GHE29" s="538"/>
      <c r="GHF29" s="538"/>
      <c r="GHG29" s="538"/>
      <c r="GHH29" s="67" t="s">
        <v>292</v>
      </c>
      <c r="GHI29" s="67"/>
      <c r="GHJ29" s="67"/>
      <c r="GHK29" s="67"/>
      <c r="GHL29" s="67"/>
      <c r="GHM29" s="67"/>
      <c r="GHN29" s="67"/>
      <c r="GHO29" s="67"/>
      <c r="GHP29" s="67"/>
      <c r="GHQ29" s="67"/>
      <c r="GHR29" s="67" t="s">
        <v>302</v>
      </c>
      <c r="GHS29" s="538"/>
      <c r="GHT29" s="538"/>
      <c r="GHU29" s="538"/>
      <c r="GHV29" s="538"/>
      <c r="GHW29" s="538"/>
      <c r="GHX29" s="67" t="s">
        <v>292</v>
      </c>
      <c r="GHY29" s="67"/>
      <c r="GHZ29" s="67"/>
      <c r="GIA29" s="67"/>
      <c r="GIB29" s="67"/>
      <c r="GIC29" s="67"/>
      <c r="GID29" s="67"/>
      <c r="GIE29" s="67"/>
      <c r="GIF29" s="67"/>
      <c r="GIG29" s="67"/>
      <c r="GIH29" s="67" t="s">
        <v>302</v>
      </c>
      <c r="GII29" s="538"/>
      <c r="GIJ29" s="538"/>
      <c r="GIK29" s="538"/>
      <c r="GIL29" s="538"/>
      <c r="GIM29" s="538"/>
      <c r="GIN29" s="67" t="s">
        <v>292</v>
      </c>
      <c r="GIO29" s="67"/>
      <c r="GIP29" s="67"/>
      <c r="GIQ29" s="67"/>
      <c r="GIR29" s="67"/>
      <c r="GIS29" s="67"/>
      <c r="GIT29" s="67"/>
      <c r="GIU29" s="67"/>
      <c r="GIV29" s="67"/>
      <c r="GIW29" s="67"/>
      <c r="GIX29" s="67" t="s">
        <v>302</v>
      </c>
      <c r="GIY29" s="538"/>
      <c r="GIZ29" s="538"/>
      <c r="GJA29" s="538"/>
      <c r="GJB29" s="538"/>
      <c r="GJC29" s="538"/>
      <c r="GJD29" s="67" t="s">
        <v>292</v>
      </c>
      <c r="GJE29" s="67"/>
      <c r="GJF29" s="67"/>
      <c r="GJG29" s="67"/>
      <c r="GJH29" s="67"/>
      <c r="GJI29" s="67"/>
      <c r="GJJ29" s="67"/>
      <c r="GJK29" s="67"/>
      <c r="GJL29" s="67"/>
      <c r="GJM29" s="67"/>
      <c r="GJN29" s="67" t="s">
        <v>302</v>
      </c>
      <c r="GJO29" s="538"/>
      <c r="GJP29" s="538"/>
      <c r="GJQ29" s="538"/>
      <c r="GJR29" s="538"/>
      <c r="GJS29" s="538"/>
      <c r="GJT29" s="67" t="s">
        <v>292</v>
      </c>
      <c r="GJU29" s="67"/>
      <c r="GJV29" s="67"/>
      <c r="GJW29" s="67"/>
      <c r="GJX29" s="67"/>
      <c r="GJY29" s="67"/>
      <c r="GJZ29" s="67"/>
      <c r="GKA29" s="67"/>
      <c r="GKB29" s="67"/>
      <c r="GKC29" s="67"/>
      <c r="GKD29" s="67" t="s">
        <v>302</v>
      </c>
      <c r="GKE29" s="538"/>
      <c r="GKF29" s="538"/>
      <c r="GKG29" s="538"/>
      <c r="GKH29" s="538"/>
      <c r="GKI29" s="538"/>
      <c r="GKJ29" s="67" t="s">
        <v>292</v>
      </c>
      <c r="GKK29" s="67"/>
      <c r="GKL29" s="67"/>
      <c r="GKM29" s="67"/>
      <c r="GKN29" s="67"/>
      <c r="GKO29" s="67"/>
      <c r="GKP29" s="67"/>
      <c r="GKQ29" s="67"/>
      <c r="GKR29" s="67"/>
      <c r="GKS29" s="67"/>
      <c r="GKT29" s="67" t="s">
        <v>302</v>
      </c>
      <c r="GKU29" s="538"/>
      <c r="GKV29" s="538"/>
      <c r="GKW29" s="538"/>
      <c r="GKX29" s="538"/>
      <c r="GKY29" s="538"/>
      <c r="GKZ29" s="67" t="s">
        <v>292</v>
      </c>
      <c r="GLA29" s="67"/>
      <c r="GLB29" s="67"/>
      <c r="GLC29" s="67"/>
      <c r="GLD29" s="67"/>
      <c r="GLE29" s="67"/>
      <c r="GLF29" s="67"/>
      <c r="GLG29" s="67"/>
      <c r="GLH29" s="67"/>
      <c r="GLI29" s="67"/>
      <c r="GLJ29" s="67" t="s">
        <v>302</v>
      </c>
      <c r="GLK29" s="538"/>
      <c r="GLL29" s="538"/>
      <c r="GLM29" s="538"/>
      <c r="GLN29" s="538"/>
      <c r="GLO29" s="538"/>
      <c r="GLP29" s="67" t="s">
        <v>292</v>
      </c>
      <c r="GLQ29" s="67"/>
      <c r="GLR29" s="67"/>
      <c r="GLS29" s="67"/>
      <c r="GLT29" s="67"/>
      <c r="GLU29" s="67"/>
      <c r="GLV29" s="67"/>
      <c r="GLW29" s="67"/>
      <c r="GLX29" s="67"/>
      <c r="GLY29" s="67"/>
      <c r="GLZ29" s="67" t="s">
        <v>302</v>
      </c>
      <c r="GMA29" s="538"/>
      <c r="GMB29" s="538"/>
      <c r="GMC29" s="538"/>
      <c r="GMD29" s="538"/>
      <c r="GME29" s="538"/>
      <c r="GMF29" s="67" t="s">
        <v>292</v>
      </c>
      <c r="GMG29" s="67"/>
      <c r="GMH29" s="67"/>
      <c r="GMI29" s="67"/>
      <c r="GMJ29" s="67"/>
      <c r="GMK29" s="67"/>
      <c r="GML29" s="67"/>
      <c r="GMM29" s="67"/>
      <c r="GMN29" s="67"/>
      <c r="GMO29" s="67"/>
      <c r="GMP29" s="67" t="s">
        <v>302</v>
      </c>
      <c r="GMQ29" s="538"/>
      <c r="GMR29" s="538"/>
      <c r="GMS29" s="538"/>
      <c r="GMT29" s="538"/>
      <c r="GMU29" s="538"/>
      <c r="GMV29" s="67" t="s">
        <v>292</v>
      </c>
      <c r="GMW29" s="67"/>
      <c r="GMX29" s="67"/>
      <c r="GMY29" s="67"/>
      <c r="GMZ29" s="67"/>
      <c r="GNA29" s="67"/>
      <c r="GNB29" s="67"/>
      <c r="GNC29" s="67"/>
      <c r="GND29" s="67"/>
      <c r="GNE29" s="67"/>
      <c r="GNF29" s="67" t="s">
        <v>302</v>
      </c>
      <c r="GNG29" s="538"/>
      <c r="GNH29" s="538"/>
      <c r="GNI29" s="538"/>
      <c r="GNJ29" s="538"/>
      <c r="GNK29" s="538"/>
      <c r="GNL29" s="67" t="s">
        <v>292</v>
      </c>
      <c r="GNM29" s="67"/>
      <c r="GNN29" s="67"/>
      <c r="GNO29" s="67"/>
      <c r="GNP29" s="67"/>
      <c r="GNQ29" s="67"/>
      <c r="GNR29" s="67"/>
      <c r="GNS29" s="67"/>
      <c r="GNT29" s="67"/>
      <c r="GNU29" s="67"/>
      <c r="GNV29" s="67" t="s">
        <v>302</v>
      </c>
      <c r="GNW29" s="538"/>
      <c r="GNX29" s="538"/>
      <c r="GNY29" s="538"/>
      <c r="GNZ29" s="538"/>
      <c r="GOA29" s="538"/>
      <c r="GOB29" s="67" t="s">
        <v>292</v>
      </c>
      <c r="GOC29" s="67"/>
      <c r="GOD29" s="67"/>
      <c r="GOE29" s="67"/>
      <c r="GOF29" s="67"/>
      <c r="GOG29" s="67"/>
      <c r="GOH29" s="67"/>
      <c r="GOI29" s="67"/>
      <c r="GOJ29" s="67"/>
      <c r="GOK29" s="67"/>
      <c r="GOL29" s="67" t="s">
        <v>302</v>
      </c>
      <c r="GOM29" s="538"/>
      <c r="GON29" s="538"/>
      <c r="GOO29" s="538"/>
      <c r="GOP29" s="538"/>
      <c r="GOQ29" s="538"/>
      <c r="GOR29" s="67" t="s">
        <v>292</v>
      </c>
      <c r="GOS29" s="67"/>
      <c r="GOT29" s="67"/>
      <c r="GOU29" s="67"/>
      <c r="GOV29" s="67"/>
      <c r="GOW29" s="67"/>
      <c r="GOX29" s="67"/>
      <c r="GOY29" s="67"/>
      <c r="GOZ29" s="67"/>
      <c r="GPA29" s="67"/>
      <c r="GPB29" s="67" t="s">
        <v>302</v>
      </c>
      <c r="GPC29" s="538"/>
      <c r="GPD29" s="538"/>
      <c r="GPE29" s="538"/>
      <c r="GPF29" s="538"/>
      <c r="GPG29" s="538"/>
      <c r="GPH29" s="67" t="s">
        <v>292</v>
      </c>
      <c r="GPI29" s="67"/>
      <c r="GPJ29" s="67"/>
      <c r="GPK29" s="67"/>
      <c r="GPL29" s="67"/>
      <c r="GPM29" s="67"/>
      <c r="GPN29" s="67"/>
      <c r="GPO29" s="67"/>
      <c r="GPP29" s="67"/>
      <c r="GPQ29" s="67"/>
      <c r="GPR29" s="67" t="s">
        <v>302</v>
      </c>
      <c r="GPS29" s="538"/>
      <c r="GPT29" s="538"/>
      <c r="GPU29" s="538"/>
      <c r="GPV29" s="538"/>
      <c r="GPW29" s="538"/>
      <c r="GPX29" s="67" t="s">
        <v>292</v>
      </c>
      <c r="GPY29" s="67"/>
      <c r="GPZ29" s="67"/>
      <c r="GQA29" s="67"/>
      <c r="GQB29" s="67"/>
      <c r="GQC29" s="67"/>
      <c r="GQD29" s="67"/>
      <c r="GQE29" s="67"/>
      <c r="GQF29" s="67"/>
      <c r="GQG29" s="67"/>
      <c r="GQH29" s="67" t="s">
        <v>302</v>
      </c>
      <c r="GQI29" s="538"/>
      <c r="GQJ29" s="538"/>
      <c r="GQK29" s="538"/>
      <c r="GQL29" s="538"/>
      <c r="GQM29" s="538"/>
      <c r="GQN29" s="67" t="s">
        <v>292</v>
      </c>
      <c r="GQO29" s="67"/>
      <c r="GQP29" s="67"/>
      <c r="GQQ29" s="67"/>
      <c r="GQR29" s="67"/>
      <c r="GQS29" s="67"/>
      <c r="GQT29" s="67"/>
      <c r="GQU29" s="67"/>
      <c r="GQV29" s="67"/>
      <c r="GQW29" s="67"/>
      <c r="GQX29" s="67" t="s">
        <v>302</v>
      </c>
      <c r="GQY29" s="538"/>
      <c r="GQZ29" s="538"/>
      <c r="GRA29" s="538"/>
      <c r="GRB29" s="538"/>
      <c r="GRC29" s="538"/>
      <c r="GRD29" s="67" t="s">
        <v>292</v>
      </c>
      <c r="GRE29" s="67"/>
      <c r="GRF29" s="67"/>
      <c r="GRG29" s="67"/>
      <c r="GRH29" s="67"/>
      <c r="GRI29" s="67"/>
      <c r="GRJ29" s="67"/>
      <c r="GRK29" s="67"/>
      <c r="GRL29" s="67"/>
      <c r="GRM29" s="67"/>
      <c r="GRN29" s="67" t="s">
        <v>302</v>
      </c>
      <c r="GRO29" s="538"/>
      <c r="GRP29" s="538"/>
      <c r="GRQ29" s="538"/>
      <c r="GRR29" s="538"/>
      <c r="GRS29" s="538"/>
      <c r="GRT29" s="67" t="s">
        <v>292</v>
      </c>
      <c r="GRU29" s="67"/>
      <c r="GRV29" s="67"/>
      <c r="GRW29" s="67"/>
      <c r="GRX29" s="67"/>
      <c r="GRY29" s="67"/>
      <c r="GRZ29" s="67"/>
      <c r="GSA29" s="67"/>
      <c r="GSB29" s="67"/>
      <c r="GSC29" s="67"/>
      <c r="GSD29" s="67" t="s">
        <v>302</v>
      </c>
      <c r="GSE29" s="538"/>
      <c r="GSF29" s="538"/>
      <c r="GSG29" s="538"/>
      <c r="GSH29" s="538"/>
      <c r="GSI29" s="538"/>
      <c r="GSJ29" s="67" t="s">
        <v>292</v>
      </c>
      <c r="GSK29" s="67"/>
      <c r="GSL29" s="67"/>
      <c r="GSM29" s="67"/>
      <c r="GSN29" s="67"/>
      <c r="GSO29" s="67"/>
      <c r="GSP29" s="67"/>
      <c r="GSQ29" s="67"/>
      <c r="GSR29" s="67"/>
      <c r="GSS29" s="67"/>
      <c r="GST29" s="67" t="s">
        <v>302</v>
      </c>
      <c r="GSU29" s="538"/>
      <c r="GSV29" s="538"/>
      <c r="GSW29" s="538"/>
      <c r="GSX29" s="538"/>
      <c r="GSY29" s="538"/>
      <c r="GSZ29" s="67" t="s">
        <v>292</v>
      </c>
      <c r="GTA29" s="67"/>
      <c r="GTB29" s="67"/>
      <c r="GTC29" s="67"/>
      <c r="GTD29" s="67"/>
      <c r="GTE29" s="67"/>
      <c r="GTF29" s="67"/>
      <c r="GTG29" s="67"/>
      <c r="GTH29" s="67"/>
      <c r="GTI29" s="67"/>
      <c r="GTJ29" s="67" t="s">
        <v>302</v>
      </c>
      <c r="GTK29" s="538"/>
      <c r="GTL29" s="538"/>
      <c r="GTM29" s="538"/>
      <c r="GTN29" s="538"/>
      <c r="GTO29" s="538"/>
      <c r="GTP29" s="67" t="s">
        <v>292</v>
      </c>
      <c r="GTQ29" s="67"/>
      <c r="GTR29" s="67"/>
      <c r="GTS29" s="67"/>
      <c r="GTT29" s="67"/>
      <c r="GTU29" s="67"/>
      <c r="GTV29" s="67"/>
      <c r="GTW29" s="67"/>
      <c r="GTX29" s="67"/>
      <c r="GTY29" s="67"/>
      <c r="GTZ29" s="67" t="s">
        <v>302</v>
      </c>
      <c r="GUA29" s="538"/>
      <c r="GUB29" s="538"/>
      <c r="GUC29" s="538"/>
      <c r="GUD29" s="538"/>
      <c r="GUE29" s="538"/>
      <c r="GUF29" s="67" t="s">
        <v>292</v>
      </c>
      <c r="GUG29" s="67"/>
      <c r="GUH29" s="67"/>
      <c r="GUI29" s="67"/>
      <c r="GUJ29" s="67"/>
      <c r="GUK29" s="67"/>
      <c r="GUL29" s="67"/>
      <c r="GUM29" s="67"/>
      <c r="GUN29" s="67"/>
      <c r="GUO29" s="67"/>
      <c r="GUP29" s="67" t="s">
        <v>302</v>
      </c>
      <c r="GUQ29" s="538"/>
      <c r="GUR29" s="538"/>
      <c r="GUS29" s="538"/>
      <c r="GUT29" s="538"/>
      <c r="GUU29" s="538"/>
      <c r="GUV29" s="67" t="s">
        <v>292</v>
      </c>
      <c r="GUW29" s="67"/>
      <c r="GUX29" s="67"/>
      <c r="GUY29" s="67"/>
      <c r="GUZ29" s="67"/>
      <c r="GVA29" s="67"/>
      <c r="GVB29" s="67"/>
      <c r="GVC29" s="67"/>
      <c r="GVD29" s="67"/>
      <c r="GVE29" s="67"/>
      <c r="GVF29" s="67" t="s">
        <v>302</v>
      </c>
      <c r="GVG29" s="538"/>
      <c r="GVH29" s="538"/>
      <c r="GVI29" s="538"/>
      <c r="GVJ29" s="538"/>
      <c r="GVK29" s="538"/>
      <c r="GVL29" s="67" t="s">
        <v>292</v>
      </c>
      <c r="GVM29" s="67"/>
      <c r="GVN29" s="67"/>
      <c r="GVO29" s="67"/>
      <c r="GVP29" s="67"/>
      <c r="GVQ29" s="67"/>
      <c r="GVR29" s="67"/>
      <c r="GVS29" s="67"/>
      <c r="GVT29" s="67"/>
      <c r="GVU29" s="67"/>
      <c r="GVV29" s="67" t="s">
        <v>302</v>
      </c>
      <c r="GVW29" s="538"/>
      <c r="GVX29" s="538"/>
      <c r="GVY29" s="538"/>
      <c r="GVZ29" s="538"/>
      <c r="GWA29" s="538"/>
      <c r="GWB29" s="67" t="s">
        <v>292</v>
      </c>
      <c r="GWC29" s="67"/>
      <c r="GWD29" s="67"/>
      <c r="GWE29" s="67"/>
      <c r="GWF29" s="67"/>
      <c r="GWG29" s="67"/>
      <c r="GWH29" s="67"/>
      <c r="GWI29" s="67"/>
      <c r="GWJ29" s="67"/>
      <c r="GWK29" s="67"/>
      <c r="GWL29" s="67" t="s">
        <v>302</v>
      </c>
      <c r="GWM29" s="538"/>
      <c r="GWN29" s="538"/>
      <c r="GWO29" s="538"/>
      <c r="GWP29" s="538"/>
      <c r="GWQ29" s="538"/>
      <c r="GWR29" s="67" t="s">
        <v>292</v>
      </c>
      <c r="GWS29" s="67"/>
      <c r="GWT29" s="67"/>
      <c r="GWU29" s="67"/>
      <c r="GWV29" s="67"/>
      <c r="GWW29" s="67"/>
      <c r="GWX29" s="67"/>
      <c r="GWY29" s="67"/>
      <c r="GWZ29" s="67"/>
      <c r="GXA29" s="67"/>
      <c r="GXB29" s="67" t="s">
        <v>302</v>
      </c>
      <c r="GXC29" s="538"/>
      <c r="GXD29" s="538"/>
      <c r="GXE29" s="538"/>
      <c r="GXF29" s="538"/>
      <c r="GXG29" s="538"/>
      <c r="GXH29" s="67" t="s">
        <v>292</v>
      </c>
      <c r="GXI29" s="67"/>
      <c r="GXJ29" s="67"/>
      <c r="GXK29" s="67"/>
      <c r="GXL29" s="67"/>
      <c r="GXM29" s="67"/>
      <c r="GXN29" s="67"/>
      <c r="GXO29" s="67"/>
      <c r="GXP29" s="67"/>
      <c r="GXQ29" s="67"/>
      <c r="GXR29" s="67" t="s">
        <v>302</v>
      </c>
      <c r="GXS29" s="538"/>
      <c r="GXT29" s="538"/>
      <c r="GXU29" s="538"/>
      <c r="GXV29" s="538"/>
      <c r="GXW29" s="538"/>
      <c r="GXX29" s="67" t="s">
        <v>292</v>
      </c>
      <c r="GXY29" s="67"/>
      <c r="GXZ29" s="67"/>
      <c r="GYA29" s="67"/>
      <c r="GYB29" s="67"/>
      <c r="GYC29" s="67"/>
      <c r="GYD29" s="67"/>
      <c r="GYE29" s="67"/>
      <c r="GYF29" s="67"/>
      <c r="GYG29" s="67"/>
      <c r="GYH29" s="67" t="s">
        <v>302</v>
      </c>
      <c r="GYI29" s="538"/>
      <c r="GYJ29" s="538"/>
      <c r="GYK29" s="538"/>
      <c r="GYL29" s="538"/>
      <c r="GYM29" s="538"/>
      <c r="GYN29" s="67" t="s">
        <v>292</v>
      </c>
      <c r="GYO29" s="67"/>
      <c r="GYP29" s="67"/>
      <c r="GYQ29" s="67"/>
      <c r="GYR29" s="67"/>
      <c r="GYS29" s="67"/>
      <c r="GYT29" s="67"/>
      <c r="GYU29" s="67"/>
      <c r="GYV29" s="67"/>
      <c r="GYW29" s="67"/>
      <c r="GYX29" s="67" t="s">
        <v>302</v>
      </c>
      <c r="GYY29" s="538"/>
      <c r="GYZ29" s="538"/>
      <c r="GZA29" s="538"/>
      <c r="GZB29" s="538"/>
      <c r="GZC29" s="538"/>
      <c r="GZD29" s="67" t="s">
        <v>292</v>
      </c>
      <c r="GZE29" s="67"/>
      <c r="GZF29" s="67"/>
      <c r="GZG29" s="67"/>
      <c r="GZH29" s="67"/>
      <c r="GZI29" s="67"/>
      <c r="GZJ29" s="67"/>
      <c r="GZK29" s="67"/>
      <c r="GZL29" s="67"/>
      <c r="GZM29" s="67"/>
      <c r="GZN29" s="67" t="s">
        <v>302</v>
      </c>
      <c r="GZO29" s="538"/>
      <c r="GZP29" s="538"/>
      <c r="GZQ29" s="538"/>
      <c r="GZR29" s="538"/>
      <c r="GZS29" s="538"/>
      <c r="GZT29" s="67" t="s">
        <v>292</v>
      </c>
      <c r="GZU29" s="67"/>
      <c r="GZV29" s="67"/>
      <c r="GZW29" s="67"/>
      <c r="GZX29" s="67"/>
      <c r="GZY29" s="67"/>
      <c r="GZZ29" s="67"/>
      <c r="HAA29" s="67"/>
      <c r="HAB29" s="67"/>
      <c r="HAC29" s="67"/>
      <c r="HAD29" s="67" t="s">
        <v>302</v>
      </c>
      <c r="HAE29" s="538"/>
      <c r="HAF29" s="538"/>
      <c r="HAG29" s="538"/>
      <c r="HAH29" s="538"/>
      <c r="HAI29" s="538"/>
      <c r="HAJ29" s="67" t="s">
        <v>292</v>
      </c>
      <c r="HAK29" s="67"/>
      <c r="HAL29" s="67"/>
      <c r="HAM29" s="67"/>
      <c r="HAN29" s="67"/>
      <c r="HAO29" s="67"/>
      <c r="HAP29" s="67"/>
      <c r="HAQ29" s="67"/>
      <c r="HAR29" s="67"/>
      <c r="HAS29" s="67"/>
      <c r="HAT29" s="67" t="s">
        <v>302</v>
      </c>
      <c r="HAU29" s="538"/>
      <c r="HAV29" s="538"/>
      <c r="HAW29" s="538"/>
      <c r="HAX29" s="538"/>
      <c r="HAY29" s="538"/>
      <c r="HAZ29" s="67" t="s">
        <v>292</v>
      </c>
      <c r="HBA29" s="67"/>
      <c r="HBB29" s="67"/>
      <c r="HBC29" s="67"/>
      <c r="HBD29" s="67"/>
      <c r="HBE29" s="67"/>
      <c r="HBF29" s="67"/>
      <c r="HBG29" s="67"/>
      <c r="HBH29" s="67"/>
      <c r="HBI29" s="67"/>
      <c r="HBJ29" s="67" t="s">
        <v>302</v>
      </c>
      <c r="HBK29" s="538"/>
      <c r="HBL29" s="538"/>
      <c r="HBM29" s="538"/>
      <c r="HBN29" s="538"/>
      <c r="HBO29" s="538"/>
      <c r="HBP29" s="67" t="s">
        <v>292</v>
      </c>
      <c r="HBQ29" s="67"/>
      <c r="HBR29" s="67"/>
      <c r="HBS29" s="67"/>
      <c r="HBT29" s="67"/>
      <c r="HBU29" s="67"/>
      <c r="HBV29" s="67"/>
      <c r="HBW29" s="67"/>
      <c r="HBX29" s="67"/>
      <c r="HBY29" s="67"/>
      <c r="HBZ29" s="67" t="s">
        <v>302</v>
      </c>
      <c r="HCA29" s="538"/>
      <c r="HCB29" s="538"/>
      <c r="HCC29" s="538"/>
      <c r="HCD29" s="538"/>
      <c r="HCE29" s="538"/>
      <c r="HCF29" s="67" t="s">
        <v>292</v>
      </c>
      <c r="HCG29" s="67"/>
      <c r="HCH29" s="67"/>
      <c r="HCI29" s="67"/>
      <c r="HCJ29" s="67"/>
      <c r="HCK29" s="67"/>
      <c r="HCL29" s="67"/>
      <c r="HCM29" s="67"/>
      <c r="HCN29" s="67"/>
      <c r="HCO29" s="67"/>
      <c r="HCP29" s="67" t="s">
        <v>302</v>
      </c>
      <c r="HCQ29" s="538"/>
      <c r="HCR29" s="538"/>
      <c r="HCS29" s="538"/>
      <c r="HCT29" s="538"/>
      <c r="HCU29" s="538"/>
      <c r="HCV29" s="67" t="s">
        <v>292</v>
      </c>
      <c r="HCW29" s="67"/>
      <c r="HCX29" s="67"/>
      <c r="HCY29" s="67"/>
      <c r="HCZ29" s="67"/>
      <c r="HDA29" s="67"/>
      <c r="HDB29" s="67"/>
      <c r="HDC29" s="67"/>
      <c r="HDD29" s="67"/>
      <c r="HDE29" s="67"/>
      <c r="HDF29" s="67" t="s">
        <v>302</v>
      </c>
      <c r="HDG29" s="538"/>
      <c r="HDH29" s="538"/>
      <c r="HDI29" s="538"/>
      <c r="HDJ29" s="538"/>
      <c r="HDK29" s="538"/>
      <c r="HDL29" s="67" t="s">
        <v>292</v>
      </c>
      <c r="HDM29" s="67"/>
      <c r="HDN29" s="67"/>
      <c r="HDO29" s="67"/>
      <c r="HDP29" s="67"/>
      <c r="HDQ29" s="67"/>
      <c r="HDR29" s="67"/>
      <c r="HDS29" s="67"/>
      <c r="HDT29" s="67"/>
      <c r="HDU29" s="67"/>
      <c r="HDV29" s="67" t="s">
        <v>302</v>
      </c>
      <c r="HDW29" s="538"/>
      <c r="HDX29" s="538"/>
      <c r="HDY29" s="538"/>
      <c r="HDZ29" s="538"/>
      <c r="HEA29" s="538"/>
      <c r="HEB29" s="67" t="s">
        <v>292</v>
      </c>
      <c r="HEC29" s="67"/>
      <c r="HED29" s="67"/>
      <c r="HEE29" s="67"/>
      <c r="HEF29" s="67"/>
      <c r="HEG29" s="67"/>
      <c r="HEH29" s="67"/>
      <c r="HEI29" s="67"/>
      <c r="HEJ29" s="67"/>
      <c r="HEK29" s="67"/>
      <c r="HEL29" s="67" t="s">
        <v>302</v>
      </c>
      <c r="HEM29" s="538"/>
      <c r="HEN29" s="538"/>
      <c r="HEO29" s="538"/>
      <c r="HEP29" s="538"/>
      <c r="HEQ29" s="538"/>
      <c r="HER29" s="67" t="s">
        <v>292</v>
      </c>
      <c r="HES29" s="67"/>
      <c r="HET29" s="67"/>
      <c r="HEU29" s="67"/>
      <c r="HEV29" s="67"/>
      <c r="HEW29" s="67"/>
      <c r="HEX29" s="67"/>
      <c r="HEY29" s="67"/>
      <c r="HEZ29" s="67"/>
      <c r="HFA29" s="67"/>
      <c r="HFB29" s="67" t="s">
        <v>302</v>
      </c>
      <c r="HFC29" s="538"/>
      <c r="HFD29" s="538"/>
      <c r="HFE29" s="538"/>
      <c r="HFF29" s="538"/>
      <c r="HFG29" s="538"/>
      <c r="HFH29" s="67" t="s">
        <v>292</v>
      </c>
      <c r="HFI29" s="67"/>
      <c r="HFJ29" s="67"/>
      <c r="HFK29" s="67"/>
      <c r="HFL29" s="67"/>
      <c r="HFM29" s="67"/>
      <c r="HFN29" s="67"/>
      <c r="HFO29" s="67"/>
      <c r="HFP29" s="67"/>
      <c r="HFQ29" s="67"/>
      <c r="HFR29" s="67" t="s">
        <v>302</v>
      </c>
      <c r="HFS29" s="538"/>
      <c r="HFT29" s="538"/>
      <c r="HFU29" s="538"/>
      <c r="HFV29" s="538"/>
      <c r="HFW29" s="538"/>
      <c r="HFX29" s="67" t="s">
        <v>292</v>
      </c>
      <c r="HFY29" s="67"/>
      <c r="HFZ29" s="67"/>
      <c r="HGA29" s="67"/>
      <c r="HGB29" s="67"/>
      <c r="HGC29" s="67"/>
      <c r="HGD29" s="67"/>
      <c r="HGE29" s="67"/>
      <c r="HGF29" s="67"/>
      <c r="HGG29" s="67"/>
      <c r="HGH29" s="67" t="s">
        <v>302</v>
      </c>
      <c r="HGI29" s="538"/>
      <c r="HGJ29" s="538"/>
      <c r="HGK29" s="538"/>
      <c r="HGL29" s="538"/>
      <c r="HGM29" s="538"/>
      <c r="HGN29" s="67" t="s">
        <v>292</v>
      </c>
      <c r="HGO29" s="67"/>
      <c r="HGP29" s="67"/>
      <c r="HGQ29" s="67"/>
      <c r="HGR29" s="67"/>
      <c r="HGS29" s="67"/>
      <c r="HGT29" s="67"/>
      <c r="HGU29" s="67"/>
      <c r="HGV29" s="67"/>
      <c r="HGW29" s="67"/>
      <c r="HGX29" s="67" t="s">
        <v>302</v>
      </c>
      <c r="HGY29" s="538"/>
      <c r="HGZ29" s="538"/>
      <c r="HHA29" s="538"/>
      <c r="HHB29" s="538"/>
      <c r="HHC29" s="538"/>
      <c r="HHD29" s="67" t="s">
        <v>292</v>
      </c>
      <c r="HHE29" s="67"/>
      <c r="HHF29" s="67"/>
      <c r="HHG29" s="67"/>
      <c r="HHH29" s="67"/>
      <c r="HHI29" s="67"/>
      <c r="HHJ29" s="67"/>
      <c r="HHK29" s="67"/>
      <c r="HHL29" s="67"/>
      <c r="HHM29" s="67"/>
      <c r="HHN29" s="67" t="s">
        <v>302</v>
      </c>
      <c r="HHO29" s="538"/>
      <c r="HHP29" s="538"/>
      <c r="HHQ29" s="538"/>
      <c r="HHR29" s="538"/>
      <c r="HHS29" s="538"/>
      <c r="HHT29" s="67" t="s">
        <v>292</v>
      </c>
      <c r="HHU29" s="67"/>
      <c r="HHV29" s="67"/>
      <c r="HHW29" s="67"/>
      <c r="HHX29" s="67"/>
      <c r="HHY29" s="67"/>
      <c r="HHZ29" s="67"/>
      <c r="HIA29" s="67"/>
      <c r="HIB29" s="67"/>
      <c r="HIC29" s="67"/>
      <c r="HID29" s="67" t="s">
        <v>302</v>
      </c>
      <c r="HIE29" s="538"/>
      <c r="HIF29" s="538"/>
      <c r="HIG29" s="538"/>
      <c r="HIH29" s="538"/>
      <c r="HII29" s="538"/>
      <c r="HIJ29" s="67" t="s">
        <v>292</v>
      </c>
      <c r="HIK29" s="67"/>
      <c r="HIL29" s="67"/>
      <c r="HIM29" s="67"/>
      <c r="HIN29" s="67"/>
      <c r="HIO29" s="67"/>
      <c r="HIP29" s="67"/>
      <c r="HIQ29" s="67"/>
      <c r="HIR29" s="67"/>
      <c r="HIS29" s="67"/>
      <c r="HIT29" s="67" t="s">
        <v>302</v>
      </c>
      <c r="HIU29" s="538"/>
      <c r="HIV29" s="538"/>
      <c r="HIW29" s="538"/>
      <c r="HIX29" s="538"/>
      <c r="HIY29" s="538"/>
      <c r="HIZ29" s="67" t="s">
        <v>292</v>
      </c>
      <c r="HJA29" s="67"/>
      <c r="HJB29" s="67"/>
      <c r="HJC29" s="67"/>
      <c r="HJD29" s="67"/>
      <c r="HJE29" s="67"/>
      <c r="HJF29" s="67"/>
      <c r="HJG29" s="67"/>
      <c r="HJH29" s="67"/>
      <c r="HJI29" s="67"/>
      <c r="HJJ29" s="67" t="s">
        <v>302</v>
      </c>
      <c r="HJK29" s="538"/>
      <c r="HJL29" s="538"/>
      <c r="HJM29" s="538"/>
      <c r="HJN29" s="538"/>
      <c r="HJO29" s="538"/>
      <c r="HJP29" s="67" t="s">
        <v>292</v>
      </c>
      <c r="HJQ29" s="67"/>
      <c r="HJR29" s="67"/>
      <c r="HJS29" s="67"/>
      <c r="HJT29" s="67"/>
      <c r="HJU29" s="67"/>
      <c r="HJV29" s="67"/>
      <c r="HJW29" s="67"/>
      <c r="HJX29" s="67"/>
      <c r="HJY29" s="67"/>
      <c r="HJZ29" s="67" t="s">
        <v>302</v>
      </c>
      <c r="HKA29" s="538"/>
      <c r="HKB29" s="538"/>
      <c r="HKC29" s="538"/>
      <c r="HKD29" s="538"/>
      <c r="HKE29" s="538"/>
      <c r="HKF29" s="67" t="s">
        <v>292</v>
      </c>
      <c r="HKG29" s="67"/>
      <c r="HKH29" s="67"/>
      <c r="HKI29" s="67"/>
      <c r="HKJ29" s="67"/>
      <c r="HKK29" s="67"/>
      <c r="HKL29" s="67"/>
      <c r="HKM29" s="67"/>
      <c r="HKN29" s="67"/>
      <c r="HKO29" s="67"/>
      <c r="HKP29" s="67" t="s">
        <v>302</v>
      </c>
      <c r="HKQ29" s="538"/>
      <c r="HKR29" s="538"/>
      <c r="HKS29" s="538"/>
      <c r="HKT29" s="538"/>
      <c r="HKU29" s="538"/>
      <c r="HKV29" s="67" t="s">
        <v>292</v>
      </c>
      <c r="HKW29" s="67"/>
      <c r="HKX29" s="67"/>
      <c r="HKY29" s="67"/>
      <c r="HKZ29" s="67"/>
      <c r="HLA29" s="67"/>
      <c r="HLB29" s="67"/>
      <c r="HLC29" s="67"/>
      <c r="HLD29" s="67"/>
      <c r="HLE29" s="67"/>
      <c r="HLF29" s="67" t="s">
        <v>302</v>
      </c>
      <c r="HLG29" s="538"/>
      <c r="HLH29" s="538"/>
      <c r="HLI29" s="538"/>
      <c r="HLJ29" s="538"/>
      <c r="HLK29" s="538"/>
      <c r="HLL29" s="67" t="s">
        <v>292</v>
      </c>
      <c r="HLM29" s="67"/>
      <c r="HLN29" s="67"/>
      <c r="HLO29" s="67"/>
      <c r="HLP29" s="67"/>
      <c r="HLQ29" s="67"/>
      <c r="HLR29" s="67"/>
      <c r="HLS29" s="67"/>
      <c r="HLT29" s="67"/>
      <c r="HLU29" s="67"/>
      <c r="HLV29" s="67" t="s">
        <v>302</v>
      </c>
      <c r="HLW29" s="538"/>
      <c r="HLX29" s="538"/>
      <c r="HLY29" s="538"/>
      <c r="HLZ29" s="538"/>
      <c r="HMA29" s="538"/>
      <c r="HMB29" s="67" t="s">
        <v>292</v>
      </c>
      <c r="HMC29" s="67"/>
      <c r="HMD29" s="67"/>
      <c r="HME29" s="67"/>
      <c r="HMF29" s="67"/>
      <c r="HMG29" s="67"/>
      <c r="HMH29" s="67"/>
      <c r="HMI29" s="67"/>
      <c r="HMJ29" s="67"/>
      <c r="HMK29" s="67"/>
      <c r="HML29" s="67" t="s">
        <v>302</v>
      </c>
      <c r="HMM29" s="538"/>
      <c r="HMN29" s="538"/>
      <c r="HMO29" s="538"/>
      <c r="HMP29" s="538"/>
      <c r="HMQ29" s="538"/>
      <c r="HMR29" s="67" t="s">
        <v>292</v>
      </c>
      <c r="HMS29" s="67"/>
      <c r="HMT29" s="67"/>
      <c r="HMU29" s="67"/>
      <c r="HMV29" s="67"/>
      <c r="HMW29" s="67"/>
      <c r="HMX29" s="67"/>
      <c r="HMY29" s="67"/>
      <c r="HMZ29" s="67"/>
      <c r="HNA29" s="67"/>
      <c r="HNB29" s="67" t="s">
        <v>302</v>
      </c>
      <c r="HNC29" s="538"/>
      <c r="HND29" s="538"/>
      <c r="HNE29" s="538"/>
      <c r="HNF29" s="538"/>
      <c r="HNG29" s="538"/>
      <c r="HNH29" s="67" t="s">
        <v>292</v>
      </c>
      <c r="HNI29" s="67"/>
      <c r="HNJ29" s="67"/>
      <c r="HNK29" s="67"/>
      <c r="HNL29" s="67"/>
      <c r="HNM29" s="67"/>
      <c r="HNN29" s="67"/>
      <c r="HNO29" s="67"/>
      <c r="HNP29" s="67"/>
      <c r="HNQ29" s="67"/>
      <c r="HNR29" s="67" t="s">
        <v>302</v>
      </c>
      <c r="HNS29" s="538"/>
      <c r="HNT29" s="538"/>
      <c r="HNU29" s="538"/>
      <c r="HNV29" s="538"/>
      <c r="HNW29" s="538"/>
      <c r="HNX29" s="67" t="s">
        <v>292</v>
      </c>
      <c r="HNY29" s="67"/>
      <c r="HNZ29" s="67"/>
      <c r="HOA29" s="67"/>
      <c r="HOB29" s="67"/>
      <c r="HOC29" s="67"/>
      <c r="HOD29" s="67"/>
      <c r="HOE29" s="67"/>
      <c r="HOF29" s="67"/>
      <c r="HOG29" s="67"/>
      <c r="HOH29" s="67" t="s">
        <v>302</v>
      </c>
      <c r="HOI29" s="538"/>
      <c r="HOJ29" s="538"/>
      <c r="HOK29" s="538"/>
      <c r="HOL29" s="538"/>
      <c r="HOM29" s="538"/>
      <c r="HON29" s="67" t="s">
        <v>292</v>
      </c>
      <c r="HOO29" s="67"/>
      <c r="HOP29" s="67"/>
      <c r="HOQ29" s="67"/>
      <c r="HOR29" s="67"/>
      <c r="HOS29" s="67"/>
      <c r="HOT29" s="67"/>
      <c r="HOU29" s="67"/>
      <c r="HOV29" s="67"/>
      <c r="HOW29" s="67"/>
      <c r="HOX29" s="67" t="s">
        <v>302</v>
      </c>
      <c r="HOY29" s="538"/>
      <c r="HOZ29" s="538"/>
      <c r="HPA29" s="538"/>
      <c r="HPB29" s="538"/>
      <c r="HPC29" s="538"/>
      <c r="HPD29" s="67" t="s">
        <v>292</v>
      </c>
      <c r="HPE29" s="67"/>
      <c r="HPF29" s="67"/>
      <c r="HPG29" s="67"/>
      <c r="HPH29" s="67"/>
      <c r="HPI29" s="67"/>
      <c r="HPJ29" s="67"/>
      <c r="HPK29" s="67"/>
      <c r="HPL29" s="67"/>
      <c r="HPM29" s="67"/>
      <c r="HPN29" s="67" t="s">
        <v>302</v>
      </c>
      <c r="HPO29" s="538"/>
      <c r="HPP29" s="538"/>
      <c r="HPQ29" s="538"/>
      <c r="HPR29" s="538"/>
      <c r="HPS29" s="538"/>
      <c r="HPT29" s="67" t="s">
        <v>292</v>
      </c>
      <c r="HPU29" s="67"/>
      <c r="HPV29" s="67"/>
      <c r="HPW29" s="67"/>
      <c r="HPX29" s="67"/>
      <c r="HPY29" s="67"/>
      <c r="HPZ29" s="67"/>
      <c r="HQA29" s="67"/>
      <c r="HQB29" s="67"/>
      <c r="HQC29" s="67"/>
      <c r="HQD29" s="67" t="s">
        <v>302</v>
      </c>
      <c r="HQE29" s="538"/>
      <c r="HQF29" s="538"/>
      <c r="HQG29" s="538"/>
      <c r="HQH29" s="538"/>
      <c r="HQI29" s="538"/>
      <c r="HQJ29" s="67" t="s">
        <v>292</v>
      </c>
      <c r="HQK29" s="67"/>
      <c r="HQL29" s="67"/>
      <c r="HQM29" s="67"/>
      <c r="HQN29" s="67"/>
      <c r="HQO29" s="67"/>
      <c r="HQP29" s="67"/>
      <c r="HQQ29" s="67"/>
      <c r="HQR29" s="67"/>
      <c r="HQS29" s="67"/>
      <c r="HQT29" s="67" t="s">
        <v>302</v>
      </c>
      <c r="HQU29" s="538"/>
      <c r="HQV29" s="538"/>
      <c r="HQW29" s="538"/>
      <c r="HQX29" s="538"/>
      <c r="HQY29" s="538"/>
      <c r="HQZ29" s="67" t="s">
        <v>292</v>
      </c>
      <c r="HRA29" s="67"/>
      <c r="HRB29" s="67"/>
      <c r="HRC29" s="67"/>
      <c r="HRD29" s="67"/>
      <c r="HRE29" s="67"/>
      <c r="HRF29" s="67"/>
      <c r="HRG29" s="67"/>
      <c r="HRH29" s="67"/>
      <c r="HRI29" s="67"/>
      <c r="HRJ29" s="67" t="s">
        <v>302</v>
      </c>
      <c r="HRK29" s="538"/>
      <c r="HRL29" s="538"/>
      <c r="HRM29" s="538"/>
      <c r="HRN29" s="538"/>
      <c r="HRO29" s="538"/>
      <c r="HRP29" s="67" t="s">
        <v>292</v>
      </c>
      <c r="HRQ29" s="67"/>
      <c r="HRR29" s="67"/>
      <c r="HRS29" s="67"/>
      <c r="HRT29" s="67"/>
      <c r="HRU29" s="67"/>
      <c r="HRV29" s="67"/>
      <c r="HRW29" s="67"/>
      <c r="HRX29" s="67"/>
      <c r="HRY29" s="67"/>
      <c r="HRZ29" s="67" t="s">
        <v>302</v>
      </c>
      <c r="HSA29" s="538"/>
      <c r="HSB29" s="538"/>
      <c r="HSC29" s="538"/>
      <c r="HSD29" s="538"/>
      <c r="HSE29" s="538"/>
      <c r="HSF29" s="67" t="s">
        <v>292</v>
      </c>
      <c r="HSG29" s="67"/>
      <c r="HSH29" s="67"/>
      <c r="HSI29" s="67"/>
      <c r="HSJ29" s="67"/>
      <c r="HSK29" s="67"/>
      <c r="HSL29" s="67"/>
      <c r="HSM29" s="67"/>
      <c r="HSN29" s="67"/>
      <c r="HSO29" s="67"/>
      <c r="HSP29" s="67" t="s">
        <v>302</v>
      </c>
      <c r="HSQ29" s="538"/>
      <c r="HSR29" s="538"/>
      <c r="HSS29" s="538"/>
      <c r="HST29" s="538"/>
      <c r="HSU29" s="538"/>
      <c r="HSV29" s="67" t="s">
        <v>292</v>
      </c>
      <c r="HSW29" s="67"/>
      <c r="HSX29" s="67"/>
      <c r="HSY29" s="67"/>
      <c r="HSZ29" s="67"/>
      <c r="HTA29" s="67"/>
      <c r="HTB29" s="67"/>
      <c r="HTC29" s="67"/>
      <c r="HTD29" s="67"/>
      <c r="HTE29" s="67"/>
      <c r="HTF29" s="67" t="s">
        <v>302</v>
      </c>
      <c r="HTG29" s="538"/>
      <c r="HTH29" s="538"/>
      <c r="HTI29" s="538"/>
      <c r="HTJ29" s="538"/>
      <c r="HTK29" s="538"/>
      <c r="HTL29" s="67" t="s">
        <v>292</v>
      </c>
      <c r="HTM29" s="67"/>
      <c r="HTN29" s="67"/>
      <c r="HTO29" s="67"/>
      <c r="HTP29" s="67"/>
      <c r="HTQ29" s="67"/>
      <c r="HTR29" s="67"/>
      <c r="HTS29" s="67"/>
      <c r="HTT29" s="67"/>
      <c r="HTU29" s="67"/>
      <c r="HTV29" s="67" t="s">
        <v>302</v>
      </c>
      <c r="HTW29" s="538"/>
      <c r="HTX29" s="538"/>
      <c r="HTY29" s="538"/>
      <c r="HTZ29" s="538"/>
      <c r="HUA29" s="538"/>
      <c r="HUB29" s="67" t="s">
        <v>292</v>
      </c>
      <c r="HUC29" s="67"/>
      <c r="HUD29" s="67"/>
      <c r="HUE29" s="67"/>
      <c r="HUF29" s="67"/>
      <c r="HUG29" s="67"/>
      <c r="HUH29" s="67"/>
      <c r="HUI29" s="67"/>
      <c r="HUJ29" s="67"/>
      <c r="HUK29" s="67"/>
      <c r="HUL29" s="67" t="s">
        <v>302</v>
      </c>
      <c r="HUM29" s="538"/>
      <c r="HUN29" s="538"/>
      <c r="HUO29" s="538"/>
      <c r="HUP29" s="538"/>
      <c r="HUQ29" s="538"/>
      <c r="HUR29" s="67" t="s">
        <v>292</v>
      </c>
      <c r="HUS29" s="67"/>
      <c r="HUT29" s="67"/>
      <c r="HUU29" s="67"/>
      <c r="HUV29" s="67"/>
      <c r="HUW29" s="67"/>
      <c r="HUX29" s="67"/>
      <c r="HUY29" s="67"/>
      <c r="HUZ29" s="67"/>
      <c r="HVA29" s="67"/>
      <c r="HVB29" s="67" t="s">
        <v>302</v>
      </c>
      <c r="HVC29" s="538"/>
      <c r="HVD29" s="538"/>
      <c r="HVE29" s="538"/>
      <c r="HVF29" s="538"/>
      <c r="HVG29" s="538"/>
      <c r="HVH29" s="67" t="s">
        <v>292</v>
      </c>
      <c r="HVI29" s="67"/>
      <c r="HVJ29" s="67"/>
      <c r="HVK29" s="67"/>
      <c r="HVL29" s="67"/>
      <c r="HVM29" s="67"/>
      <c r="HVN29" s="67"/>
      <c r="HVO29" s="67"/>
      <c r="HVP29" s="67"/>
      <c r="HVQ29" s="67"/>
      <c r="HVR29" s="67" t="s">
        <v>302</v>
      </c>
      <c r="HVS29" s="538"/>
      <c r="HVT29" s="538"/>
      <c r="HVU29" s="538"/>
      <c r="HVV29" s="538"/>
      <c r="HVW29" s="538"/>
      <c r="HVX29" s="67" t="s">
        <v>292</v>
      </c>
      <c r="HVY29" s="67"/>
      <c r="HVZ29" s="67"/>
      <c r="HWA29" s="67"/>
      <c r="HWB29" s="67"/>
      <c r="HWC29" s="67"/>
      <c r="HWD29" s="67"/>
      <c r="HWE29" s="67"/>
      <c r="HWF29" s="67"/>
      <c r="HWG29" s="67"/>
      <c r="HWH29" s="67" t="s">
        <v>302</v>
      </c>
      <c r="HWI29" s="538"/>
      <c r="HWJ29" s="538"/>
      <c r="HWK29" s="538"/>
      <c r="HWL29" s="538"/>
      <c r="HWM29" s="538"/>
      <c r="HWN29" s="67" t="s">
        <v>292</v>
      </c>
      <c r="HWO29" s="67"/>
      <c r="HWP29" s="67"/>
      <c r="HWQ29" s="67"/>
      <c r="HWR29" s="67"/>
      <c r="HWS29" s="67"/>
      <c r="HWT29" s="67"/>
      <c r="HWU29" s="67"/>
      <c r="HWV29" s="67"/>
      <c r="HWW29" s="67"/>
      <c r="HWX29" s="67" t="s">
        <v>302</v>
      </c>
      <c r="HWY29" s="538"/>
      <c r="HWZ29" s="538"/>
      <c r="HXA29" s="538"/>
      <c r="HXB29" s="538"/>
      <c r="HXC29" s="538"/>
      <c r="HXD29" s="67" t="s">
        <v>292</v>
      </c>
      <c r="HXE29" s="67"/>
      <c r="HXF29" s="67"/>
      <c r="HXG29" s="67"/>
      <c r="HXH29" s="67"/>
      <c r="HXI29" s="67"/>
      <c r="HXJ29" s="67"/>
      <c r="HXK29" s="67"/>
      <c r="HXL29" s="67"/>
      <c r="HXM29" s="67"/>
      <c r="HXN29" s="67" t="s">
        <v>302</v>
      </c>
      <c r="HXO29" s="538"/>
      <c r="HXP29" s="538"/>
      <c r="HXQ29" s="538"/>
      <c r="HXR29" s="538"/>
      <c r="HXS29" s="538"/>
      <c r="HXT29" s="67" t="s">
        <v>292</v>
      </c>
      <c r="HXU29" s="67"/>
      <c r="HXV29" s="67"/>
      <c r="HXW29" s="67"/>
      <c r="HXX29" s="67"/>
      <c r="HXY29" s="67"/>
      <c r="HXZ29" s="67"/>
      <c r="HYA29" s="67"/>
      <c r="HYB29" s="67"/>
      <c r="HYC29" s="67"/>
      <c r="HYD29" s="67" t="s">
        <v>302</v>
      </c>
      <c r="HYE29" s="538"/>
      <c r="HYF29" s="538"/>
      <c r="HYG29" s="538"/>
      <c r="HYH29" s="538"/>
      <c r="HYI29" s="538"/>
      <c r="HYJ29" s="67" t="s">
        <v>292</v>
      </c>
      <c r="HYK29" s="67"/>
      <c r="HYL29" s="67"/>
      <c r="HYM29" s="67"/>
      <c r="HYN29" s="67"/>
      <c r="HYO29" s="67"/>
      <c r="HYP29" s="67"/>
      <c r="HYQ29" s="67"/>
      <c r="HYR29" s="67"/>
      <c r="HYS29" s="67"/>
      <c r="HYT29" s="67" t="s">
        <v>302</v>
      </c>
      <c r="HYU29" s="538"/>
      <c r="HYV29" s="538"/>
      <c r="HYW29" s="538"/>
      <c r="HYX29" s="538"/>
      <c r="HYY29" s="538"/>
      <c r="HYZ29" s="67" t="s">
        <v>292</v>
      </c>
      <c r="HZA29" s="67"/>
      <c r="HZB29" s="67"/>
      <c r="HZC29" s="67"/>
      <c r="HZD29" s="67"/>
      <c r="HZE29" s="67"/>
      <c r="HZF29" s="67"/>
      <c r="HZG29" s="67"/>
      <c r="HZH29" s="67"/>
      <c r="HZI29" s="67"/>
      <c r="HZJ29" s="67" t="s">
        <v>302</v>
      </c>
      <c r="HZK29" s="538"/>
      <c r="HZL29" s="538"/>
      <c r="HZM29" s="538"/>
      <c r="HZN29" s="538"/>
      <c r="HZO29" s="538"/>
      <c r="HZP29" s="67" t="s">
        <v>292</v>
      </c>
      <c r="HZQ29" s="67"/>
      <c r="HZR29" s="67"/>
      <c r="HZS29" s="67"/>
      <c r="HZT29" s="67"/>
      <c r="HZU29" s="67"/>
      <c r="HZV29" s="67"/>
      <c r="HZW29" s="67"/>
      <c r="HZX29" s="67"/>
      <c r="HZY29" s="67"/>
      <c r="HZZ29" s="67" t="s">
        <v>302</v>
      </c>
      <c r="IAA29" s="538"/>
      <c r="IAB29" s="538"/>
      <c r="IAC29" s="538"/>
      <c r="IAD29" s="538"/>
      <c r="IAE29" s="538"/>
      <c r="IAF29" s="67" t="s">
        <v>292</v>
      </c>
      <c r="IAG29" s="67"/>
      <c r="IAH29" s="67"/>
      <c r="IAI29" s="67"/>
      <c r="IAJ29" s="67"/>
      <c r="IAK29" s="67"/>
      <c r="IAL29" s="67"/>
      <c r="IAM29" s="67"/>
      <c r="IAN29" s="67"/>
      <c r="IAO29" s="67"/>
      <c r="IAP29" s="67" t="s">
        <v>302</v>
      </c>
      <c r="IAQ29" s="538"/>
      <c r="IAR29" s="538"/>
      <c r="IAS29" s="538"/>
      <c r="IAT29" s="538"/>
      <c r="IAU29" s="538"/>
      <c r="IAV29" s="67" t="s">
        <v>292</v>
      </c>
      <c r="IAW29" s="67"/>
      <c r="IAX29" s="67"/>
      <c r="IAY29" s="67"/>
      <c r="IAZ29" s="67"/>
      <c r="IBA29" s="67"/>
      <c r="IBB29" s="67"/>
      <c r="IBC29" s="67"/>
      <c r="IBD29" s="67"/>
      <c r="IBE29" s="67"/>
      <c r="IBF29" s="67" t="s">
        <v>302</v>
      </c>
      <c r="IBG29" s="538"/>
      <c r="IBH29" s="538"/>
      <c r="IBI29" s="538"/>
      <c r="IBJ29" s="538"/>
      <c r="IBK29" s="538"/>
      <c r="IBL29" s="67" t="s">
        <v>292</v>
      </c>
      <c r="IBM29" s="67"/>
      <c r="IBN29" s="67"/>
      <c r="IBO29" s="67"/>
      <c r="IBP29" s="67"/>
      <c r="IBQ29" s="67"/>
      <c r="IBR29" s="67"/>
      <c r="IBS29" s="67"/>
      <c r="IBT29" s="67"/>
      <c r="IBU29" s="67"/>
      <c r="IBV29" s="67" t="s">
        <v>302</v>
      </c>
      <c r="IBW29" s="538"/>
      <c r="IBX29" s="538"/>
      <c r="IBY29" s="538"/>
      <c r="IBZ29" s="538"/>
      <c r="ICA29" s="538"/>
      <c r="ICB29" s="67" t="s">
        <v>292</v>
      </c>
      <c r="ICC29" s="67"/>
      <c r="ICD29" s="67"/>
      <c r="ICE29" s="67"/>
      <c r="ICF29" s="67"/>
      <c r="ICG29" s="67"/>
      <c r="ICH29" s="67"/>
      <c r="ICI29" s="67"/>
      <c r="ICJ29" s="67"/>
      <c r="ICK29" s="67"/>
      <c r="ICL29" s="67" t="s">
        <v>302</v>
      </c>
      <c r="ICM29" s="538"/>
      <c r="ICN29" s="538"/>
      <c r="ICO29" s="538"/>
      <c r="ICP29" s="538"/>
      <c r="ICQ29" s="538"/>
      <c r="ICR29" s="67" t="s">
        <v>292</v>
      </c>
      <c r="ICS29" s="67"/>
      <c r="ICT29" s="67"/>
      <c r="ICU29" s="67"/>
      <c r="ICV29" s="67"/>
      <c r="ICW29" s="67"/>
      <c r="ICX29" s="67"/>
      <c r="ICY29" s="67"/>
      <c r="ICZ29" s="67"/>
      <c r="IDA29" s="67"/>
      <c r="IDB29" s="67" t="s">
        <v>302</v>
      </c>
      <c r="IDC29" s="538"/>
      <c r="IDD29" s="538"/>
      <c r="IDE29" s="538"/>
      <c r="IDF29" s="538"/>
      <c r="IDG29" s="538"/>
      <c r="IDH29" s="67" t="s">
        <v>292</v>
      </c>
      <c r="IDI29" s="67"/>
      <c r="IDJ29" s="67"/>
      <c r="IDK29" s="67"/>
      <c r="IDL29" s="67"/>
      <c r="IDM29" s="67"/>
      <c r="IDN29" s="67"/>
      <c r="IDO29" s="67"/>
      <c r="IDP29" s="67"/>
      <c r="IDQ29" s="67"/>
      <c r="IDR29" s="67" t="s">
        <v>302</v>
      </c>
      <c r="IDS29" s="538"/>
      <c r="IDT29" s="538"/>
      <c r="IDU29" s="538"/>
      <c r="IDV29" s="538"/>
      <c r="IDW29" s="538"/>
      <c r="IDX29" s="67" t="s">
        <v>292</v>
      </c>
      <c r="IDY29" s="67"/>
      <c r="IDZ29" s="67"/>
      <c r="IEA29" s="67"/>
      <c r="IEB29" s="67"/>
      <c r="IEC29" s="67"/>
      <c r="IED29" s="67"/>
      <c r="IEE29" s="67"/>
      <c r="IEF29" s="67"/>
      <c r="IEG29" s="67"/>
      <c r="IEH29" s="67" t="s">
        <v>302</v>
      </c>
      <c r="IEI29" s="538"/>
      <c r="IEJ29" s="538"/>
      <c r="IEK29" s="538"/>
      <c r="IEL29" s="538"/>
      <c r="IEM29" s="538"/>
      <c r="IEN29" s="67" t="s">
        <v>292</v>
      </c>
      <c r="IEO29" s="67"/>
      <c r="IEP29" s="67"/>
      <c r="IEQ29" s="67"/>
      <c r="IER29" s="67"/>
      <c r="IES29" s="67"/>
      <c r="IET29" s="67"/>
      <c r="IEU29" s="67"/>
      <c r="IEV29" s="67"/>
      <c r="IEW29" s="67"/>
      <c r="IEX29" s="67" t="s">
        <v>302</v>
      </c>
      <c r="IEY29" s="538"/>
      <c r="IEZ29" s="538"/>
      <c r="IFA29" s="538"/>
      <c r="IFB29" s="538"/>
      <c r="IFC29" s="538"/>
      <c r="IFD29" s="67" t="s">
        <v>292</v>
      </c>
      <c r="IFE29" s="67"/>
      <c r="IFF29" s="67"/>
      <c r="IFG29" s="67"/>
      <c r="IFH29" s="67"/>
      <c r="IFI29" s="67"/>
      <c r="IFJ29" s="67"/>
      <c r="IFK29" s="67"/>
      <c r="IFL29" s="67"/>
      <c r="IFM29" s="67"/>
      <c r="IFN29" s="67" t="s">
        <v>302</v>
      </c>
      <c r="IFO29" s="538"/>
      <c r="IFP29" s="538"/>
      <c r="IFQ29" s="538"/>
      <c r="IFR29" s="538"/>
      <c r="IFS29" s="538"/>
      <c r="IFT29" s="67" t="s">
        <v>292</v>
      </c>
      <c r="IFU29" s="67"/>
      <c r="IFV29" s="67"/>
      <c r="IFW29" s="67"/>
      <c r="IFX29" s="67"/>
      <c r="IFY29" s="67"/>
      <c r="IFZ29" s="67"/>
      <c r="IGA29" s="67"/>
      <c r="IGB29" s="67"/>
      <c r="IGC29" s="67"/>
      <c r="IGD29" s="67" t="s">
        <v>302</v>
      </c>
      <c r="IGE29" s="538"/>
      <c r="IGF29" s="538"/>
      <c r="IGG29" s="538"/>
      <c r="IGH29" s="538"/>
      <c r="IGI29" s="538"/>
      <c r="IGJ29" s="67" t="s">
        <v>292</v>
      </c>
      <c r="IGK29" s="67"/>
      <c r="IGL29" s="67"/>
      <c r="IGM29" s="67"/>
      <c r="IGN29" s="67"/>
      <c r="IGO29" s="67"/>
      <c r="IGP29" s="67"/>
      <c r="IGQ29" s="67"/>
      <c r="IGR29" s="67"/>
      <c r="IGS29" s="67"/>
      <c r="IGT29" s="67" t="s">
        <v>302</v>
      </c>
      <c r="IGU29" s="538"/>
      <c r="IGV29" s="538"/>
      <c r="IGW29" s="538"/>
      <c r="IGX29" s="538"/>
      <c r="IGY29" s="538"/>
      <c r="IGZ29" s="67" t="s">
        <v>292</v>
      </c>
      <c r="IHA29" s="67"/>
      <c r="IHB29" s="67"/>
      <c r="IHC29" s="67"/>
      <c r="IHD29" s="67"/>
      <c r="IHE29" s="67"/>
      <c r="IHF29" s="67"/>
      <c r="IHG29" s="67"/>
      <c r="IHH29" s="67"/>
      <c r="IHI29" s="67"/>
      <c r="IHJ29" s="67" t="s">
        <v>302</v>
      </c>
      <c r="IHK29" s="538"/>
      <c r="IHL29" s="538"/>
      <c r="IHM29" s="538"/>
      <c r="IHN29" s="538"/>
      <c r="IHO29" s="538"/>
      <c r="IHP29" s="67" t="s">
        <v>292</v>
      </c>
      <c r="IHQ29" s="67"/>
      <c r="IHR29" s="67"/>
      <c r="IHS29" s="67"/>
      <c r="IHT29" s="67"/>
      <c r="IHU29" s="67"/>
      <c r="IHV29" s="67"/>
      <c r="IHW29" s="67"/>
      <c r="IHX29" s="67"/>
      <c r="IHY29" s="67"/>
      <c r="IHZ29" s="67" t="s">
        <v>302</v>
      </c>
      <c r="IIA29" s="538"/>
      <c r="IIB29" s="538"/>
      <c r="IIC29" s="538"/>
      <c r="IID29" s="538"/>
      <c r="IIE29" s="538"/>
      <c r="IIF29" s="67" t="s">
        <v>292</v>
      </c>
      <c r="IIG29" s="67"/>
      <c r="IIH29" s="67"/>
      <c r="III29" s="67"/>
      <c r="IIJ29" s="67"/>
      <c r="IIK29" s="67"/>
      <c r="IIL29" s="67"/>
      <c r="IIM29" s="67"/>
      <c r="IIN29" s="67"/>
      <c r="IIO29" s="67"/>
      <c r="IIP29" s="67" t="s">
        <v>302</v>
      </c>
      <c r="IIQ29" s="538"/>
      <c r="IIR29" s="538"/>
      <c r="IIS29" s="538"/>
      <c r="IIT29" s="538"/>
      <c r="IIU29" s="538"/>
      <c r="IIV29" s="67" t="s">
        <v>292</v>
      </c>
      <c r="IIW29" s="67"/>
      <c r="IIX29" s="67"/>
      <c r="IIY29" s="67"/>
      <c r="IIZ29" s="67"/>
      <c r="IJA29" s="67"/>
      <c r="IJB29" s="67"/>
      <c r="IJC29" s="67"/>
      <c r="IJD29" s="67"/>
      <c r="IJE29" s="67"/>
      <c r="IJF29" s="67" t="s">
        <v>302</v>
      </c>
      <c r="IJG29" s="538"/>
      <c r="IJH29" s="538"/>
      <c r="IJI29" s="538"/>
      <c r="IJJ29" s="538"/>
      <c r="IJK29" s="538"/>
      <c r="IJL29" s="67" t="s">
        <v>292</v>
      </c>
      <c r="IJM29" s="67"/>
      <c r="IJN29" s="67"/>
      <c r="IJO29" s="67"/>
      <c r="IJP29" s="67"/>
      <c r="IJQ29" s="67"/>
      <c r="IJR29" s="67"/>
      <c r="IJS29" s="67"/>
      <c r="IJT29" s="67"/>
      <c r="IJU29" s="67"/>
      <c r="IJV29" s="67" t="s">
        <v>302</v>
      </c>
      <c r="IJW29" s="538"/>
      <c r="IJX29" s="538"/>
      <c r="IJY29" s="538"/>
      <c r="IJZ29" s="538"/>
      <c r="IKA29" s="538"/>
      <c r="IKB29" s="67" t="s">
        <v>292</v>
      </c>
      <c r="IKC29" s="67"/>
      <c r="IKD29" s="67"/>
      <c r="IKE29" s="67"/>
      <c r="IKF29" s="67"/>
      <c r="IKG29" s="67"/>
      <c r="IKH29" s="67"/>
      <c r="IKI29" s="67"/>
      <c r="IKJ29" s="67"/>
      <c r="IKK29" s="67"/>
      <c r="IKL29" s="67" t="s">
        <v>302</v>
      </c>
      <c r="IKM29" s="538"/>
      <c r="IKN29" s="538"/>
      <c r="IKO29" s="538"/>
      <c r="IKP29" s="538"/>
      <c r="IKQ29" s="538"/>
      <c r="IKR29" s="67" t="s">
        <v>292</v>
      </c>
      <c r="IKS29" s="67"/>
      <c r="IKT29" s="67"/>
      <c r="IKU29" s="67"/>
      <c r="IKV29" s="67"/>
      <c r="IKW29" s="67"/>
      <c r="IKX29" s="67"/>
      <c r="IKY29" s="67"/>
      <c r="IKZ29" s="67"/>
      <c r="ILA29" s="67"/>
      <c r="ILB29" s="67" t="s">
        <v>302</v>
      </c>
      <c r="ILC29" s="538"/>
      <c r="ILD29" s="538"/>
      <c r="ILE29" s="538"/>
      <c r="ILF29" s="538"/>
      <c r="ILG29" s="538"/>
      <c r="ILH29" s="67" t="s">
        <v>292</v>
      </c>
      <c r="ILI29" s="67"/>
      <c r="ILJ29" s="67"/>
      <c r="ILK29" s="67"/>
      <c r="ILL29" s="67"/>
      <c r="ILM29" s="67"/>
      <c r="ILN29" s="67"/>
      <c r="ILO29" s="67"/>
      <c r="ILP29" s="67"/>
      <c r="ILQ29" s="67"/>
      <c r="ILR29" s="67" t="s">
        <v>302</v>
      </c>
      <c r="ILS29" s="538"/>
      <c r="ILT29" s="538"/>
      <c r="ILU29" s="538"/>
      <c r="ILV29" s="538"/>
      <c r="ILW29" s="538"/>
      <c r="ILX29" s="67" t="s">
        <v>292</v>
      </c>
      <c r="ILY29" s="67"/>
      <c r="ILZ29" s="67"/>
      <c r="IMA29" s="67"/>
      <c r="IMB29" s="67"/>
      <c r="IMC29" s="67"/>
      <c r="IMD29" s="67"/>
      <c r="IME29" s="67"/>
      <c r="IMF29" s="67"/>
      <c r="IMG29" s="67"/>
      <c r="IMH29" s="67" t="s">
        <v>302</v>
      </c>
      <c r="IMI29" s="538"/>
      <c r="IMJ29" s="538"/>
      <c r="IMK29" s="538"/>
      <c r="IML29" s="538"/>
      <c r="IMM29" s="538"/>
      <c r="IMN29" s="67" t="s">
        <v>292</v>
      </c>
      <c r="IMO29" s="67"/>
      <c r="IMP29" s="67"/>
      <c r="IMQ29" s="67"/>
      <c r="IMR29" s="67"/>
      <c r="IMS29" s="67"/>
      <c r="IMT29" s="67"/>
      <c r="IMU29" s="67"/>
      <c r="IMV29" s="67"/>
      <c r="IMW29" s="67"/>
      <c r="IMX29" s="67" t="s">
        <v>302</v>
      </c>
      <c r="IMY29" s="538"/>
      <c r="IMZ29" s="538"/>
      <c r="INA29" s="538"/>
      <c r="INB29" s="538"/>
      <c r="INC29" s="538"/>
      <c r="IND29" s="67" t="s">
        <v>292</v>
      </c>
      <c r="INE29" s="67"/>
      <c r="INF29" s="67"/>
      <c r="ING29" s="67"/>
      <c r="INH29" s="67"/>
      <c r="INI29" s="67"/>
      <c r="INJ29" s="67"/>
      <c r="INK29" s="67"/>
      <c r="INL29" s="67"/>
      <c r="INM29" s="67"/>
      <c r="INN29" s="67" t="s">
        <v>302</v>
      </c>
      <c r="INO29" s="538"/>
      <c r="INP29" s="538"/>
      <c r="INQ29" s="538"/>
      <c r="INR29" s="538"/>
      <c r="INS29" s="538"/>
      <c r="INT29" s="67" t="s">
        <v>292</v>
      </c>
      <c r="INU29" s="67"/>
      <c r="INV29" s="67"/>
      <c r="INW29" s="67"/>
      <c r="INX29" s="67"/>
      <c r="INY29" s="67"/>
      <c r="INZ29" s="67"/>
      <c r="IOA29" s="67"/>
      <c r="IOB29" s="67"/>
      <c r="IOC29" s="67"/>
      <c r="IOD29" s="67" t="s">
        <v>302</v>
      </c>
      <c r="IOE29" s="538"/>
      <c r="IOF29" s="538"/>
      <c r="IOG29" s="538"/>
      <c r="IOH29" s="538"/>
      <c r="IOI29" s="538"/>
      <c r="IOJ29" s="67" t="s">
        <v>292</v>
      </c>
      <c r="IOK29" s="67"/>
      <c r="IOL29" s="67"/>
      <c r="IOM29" s="67"/>
      <c r="ION29" s="67"/>
      <c r="IOO29" s="67"/>
      <c r="IOP29" s="67"/>
      <c r="IOQ29" s="67"/>
      <c r="IOR29" s="67"/>
      <c r="IOS29" s="67"/>
      <c r="IOT29" s="67" t="s">
        <v>302</v>
      </c>
      <c r="IOU29" s="538"/>
      <c r="IOV29" s="538"/>
      <c r="IOW29" s="538"/>
      <c r="IOX29" s="538"/>
      <c r="IOY29" s="538"/>
      <c r="IOZ29" s="67" t="s">
        <v>292</v>
      </c>
      <c r="IPA29" s="67"/>
      <c r="IPB29" s="67"/>
      <c r="IPC29" s="67"/>
      <c r="IPD29" s="67"/>
      <c r="IPE29" s="67"/>
      <c r="IPF29" s="67"/>
      <c r="IPG29" s="67"/>
      <c r="IPH29" s="67"/>
      <c r="IPI29" s="67"/>
      <c r="IPJ29" s="67" t="s">
        <v>302</v>
      </c>
      <c r="IPK29" s="538"/>
      <c r="IPL29" s="538"/>
      <c r="IPM29" s="538"/>
      <c r="IPN29" s="538"/>
      <c r="IPO29" s="538"/>
      <c r="IPP29" s="67" t="s">
        <v>292</v>
      </c>
      <c r="IPQ29" s="67"/>
      <c r="IPR29" s="67"/>
      <c r="IPS29" s="67"/>
      <c r="IPT29" s="67"/>
      <c r="IPU29" s="67"/>
      <c r="IPV29" s="67"/>
      <c r="IPW29" s="67"/>
      <c r="IPX29" s="67"/>
      <c r="IPY29" s="67"/>
      <c r="IPZ29" s="67" t="s">
        <v>302</v>
      </c>
      <c r="IQA29" s="538"/>
      <c r="IQB29" s="538"/>
      <c r="IQC29" s="538"/>
      <c r="IQD29" s="538"/>
      <c r="IQE29" s="538"/>
      <c r="IQF29" s="67" t="s">
        <v>292</v>
      </c>
      <c r="IQG29" s="67"/>
      <c r="IQH29" s="67"/>
      <c r="IQI29" s="67"/>
      <c r="IQJ29" s="67"/>
      <c r="IQK29" s="67"/>
      <c r="IQL29" s="67"/>
      <c r="IQM29" s="67"/>
      <c r="IQN29" s="67"/>
      <c r="IQO29" s="67"/>
      <c r="IQP29" s="67" t="s">
        <v>302</v>
      </c>
      <c r="IQQ29" s="538"/>
      <c r="IQR29" s="538"/>
      <c r="IQS29" s="538"/>
      <c r="IQT29" s="538"/>
      <c r="IQU29" s="538"/>
      <c r="IQV29" s="67" t="s">
        <v>292</v>
      </c>
      <c r="IQW29" s="67"/>
      <c r="IQX29" s="67"/>
      <c r="IQY29" s="67"/>
      <c r="IQZ29" s="67"/>
      <c r="IRA29" s="67"/>
      <c r="IRB29" s="67"/>
      <c r="IRC29" s="67"/>
      <c r="IRD29" s="67"/>
      <c r="IRE29" s="67"/>
      <c r="IRF29" s="67" t="s">
        <v>302</v>
      </c>
      <c r="IRG29" s="538"/>
      <c r="IRH29" s="538"/>
      <c r="IRI29" s="538"/>
      <c r="IRJ29" s="538"/>
      <c r="IRK29" s="538"/>
      <c r="IRL29" s="67" t="s">
        <v>292</v>
      </c>
      <c r="IRM29" s="67"/>
      <c r="IRN29" s="67"/>
      <c r="IRO29" s="67"/>
      <c r="IRP29" s="67"/>
      <c r="IRQ29" s="67"/>
      <c r="IRR29" s="67"/>
      <c r="IRS29" s="67"/>
      <c r="IRT29" s="67"/>
      <c r="IRU29" s="67"/>
      <c r="IRV29" s="67" t="s">
        <v>302</v>
      </c>
      <c r="IRW29" s="538"/>
      <c r="IRX29" s="538"/>
      <c r="IRY29" s="538"/>
      <c r="IRZ29" s="538"/>
      <c r="ISA29" s="538"/>
      <c r="ISB29" s="67" t="s">
        <v>292</v>
      </c>
      <c r="ISC29" s="67"/>
      <c r="ISD29" s="67"/>
      <c r="ISE29" s="67"/>
      <c r="ISF29" s="67"/>
      <c r="ISG29" s="67"/>
      <c r="ISH29" s="67"/>
      <c r="ISI29" s="67"/>
      <c r="ISJ29" s="67"/>
      <c r="ISK29" s="67"/>
      <c r="ISL29" s="67" t="s">
        <v>302</v>
      </c>
      <c r="ISM29" s="538"/>
      <c r="ISN29" s="538"/>
      <c r="ISO29" s="538"/>
      <c r="ISP29" s="538"/>
      <c r="ISQ29" s="538"/>
      <c r="ISR29" s="67" t="s">
        <v>292</v>
      </c>
      <c r="ISS29" s="67"/>
      <c r="IST29" s="67"/>
      <c r="ISU29" s="67"/>
      <c r="ISV29" s="67"/>
      <c r="ISW29" s="67"/>
      <c r="ISX29" s="67"/>
      <c r="ISY29" s="67"/>
      <c r="ISZ29" s="67"/>
      <c r="ITA29" s="67"/>
      <c r="ITB29" s="67" t="s">
        <v>302</v>
      </c>
      <c r="ITC29" s="538"/>
      <c r="ITD29" s="538"/>
      <c r="ITE29" s="538"/>
      <c r="ITF29" s="538"/>
      <c r="ITG29" s="538"/>
      <c r="ITH29" s="67" t="s">
        <v>292</v>
      </c>
      <c r="ITI29" s="67"/>
      <c r="ITJ29" s="67"/>
      <c r="ITK29" s="67"/>
      <c r="ITL29" s="67"/>
      <c r="ITM29" s="67"/>
      <c r="ITN29" s="67"/>
      <c r="ITO29" s="67"/>
      <c r="ITP29" s="67"/>
      <c r="ITQ29" s="67"/>
      <c r="ITR29" s="67" t="s">
        <v>302</v>
      </c>
      <c r="ITS29" s="538"/>
      <c r="ITT29" s="538"/>
      <c r="ITU29" s="538"/>
      <c r="ITV29" s="538"/>
      <c r="ITW29" s="538"/>
      <c r="ITX29" s="67" t="s">
        <v>292</v>
      </c>
      <c r="ITY29" s="67"/>
      <c r="ITZ29" s="67"/>
      <c r="IUA29" s="67"/>
      <c r="IUB29" s="67"/>
      <c r="IUC29" s="67"/>
      <c r="IUD29" s="67"/>
      <c r="IUE29" s="67"/>
      <c r="IUF29" s="67"/>
      <c r="IUG29" s="67"/>
      <c r="IUH29" s="67" t="s">
        <v>302</v>
      </c>
      <c r="IUI29" s="538"/>
      <c r="IUJ29" s="538"/>
      <c r="IUK29" s="538"/>
      <c r="IUL29" s="538"/>
      <c r="IUM29" s="538"/>
      <c r="IUN29" s="67" t="s">
        <v>292</v>
      </c>
      <c r="IUO29" s="67"/>
      <c r="IUP29" s="67"/>
      <c r="IUQ29" s="67"/>
      <c r="IUR29" s="67"/>
      <c r="IUS29" s="67"/>
      <c r="IUT29" s="67"/>
      <c r="IUU29" s="67"/>
      <c r="IUV29" s="67"/>
      <c r="IUW29" s="67"/>
      <c r="IUX29" s="67" t="s">
        <v>302</v>
      </c>
      <c r="IUY29" s="538"/>
      <c r="IUZ29" s="538"/>
      <c r="IVA29" s="538"/>
      <c r="IVB29" s="538"/>
      <c r="IVC29" s="538"/>
      <c r="IVD29" s="67" t="s">
        <v>292</v>
      </c>
      <c r="IVE29" s="67"/>
      <c r="IVF29" s="67"/>
      <c r="IVG29" s="67"/>
      <c r="IVH29" s="67"/>
      <c r="IVI29" s="67"/>
      <c r="IVJ29" s="67"/>
      <c r="IVK29" s="67"/>
      <c r="IVL29" s="67"/>
      <c r="IVM29" s="67"/>
      <c r="IVN29" s="67" t="s">
        <v>302</v>
      </c>
      <c r="IVO29" s="538"/>
      <c r="IVP29" s="538"/>
      <c r="IVQ29" s="538"/>
      <c r="IVR29" s="538"/>
      <c r="IVS29" s="538"/>
      <c r="IVT29" s="67" t="s">
        <v>292</v>
      </c>
      <c r="IVU29" s="67"/>
      <c r="IVV29" s="67"/>
      <c r="IVW29" s="67"/>
      <c r="IVX29" s="67"/>
      <c r="IVY29" s="67"/>
      <c r="IVZ29" s="67"/>
      <c r="IWA29" s="67"/>
      <c r="IWB29" s="67"/>
      <c r="IWC29" s="67"/>
      <c r="IWD29" s="67" t="s">
        <v>302</v>
      </c>
      <c r="IWE29" s="538"/>
      <c r="IWF29" s="538"/>
      <c r="IWG29" s="538"/>
      <c r="IWH29" s="538"/>
      <c r="IWI29" s="538"/>
      <c r="IWJ29" s="67" t="s">
        <v>292</v>
      </c>
      <c r="IWK29" s="67"/>
      <c r="IWL29" s="67"/>
      <c r="IWM29" s="67"/>
      <c r="IWN29" s="67"/>
      <c r="IWO29" s="67"/>
      <c r="IWP29" s="67"/>
      <c r="IWQ29" s="67"/>
      <c r="IWR29" s="67"/>
      <c r="IWS29" s="67"/>
      <c r="IWT29" s="67" t="s">
        <v>302</v>
      </c>
      <c r="IWU29" s="538"/>
      <c r="IWV29" s="538"/>
      <c r="IWW29" s="538"/>
      <c r="IWX29" s="538"/>
      <c r="IWY29" s="538"/>
      <c r="IWZ29" s="67" t="s">
        <v>292</v>
      </c>
      <c r="IXA29" s="67"/>
      <c r="IXB29" s="67"/>
      <c r="IXC29" s="67"/>
      <c r="IXD29" s="67"/>
      <c r="IXE29" s="67"/>
      <c r="IXF29" s="67"/>
      <c r="IXG29" s="67"/>
      <c r="IXH29" s="67"/>
      <c r="IXI29" s="67"/>
      <c r="IXJ29" s="67" t="s">
        <v>302</v>
      </c>
      <c r="IXK29" s="538"/>
      <c r="IXL29" s="538"/>
      <c r="IXM29" s="538"/>
      <c r="IXN29" s="538"/>
      <c r="IXO29" s="538"/>
      <c r="IXP29" s="67" t="s">
        <v>292</v>
      </c>
      <c r="IXQ29" s="67"/>
      <c r="IXR29" s="67"/>
      <c r="IXS29" s="67"/>
      <c r="IXT29" s="67"/>
      <c r="IXU29" s="67"/>
      <c r="IXV29" s="67"/>
      <c r="IXW29" s="67"/>
      <c r="IXX29" s="67"/>
      <c r="IXY29" s="67"/>
      <c r="IXZ29" s="67" t="s">
        <v>302</v>
      </c>
      <c r="IYA29" s="538"/>
      <c r="IYB29" s="538"/>
      <c r="IYC29" s="538"/>
      <c r="IYD29" s="538"/>
      <c r="IYE29" s="538"/>
      <c r="IYF29" s="67" t="s">
        <v>292</v>
      </c>
      <c r="IYG29" s="67"/>
      <c r="IYH29" s="67"/>
      <c r="IYI29" s="67"/>
      <c r="IYJ29" s="67"/>
      <c r="IYK29" s="67"/>
      <c r="IYL29" s="67"/>
      <c r="IYM29" s="67"/>
      <c r="IYN29" s="67"/>
      <c r="IYO29" s="67"/>
      <c r="IYP29" s="67" t="s">
        <v>302</v>
      </c>
      <c r="IYQ29" s="538"/>
      <c r="IYR29" s="538"/>
      <c r="IYS29" s="538"/>
      <c r="IYT29" s="538"/>
      <c r="IYU29" s="538"/>
      <c r="IYV29" s="67" t="s">
        <v>292</v>
      </c>
      <c r="IYW29" s="67"/>
      <c r="IYX29" s="67"/>
      <c r="IYY29" s="67"/>
      <c r="IYZ29" s="67"/>
      <c r="IZA29" s="67"/>
      <c r="IZB29" s="67"/>
      <c r="IZC29" s="67"/>
      <c r="IZD29" s="67"/>
      <c r="IZE29" s="67"/>
      <c r="IZF29" s="67" t="s">
        <v>302</v>
      </c>
      <c r="IZG29" s="538"/>
      <c r="IZH29" s="538"/>
      <c r="IZI29" s="538"/>
      <c r="IZJ29" s="538"/>
      <c r="IZK29" s="538"/>
      <c r="IZL29" s="67" t="s">
        <v>292</v>
      </c>
      <c r="IZM29" s="67"/>
      <c r="IZN29" s="67"/>
      <c r="IZO29" s="67"/>
      <c r="IZP29" s="67"/>
      <c r="IZQ29" s="67"/>
      <c r="IZR29" s="67"/>
      <c r="IZS29" s="67"/>
      <c r="IZT29" s="67"/>
      <c r="IZU29" s="67"/>
      <c r="IZV29" s="67" t="s">
        <v>302</v>
      </c>
      <c r="IZW29" s="538"/>
      <c r="IZX29" s="538"/>
      <c r="IZY29" s="538"/>
      <c r="IZZ29" s="538"/>
      <c r="JAA29" s="538"/>
      <c r="JAB29" s="67" t="s">
        <v>292</v>
      </c>
      <c r="JAC29" s="67"/>
      <c r="JAD29" s="67"/>
      <c r="JAE29" s="67"/>
      <c r="JAF29" s="67"/>
      <c r="JAG29" s="67"/>
      <c r="JAH29" s="67"/>
      <c r="JAI29" s="67"/>
      <c r="JAJ29" s="67"/>
      <c r="JAK29" s="67"/>
      <c r="JAL29" s="67" t="s">
        <v>302</v>
      </c>
      <c r="JAM29" s="538"/>
      <c r="JAN29" s="538"/>
      <c r="JAO29" s="538"/>
      <c r="JAP29" s="538"/>
      <c r="JAQ29" s="538"/>
      <c r="JAR29" s="67" t="s">
        <v>292</v>
      </c>
      <c r="JAS29" s="67"/>
      <c r="JAT29" s="67"/>
      <c r="JAU29" s="67"/>
      <c r="JAV29" s="67"/>
      <c r="JAW29" s="67"/>
      <c r="JAX29" s="67"/>
      <c r="JAY29" s="67"/>
      <c r="JAZ29" s="67"/>
      <c r="JBA29" s="67"/>
      <c r="JBB29" s="67" t="s">
        <v>302</v>
      </c>
      <c r="JBC29" s="538"/>
      <c r="JBD29" s="538"/>
      <c r="JBE29" s="538"/>
      <c r="JBF29" s="538"/>
      <c r="JBG29" s="538"/>
      <c r="JBH29" s="67" t="s">
        <v>292</v>
      </c>
      <c r="JBI29" s="67"/>
      <c r="JBJ29" s="67"/>
      <c r="JBK29" s="67"/>
      <c r="JBL29" s="67"/>
      <c r="JBM29" s="67"/>
      <c r="JBN29" s="67"/>
      <c r="JBO29" s="67"/>
      <c r="JBP29" s="67"/>
      <c r="JBQ29" s="67"/>
      <c r="JBR29" s="67" t="s">
        <v>302</v>
      </c>
      <c r="JBS29" s="538"/>
      <c r="JBT29" s="538"/>
      <c r="JBU29" s="538"/>
      <c r="JBV29" s="538"/>
      <c r="JBW29" s="538"/>
      <c r="JBX29" s="67" t="s">
        <v>292</v>
      </c>
      <c r="JBY29" s="67"/>
      <c r="JBZ29" s="67"/>
      <c r="JCA29" s="67"/>
      <c r="JCB29" s="67"/>
      <c r="JCC29" s="67"/>
      <c r="JCD29" s="67"/>
      <c r="JCE29" s="67"/>
      <c r="JCF29" s="67"/>
      <c r="JCG29" s="67"/>
      <c r="JCH29" s="67" t="s">
        <v>302</v>
      </c>
      <c r="JCI29" s="538"/>
      <c r="JCJ29" s="538"/>
      <c r="JCK29" s="538"/>
      <c r="JCL29" s="538"/>
      <c r="JCM29" s="538"/>
      <c r="JCN29" s="67" t="s">
        <v>292</v>
      </c>
      <c r="JCO29" s="67"/>
      <c r="JCP29" s="67"/>
      <c r="JCQ29" s="67"/>
      <c r="JCR29" s="67"/>
      <c r="JCS29" s="67"/>
      <c r="JCT29" s="67"/>
      <c r="JCU29" s="67"/>
      <c r="JCV29" s="67"/>
      <c r="JCW29" s="67"/>
      <c r="JCX29" s="67" t="s">
        <v>302</v>
      </c>
      <c r="JCY29" s="538"/>
      <c r="JCZ29" s="538"/>
      <c r="JDA29" s="538"/>
      <c r="JDB29" s="538"/>
      <c r="JDC29" s="538"/>
      <c r="JDD29" s="67" t="s">
        <v>292</v>
      </c>
      <c r="JDE29" s="67"/>
      <c r="JDF29" s="67"/>
      <c r="JDG29" s="67"/>
      <c r="JDH29" s="67"/>
      <c r="JDI29" s="67"/>
      <c r="JDJ29" s="67"/>
      <c r="JDK29" s="67"/>
      <c r="JDL29" s="67"/>
      <c r="JDM29" s="67"/>
      <c r="JDN29" s="67" t="s">
        <v>302</v>
      </c>
      <c r="JDO29" s="538"/>
      <c r="JDP29" s="538"/>
      <c r="JDQ29" s="538"/>
      <c r="JDR29" s="538"/>
      <c r="JDS29" s="538"/>
      <c r="JDT29" s="67" t="s">
        <v>292</v>
      </c>
      <c r="JDU29" s="67"/>
      <c r="JDV29" s="67"/>
      <c r="JDW29" s="67"/>
      <c r="JDX29" s="67"/>
      <c r="JDY29" s="67"/>
      <c r="JDZ29" s="67"/>
      <c r="JEA29" s="67"/>
      <c r="JEB29" s="67"/>
      <c r="JEC29" s="67"/>
      <c r="JED29" s="67" t="s">
        <v>302</v>
      </c>
      <c r="JEE29" s="538"/>
      <c r="JEF29" s="538"/>
      <c r="JEG29" s="538"/>
      <c r="JEH29" s="538"/>
      <c r="JEI29" s="538"/>
      <c r="JEJ29" s="67" t="s">
        <v>292</v>
      </c>
      <c r="JEK29" s="67"/>
      <c r="JEL29" s="67"/>
      <c r="JEM29" s="67"/>
      <c r="JEN29" s="67"/>
      <c r="JEO29" s="67"/>
      <c r="JEP29" s="67"/>
      <c r="JEQ29" s="67"/>
      <c r="JER29" s="67"/>
      <c r="JES29" s="67"/>
      <c r="JET29" s="67" t="s">
        <v>302</v>
      </c>
      <c r="JEU29" s="538"/>
      <c r="JEV29" s="538"/>
      <c r="JEW29" s="538"/>
      <c r="JEX29" s="538"/>
      <c r="JEY29" s="538"/>
      <c r="JEZ29" s="67" t="s">
        <v>292</v>
      </c>
      <c r="JFA29" s="67"/>
      <c r="JFB29" s="67"/>
      <c r="JFC29" s="67"/>
      <c r="JFD29" s="67"/>
      <c r="JFE29" s="67"/>
      <c r="JFF29" s="67"/>
      <c r="JFG29" s="67"/>
      <c r="JFH29" s="67"/>
      <c r="JFI29" s="67"/>
      <c r="JFJ29" s="67" t="s">
        <v>302</v>
      </c>
      <c r="JFK29" s="538"/>
      <c r="JFL29" s="538"/>
      <c r="JFM29" s="538"/>
      <c r="JFN29" s="538"/>
      <c r="JFO29" s="538"/>
      <c r="JFP29" s="67" t="s">
        <v>292</v>
      </c>
      <c r="JFQ29" s="67"/>
      <c r="JFR29" s="67"/>
      <c r="JFS29" s="67"/>
      <c r="JFT29" s="67"/>
      <c r="JFU29" s="67"/>
      <c r="JFV29" s="67"/>
      <c r="JFW29" s="67"/>
      <c r="JFX29" s="67"/>
      <c r="JFY29" s="67"/>
      <c r="JFZ29" s="67" t="s">
        <v>302</v>
      </c>
      <c r="JGA29" s="538"/>
      <c r="JGB29" s="538"/>
      <c r="JGC29" s="538"/>
      <c r="JGD29" s="538"/>
      <c r="JGE29" s="538"/>
      <c r="JGF29" s="67" t="s">
        <v>292</v>
      </c>
      <c r="JGG29" s="67"/>
      <c r="JGH29" s="67"/>
      <c r="JGI29" s="67"/>
      <c r="JGJ29" s="67"/>
      <c r="JGK29" s="67"/>
      <c r="JGL29" s="67"/>
      <c r="JGM29" s="67"/>
      <c r="JGN29" s="67"/>
      <c r="JGO29" s="67"/>
      <c r="JGP29" s="67" t="s">
        <v>302</v>
      </c>
      <c r="JGQ29" s="538"/>
      <c r="JGR29" s="538"/>
      <c r="JGS29" s="538"/>
      <c r="JGT29" s="538"/>
      <c r="JGU29" s="538"/>
      <c r="JGV29" s="67" t="s">
        <v>292</v>
      </c>
      <c r="JGW29" s="67"/>
      <c r="JGX29" s="67"/>
      <c r="JGY29" s="67"/>
      <c r="JGZ29" s="67"/>
      <c r="JHA29" s="67"/>
      <c r="JHB29" s="67"/>
      <c r="JHC29" s="67"/>
      <c r="JHD29" s="67"/>
      <c r="JHE29" s="67"/>
      <c r="JHF29" s="67" t="s">
        <v>302</v>
      </c>
      <c r="JHG29" s="538"/>
      <c r="JHH29" s="538"/>
      <c r="JHI29" s="538"/>
      <c r="JHJ29" s="538"/>
      <c r="JHK29" s="538"/>
      <c r="JHL29" s="67" t="s">
        <v>292</v>
      </c>
      <c r="JHM29" s="67"/>
      <c r="JHN29" s="67"/>
      <c r="JHO29" s="67"/>
      <c r="JHP29" s="67"/>
      <c r="JHQ29" s="67"/>
      <c r="JHR29" s="67"/>
      <c r="JHS29" s="67"/>
      <c r="JHT29" s="67"/>
      <c r="JHU29" s="67"/>
      <c r="JHV29" s="67" t="s">
        <v>302</v>
      </c>
      <c r="JHW29" s="538"/>
      <c r="JHX29" s="538"/>
      <c r="JHY29" s="538"/>
      <c r="JHZ29" s="538"/>
      <c r="JIA29" s="538"/>
      <c r="JIB29" s="67" t="s">
        <v>292</v>
      </c>
      <c r="JIC29" s="67"/>
      <c r="JID29" s="67"/>
      <c r="JIE29" s="67"/>
      <c r="JIF29" s="67"/>
      <c r="JIG29" s="67"/>
      <c r="JIH29" s="67"/>
      <c r="JII29" s="67"/>
      <c r="JIJ29" s="67"/>
      <c r="JIK29" s="67"/>
      <c r="JIL29" s="67" t="s">
        <v>302</v>
      </c>
      <c r="JIM29" s="538"/>
      <c r="JIN29" s="538"/>
      <c r="JIO29" s="538"/>
      <c r="JIP29" s="538"/>
      <c r="JIQ29" s="538"/>
      <c r="JIR29" s="67" t="s">
        <v>292</v>
      </c>
      <c r="JIS29" s="67"/>
      <c r="JIT29" s="67"/>
      <c r="JIU29" s="67"/>
      <c r="JIV29" s="67"/>
      <c r="JIW29" s="67"/>
      <c r="JIX29" s="67"/>
      <c r="JIY29" s="67"/>
      <c r="JIZ29" s="67"/>
      <c r="JJA29" s="67"/>
      <c r="JJB29" s="67" t="s">
        <v>302</v>
      </c>
      <c r="JJC29" s="538"/>
      <c r="JJD29" s="538"/>
      <c r="JJE29" s="538"/>
      <c r="JJF29" s="538"/>
      <c r="JJG29" s="538"/>
      <c r="JJH29" s="67" t="s">
        <v>292</v>
      </c>
      <c r="JJI29" s="67"/>
      <c r="JJJ29" s="67"/>
      <c r="JJK29" s="67"/>
      <c r="JJL29" s="67"/>
      <c r="JJM29" s="67"/>
      <c r="JJN29" s="67"/>
      <c r="JJO29" s="67"/>
      <c r="JJP29" s="67"/>
      <c r="JJQ29" s="67"/>
      <c r="JJR29" s="67" t="s">
        <v>302</v>
      </c>
      <c r="JJS29" s="538"/>
      <c r="JJT29" s="538"/>
      <c r="JJU29" s="538"/>
      <c r="JJV29" s="538"/>
      <c r="JJW29" s="538"/>
      <c r="JJX29" s="67" t="s">
        <v>292</v>
      </c>
      <c r="JJY29" s="67"/>
      <c r="JJZ29" s="67"/>
      <c r="JKA29" s="67"/>
      <c r="JKB29" s="67"/>
      <c r="JKC29" s="67"/>
      <c r="JKD29" s="67"/>
      <c r="JKE29" s="67"/>
      <c r="JKF29" s="67"/>
      <c r="JKG29" s="67"/>
      <c r="JKH29" s="67" t="s">
        <v>302</v>
      </c>
      <c r="JKI29" s="538"/>
      <c r="JKJ29" s="538"/>
      <c r="JKK29" s="538"/>
      <c r="JKL29" s="538"/>
      <c r="JKM29" s="538"/>
      <c r="JKN29" s="67" t="s">
        <v>292</v>
      </c>
      <c r="JKO29" s="67"/>
      <c r="JKP29" s="67"/>
      <c r="JKQ29" s="67"/>
      <c r="JKR29" s="67"/>
      <c r="JKS29" s="67"/>
      <c r="JKT29" s="67"/>
      <c r="JKU29" s="67"/>
      <c r="JKV29" s="67"/>
      <c r="JKW29" s="67"/>
      <c r="JKX29" s="67" t="s">
        <v>302</v>
      </c>
      <c r="JKY29" s="538"/>
      <c r="JKZ29" s="538"/>
      <c r="JLA29" s="538"/>
      <c r="JLB29" s="538"/>
      <c r="JLC29" s="538"/>
      <c r="JLD29" s="67" t="s">
        <v>292</v>
      </c>
      <c r="JLE29" s="67"/>
      <c r="JLF29" s="67"/>
      <c r="JLG29" s="67"/>
      <c r="JLH29" s="67"/>
      <c r="JLI29" s="67"/>
      <c r="JLJ29" s="67"/>
      <c r="JLK29" s="67"/>
      <c r="JLL29" s="67"/>
      <c r="JLM29" s="67"/>
      <c r="JLN29" s="67" t="s">
        <v>302</v>
      </c>
      <c r="JLO29" s="538"/>
      <c r="JLP29" s="538"/>
      <c r="JLQ29" s="538"/>
      <c r="JLR29" s="538"/>
      <c r="JLS29" s="538"/>
      <c r="JLT29" s="67" t="s">
        <v>292</v>
      </c>
      <c r="JLU29" s="67"/>
      <c r="JLV29" s="67"/>
      <c r="JLW29" s="67"/>
      <c r="JLX29" s="67"/>
      <c r="JLY29" s="67"/>
      <c r="JLZ29" s="67"/>
      <c r="JMA29" s="67"/>
      <c r="JMB29" s="67"/>
      <c r="JMC29" s="67"/>
      <c r="JMD29" s="67" t="s">
        <v>302</v>
      </c>
      <c r="JME29" s="538"/>
      <c r="JMF29" s="538"/>
      <c r="JMG29" s="538"/>
      <c r="JMH29" s="538"/>
      <c r="JMI29" s="538"/>
      <c r="JMJ29" s="67" t="s">
        <v>292</v>
      </c>
      <c r="JMK29" s="67"/>
      <c r="JML29" s="67"/>
      <c r="JMM29" s="67"/>
      <c r="JMN29" s="67"/>
      <c r="JMO29" s="67"/>
      <c r="JMP29" s="67"/>
      <c r="JMQ29" s="67"/>
      <c r="JMR29" s="67"/>
      <c r="JMS29" s="67"/>
      <c r="JMT29" s="67" t="s">
        <v>302</v>
      </c>
      <c r="JMU29" s="538"/>
      <c r="JMV29" s="538"/>
      <c r="JMW29" s="538"/>
      <c r="JMX29" s="538"/>
      <c r="JMY29" s="538"/>
      <c r="JMZ29" s="67" t="s">
        <v>292</v>
      </c>
      <c r="JNA29" s="67"/>
      <c r="JNB29" s="67"/>
      <c r="JNC29" s="67"/>
      <c r="JND29" s="67"/>
      <c r="JNE29" s="67"/>
      <c r="JNF29" s="67"/>
      <c r="JNG29" s="67"/>
      <c r="JNH29" s="67"/>
      <c r="JNI29" s="67"/>
      <c r="JNJ29" s="67" t="s">
        <v>302</v>
      </c>
      <c r="JNK29" s="538"/>
      <c r="JNL29" s="538"/>
      <c r="JNM29" s="538"/>
      <c r="JNN29" s="538"/>
      <c r="JNO29" s="538"/>
      <c r="JNP29" s="67" t="s">
        <v>292</v>
      </c>
      <c r="JNQ29" s="67"/>
      <c r="JNR29" s="67"/>
      <c r="JNS29" s="67"/>
      <c r="JNT29" s="67"/>
      <c r="JNU29" s="67"/>
      <c r="JNV29" s="67"/>
      <c r="JNW29" s="67"/>
      <c r="JNX29" s="67"/>
      <c r="JNY29" s="67"/>
      <c r="JNZ29" s="67" t="s">
        <v>302</v>
      </c>
      <c r="JOA29" s="538"/>
      <c r="JOB29" s="538"/>
      <c r="JOC29" s="538"/>
      <c r="JOD29" s="538"/>
      <c r="JOE29" s="538"/>
      <c r="JOF29" s="67" t="s">
        <v>292</v>
      </c>
      <c r="JOG29" s="67"/>
      <c r="JOH29" s="67"/>
      <c r="JOI29" s="67"/>
      <c r="JOJ29" s="67"/>
      <c r="JOK29" s="67"/>
      <c r="JOL29" s="67"/>
      <c r="JOM29" s="67"/>
      <c r="JON29" s="67"/>
      <c r="JOO29" s="67"/>
      <c r="JOP29" s="67" t="s">
        <v>302</v>
      </c>
      <c r="JOQ29" s="538"/>
      <c r="JOR29" s="538"/>
      <c r="JOS29" s="538"/>
      <c r="JOT29" s="538"/>
      <c r="JOU29" s="538"/>
      <c r="JOV29" s="67" t="s">
        <v>292</v>
      </c>
      <c r="JOW29" s="67"/>
      <c r="JOX29" s="67"/>
      <c r="JOY29" s="67"/>
      <c r="JOZ29" s="67"/>
      <c r="JPA29" s="67"/>
      <c r="JPB29" s="67"/>
      <c r="JPC29" s="67"/>
      <c r="JPD29" s="67"/>
      <c r="JPE29" s="67"/>
      <c r="JPF29" s="67" t="s">
        <v>302</v>
      </c>
      <c r="JPG29" s="538"/>
      <c r="JPH29" s="538"/>
      <c r="JPI29" s="538"/>
      <c r="JPJ29" s="538"/>
      <c r="JPK29" s="538"/>
      <c r="JPL29" s="67" t="s">
        <v>292</v>
      </c>
      <c r="JPM29" s="67"/>
      <c r="JPN29" s="67"/>
      <c r="JPO29" s="67"/>
      <c r="JPP29" s="67"/>
      <c r="JPQ29" s="67"/>
      <c r="JPR29" s="67"/>
      <c r="JPS29" s="67"/>
      <c r="JPT29" s="67"/>
      <c r="JPU29" s="67"/>
      <c r="JPV29" s="67" t="s">
        <v>302</v>
      </c>
      <c r="JPW29" s="538"/>
      <c r="JPX29" s="538"/>
      <c r="JPY29" s="538"/>
      <c r="JPZ29" s="538"/>
      <c r="JQA29" s="538"/>
      <c r="JQB29" s="67" t="s">
        <v>292</v>
      </c>
      <c r="JQC29" s="67"/>
      <c r="JQD29" s="67"/>
      <c r="JQE29" s="67"/>
      <c r="JQF29" s="67"/>
      <c r="JQG29" s="67"/>
      <c r="JQH29" s="67"/>
      <c r="JQI29" s="67"/>
      <c r="JQJ29" s="67"/>
      <c r="JQK29" s="67"/>
      <c r="JQL29" s="67" t="s">
        <v>302</v>
      </c>
      <c r="JQM29" s="538"/>
      <c r="JQN29" s="538"/>
      <c r="JQO29" s="538"/>
      <c r="JQP29" s="538"/>
      <c r="JQQ29" s="538"/>
      <c r="JQR29" s="67" t="s">
        <v>292</v>
      </c>
      <c r="JQS29" s="67"/>
      <c r="JQT29" s="67"/>
      <c r="JQU29" s="67"/>
      <c r="JQV29" s="67"/>
      <c r="JQW29" s="67"/>
      <c r="JQX29" s="67"/>
      <c r="JQY29" s="67"/>
      <c r="JQZ29" s="67"/>
      <c r="JRA29" s="67"/>
      <c r="JRB29" s="67" t="s">
        <v>302</v>
      </c>
      <c r="JRC29" s="538"/>
      <c r="JRD29" s="538"/>
      <c r="JRE29" s="538"/>
      <c r="JRF29" s="538"/>
      <c r="JRG29" s="538"/>
      <c r="JRH29" s="67" t="s">
        <v>292</v>
      </c>
      <c r="JRI29" s="67"/>
      <c r="JRJ29" s="67"/>
      <c r="JRK29" s="67"/>
      <c r="JRL29" s="67"/>
      <c r="JRM29" s="67"/>
      <c r="JRN29" s="67"/>
      <c r="JRO29" s="67"/>
      <c r="JRP29" s="67"/>
      <c r="JRQ29" s="67"/>
      <c r="JRR29" s="67" t="s">
        <v>302</v>
      </c>
      <c r="JRS29" s="538"/>
      <c r="JRT29" s="538"/>
      <c r="JRU29" s="538"/>
      <c r="JRV29" s="538"/>
      <c r="JRW29" s="538"/>
      <c r="JRX29" s="67" t="s">
        <v>292</v>
      </c>
      <c r="JRY29" s="67"/>
      <c r="JRZ29" s="67"/>
      <c r="JSA29" s="67"/>
      <c r="JSB29" s="67"/>
      <c r="JSC29" s="67"/>
      <c r="JSD29" s="67"/>
      <c r="JSE29" s="67"/>
      <c r="JSF29" s="67"/>
      <c r="JSG29" s="67"/>
      <c r="JSH29" s="67" t="s">
        <v>302</v>
      </c>
      <c r="JSI29" s="538"/>
      <c r="JSJ29" s="538"/>
      <c r="JSK29" s="538"/>
      <c r="JSL29" s="538"/>
      <c r="JSM29" s="538"/>
      <c r="JSN29" s="67" t="s">
        <v>292</v>
      </c>
      <c r="JSO29" s="67"/>
      <c r="JSP29" s="67"/>
      <c r="JSQ29" s="67"/>
      <c r="JSR29" s="67"/>
      <c r="JSS29" s="67"/>
      <c r="JST29" s="67"/>
      <c r="JSU29" s="67"/>
      <c r="JSV29" s="67"/>
      <c r="JSW29" s="67"/>
      <c r="JSX29" s="67" t="s">
        <v>302</v>
      </c>
      <c r="JSY29" s="538"/>
      <c r="JSZ29" s="538"/>
      <c r="JTA29" s="538"/>
      <c r="JTB29" s="538"/>
      <c r="JTC29" s="538"/>
      <c r="JTD29" s="67" t="s">
        <v>292</v>
      </c>
      <c r="JTE29" s="67"/>
      <c r="JTF29" s="67"/>
      <c r="JTG29" s="67"/>
      <c r="JTH29" s="67"/>
      <c r="JTI29" s="67"/>
      <c r="JTJ29" s="67"/>
      <c r="JTK29" s="67"/>
      <c r="JTL29" s="67"/>
      <c r="JTM29" s="67"/>
      <c r="JTN29" s="67" t="s">
        <v>302</v>
      </c>
      <c r="JTO29" s="538"/>
      <c r="JTP29" s="538"/>
      <c r="JTQ29" s="538"/>
      <c r="JTR29" s="538"/>
      <c r="JTS29" s="538"/>
      <c r="JTT29" s="67" t="s">
        <v>292</v>
      </c>
      <c r="JTU29" s="67"/>
      <c r="JTV29" s="67"/>
      <c r="JTW29" s="67"/>
      <c r="JTX29" s="67"/>
      <c r="JTY29" s="67"/>
      <c r="JTZ29" s="67"/>
      <c r="JUA29" s="67"/>
      <c r="JUB29" s="67"/>
      <c r="JUC29" s="67"/>
      <c r="JUD29" s="67" t="s">
        <v>302</v>
      </c>
      <c r="JUE29" s="538"/>
      <c r="JUF29" s="538"/>
      <c r="JUG29" s="538"/>
      <c r="JUH29" s="538"/>
      <c r="JUI29" s="538"/>
      <c r="JUJ29" s="67" t="s">
        <v>292</v>
      </c>
      <c r="JUK29" s="67"/>
      <c r="JUL29" s="67"/>
      <c r="JUM29" s="67"/>
      <c r="JUN29" s="67"/>
      <c r="JUO29" s="67"/>
      <c r="JUP29" s="67"/>
      <c r="JUQ29" s="67"/>
      <c r="JUR29" s="67"/>
      <c r="JUS29" s="67"/>
      <c r="JUT29" s="67" t="s">
        <v>302</v>
      </c>
      <c r="JUU29" s="538"/>
      <c r="JUV29" s="538"/>
      <c r="JUW29" s="538"/>
      <c r="JUX29" s="538"/>
      <c r="JUY29" s="538"/>
      <c r="JUZ29" s="67" t="s">
        <v>292</v>
      </c>
      <c r="JVA29" s="67"/>
      <c r="JVB29" s="67"/>
      <c r="JVC29" s="67"/>
      <c r="JVD29" s="67"/>
      <c r="JVE29" s="67"/>
      <c r="JVF29" s="67"/>
      <c r="JVG29" s="67"/>
      <c r="JVH29" s="67"/>
      <c r="JVI29" s="67"/>
      <c r="JVJ29" s="67" t="s">
        <v>302</v>
      </c>
      <c r="JVK29" s="538"/>
      <c r="JVL29" s="538"/>
      <c r="JVM29" s="538"/>
      <c r="JVN29" s="538"/>
      <c r="JVO29" s="538"/>
      <c r="JVP29" s="67" t="s">
        <v>292</v>
      </c>
      <c r="JVQ29" s="67"/>
      <c r="JVR29" s="67"/>
      <c r="JVS29" s="67"/>
      <c r="JVT29" s="67"/>
      <c r="JVU29" s="67"/>
      <c r="JVV29" s="67"/>
      <c r="JVW29" s="67"/>
      <c r="JVX29" s="67"/>
      <c r="JVY29" s="67"/>
      <c r="JVZ29" s="67" t="s">
        <v>302</v>
      </c>
      <c r="JWA29" s="538"/>
      <c r="JWB29" s="538"/>
      <c r="JWC29" s="538"/>
      <c r="JWD29" s="538"/>
      <c r="JWE29" s="538"/>
      <c r="JWF29" s="67" t="s">
        <v>292</v>
      </c>
      <c r="JWG29" s="67"/>
      <c r="JWH29" s="67"/>
      <c r="JWI29" s="67"/>
      <c r="JWJ29" s="67"/>
      <c r="JWK29" s="67"/>
      <c r="JWL29" s="67"/>
      <c r="JWM29" s="67"/>
      <c r="JWN29" s="67"/>
      <c r="JWO29" s="67"/>
      <c r="JWP29" s="67" t="s">
        <v>302</v>
      </c>
      <c r="JWQ29" s="538"/>
      <c r="JWR29" s="538"/>
      <c r="JWS29" s="538"/>
      <c r="JWT29" s="538"/>
      <c r="JWU29" s="538"/>
      <c r="JWV29" s="67" t="s">
        <v>292</v>
      </c>
      <c r="JWW29" s="67"/>
      <c r="JWX29" s="67"/>
      <c r="JWY29" s="67"/>
      <c r="JWZ29" s="67"/>
      <c r="JXA29" s="67"/>
      <c r="JXB29" s="67"/>
      <c r="JXC29" s="67"/>
      <c r="JXD29" s="67"/>
      <c r="JXE29" s="67"/>
      <c r="JXF29" s="67" t="s">
        <v>302</v>
      </c>
      <c r="JXG29" s="538"/>
      <c r="JXH29" s="538"/>
      <c r="JXI29" s="538"/>
      <c r="JXJ29" s="538"/>
      <c r="JXK29" s="538"/>
      <c r="JXL29" s="67" t="s">
        <v>292</v>
      </c>
      <c r="JXM29" s="67"/>
      <c r="JXN29" s="67"/>
      <c r="JXO29" s="67"/>
      <c r="JXP29" s="67"/>
      <c r="JXQ29" s="67"/>
      <c r="JXR29" s="67"/>
      <c r="JXS29" s="67"/>
      <c r="JXT29" s="67"/>
      <c r="JXU29" s="67"/>
      <c r="JXV29" s="67" t="s">
        <v>302</v>
      </c>
      <c r="JXW29" s="538"/>
      <c r="JXX29" s="538"/>
      <c r="JXY29" s="538"/>
      <c r="JXZ29" s="538"/>
      <c r="JYA29" s="538"/>
      <c r="JYB29" s="67" t="s">
        <v>292</v>
      </c>
      <c r="JYC29" s="67"/>
      <c r="JYD29" s="67"/>
      <c r="JYE29" s="67"/>
      <c r="JYF29" s="67"/>
      <c r="JYG29" s="67"/>
      <c r="JYH29" s="67"/>
      <c r="JYI29" s="67"/>
      <c r="JYJ29" s="67"/>
      <c r="JYK29" s="67"/>
      <c r="JYL29" s="67" t="s">
        <v>302</v>
      </c>
      <c r="JYM29" s="538"/>
      <c r="JYN29" s="538"/>
      <c r="JYO29" s="538"/>
      <c r="JYP29" s="538"/>
      <c r="JYQ29" s="538"/>
      <c r="JYR29" s="67" t="s">
        <v>292</v>
      </c>
      <c r="JYS29" s="67"/>
      <c r="JYT29" s="67"/>
      <c r="JYU29" s="67"/>
      <c r="JYV29" s="67"/>
      <c r="JYW29" s="67"/>
      <c r="JYX29" s="67"/>
      <c r="JYY29" s="67"/>
      <c r="JYZ29" s="67"/>
      <c r="JZA29" s="67"/>
      <c r="JZB29" s="67" t="s">
        <v>302</v>
      </c>
      <c r="JZC29" s="538"/>
      <c r="JZD29" s="538"/>
      <c r="JZE29" s="538"/>
      <c r="JZF29" s="538"/>
      <c r="JZG29" s="538"/>
      <c r="JZH29" s="67" t="s">
        <v>292</v>
      </c>
      <c r="JZI29" s="67"/>
      <c r="JZJ29" s="67"/>
      <c r="JZK29" s="67"/>
      <c r="JZL29" s="67"/>
      <c r="JZM29" s="67"/>
      <c r="JZN29" s="67"/>
      <c r="JZO29" s="67"/>
      <c r="JZP29" s="67"/>
      <c r="JZQ29" s="67"/>
      <c r="JZR29" s="67" t="s">
        <v>302</v>
      </c>
      <c r="JZS29" s="538"/>
      <c r="JZT29" s="538"/>
      <c r="JZU29" s="538"/>
      <c r="JZV29" s="538"/>
      <c r="JZW29" s="538"/>
      <c r="JZX29" s="67" t="s">
        <v>292</v>
      </c>
      <c r="JZY29" s="67"/>
      <c r="JZZ29" s="67"/>
      <c r="KAA29" s="67"/>
      <c r="KAB29" s="67"/>
      <c r="KAC29" s="67"/>
      <c r="KAD29" s="67"/>
      <c r="KAE29" s="67"/>
      <c r="KAF29" s="67"/>
      <c r="KAG29" s="67"/>
      <c r="KAH29" s="67" t="s">
        <v>302</v>
      </c>
      <c r="KAI29" s="538"/>
      <c r="KAJ29" s="538"/>
      <c r="KAK29" s="538"/>
      <c r="KAL29" s="538"/>
      <c r="KAM29" s="538"/>
      <c r="KAN29" s="67" t="s">
        <v>292</v>
      </c>
      <c r="KAO29" s="67"/>
      <c r="KAP29" s="67"/>
      <c r="KAQ29" s="67"/>
      <c r="KAR29" s="67"/>
      <c r="KAS29" s="67"/>
      <c r="KAT29" s="67"/>
      <c r="KAU29" s="67"/>
      <c r="KAV29" s="67"/>
      <c r="KAW29" s="67"/>
      <c r="KAX29" s="67" t="s">
        <v>302</v>
      </c>
      <c r="KAY29" s="538"/>
      <c r="KAZ29" s="538"/>
      <c r="KBA29" s="538"/>
      <c r="KBB29" s="538"/>
      <c r="KBC29" s="538"/>
      <c r="KBD29" s="67" t="s">
        <v>292</v>
      </c>
      <c r="KBE29" s="67"/>
      <c r="KBF29" s="67"/>
      <c r="KBG29" s="67"/>
      <c r="KBH29" s="67"/>
      <c r="KBI29" s="67"/>
      <c r="KBJ29" s="67"/>
      <c r="KBK29" s="67"/>
      <c r="KBL29" s="67"/>
      <c r="KBM29" s="67"/>
      <c r="KBN29" s="67" t="s">
        <v>302</v>
      </c>
      <c r="KBO29" s="538"/>
      <c r="KBP29" s="538"/>
      <c r="KBQ29" s="538"/>
      <c r="KBR29" s="538"/>
      <c r="KBS29" s="538"/>
      <c r="KBT29" s="67" t="s">
        <v>292</v>
      </c>
      <c r="KBU29" s="67"/>
      <c r="KBV29" s="67"/>
      <c r="KBW29" s="67"/>
      <c r="KBX29" s="67"/>
      <c r="KBY29" s="67"/>
      <c r="KBZ29" s="67"/>
      <c r="KCA29" s="67"/>
      <c r="KCB29" s="67"/>
      <c r="KCC29" s="67"/>
      <c r="KCD29" s="67" t="s">
        <v>302</v>
      </c>
      <c r="KCE29" s="538"/>
      <c r="KCF29" s="538"/>
      <c r="KCG29" s="538"/>
      <c r="KCH29" s="538"/>
      <c r="KCI29" s="538"/>
      <c r="KCJ29" s="67" t="s">
        <v>292</v>
      </c>
      <c r="KCK29" s="67"/>
      <c r="KCL29" s="67"/>
      <c r="KCM29" s="67"/>
      <c r="KCN29" s="67"/>
      <c r="KCO29" s="67"/>
      <c r="KCP29" s="67"/>
      <c r="KCQ29" s="67"/>
      <c r="KCR29" s="67"/>
      <c r="KCS29" s="67"/>
      <c r="KCT29" s="67" t="s">
        <v>302</v>
      </c>
      <c r="KCU29" s="538"/>
      <c r="KCV29" s="538"/>
      <c r="KCW29" s="538"/>
      <c r="KCX29" s="538"/>
      <c r="KCY29" s="538"/>
      <c r="KCZ29" s="67" t="s">
        <v>292</v>
      </c>
      <c r="KDA29" s="67"/>
      <c r="KDB29" s="67"/>
      <c r="KDC29" s="67"/>
      <c r="KDD29" s="67"/>
      <c r="KDE29" s="67"/>
      <c r="KDF29" s="67"/>
      <c r="KDG29" s="67"/>
      <c r="KDH29" s="67"/>
      <c r="KDI29" s="67"/>
      <c r="KDJ29" s="67" t="s">
        <v>302</v>
      </c>
      <c r="KDK29" s="538"/>
      <c r="KDL29" s="538"/>
      <c r="KDM29" s="538"/>
      <c r="KDN29" s="538"/>
      <c r="KDO29" s="538"/>
      <c r="KDP29" s="67" t="s">
        <v>292</v>
      </c>
      <c r="KDQ29" s="67"/>
      <c r="KDR29" s="67"/>
      <c r="KDS29" s="67"/>
      <c r="KDT29" s="67"/>
      <c r="KDU29" s="67"/>
      <c r="KDV29" s="67"/>
      <c r="KDW29" s="67"/>
      <c r="KDX29" s="67"/>
      <c r="KDY29" s="67"/>
      <c r="KDZ29" s="67" t="s">
        <v>302</v>
      </c>
      <c r="KEA29" s="538"/>
      <c r="KEB29" s="538"/>
      <c r="KEC29" s="538"/>
      <c r="KED29" s="538"/>
      <c r="KEE29" s="538"/>
      <c r="KEF29" s="67" t="s">
        <v>292</v>
      </c>
      <c r="KEG29" s="67"/>
      <c r="KEH29" s="67"/>
      <c r="KEI29" s="67"/>
      <c r="KEJ29" s="67"/>
      <c r="KEK29" s="67"/>
      <c r="KEL29" s="67"/>
      <c r="KEM29" s="67"/>
      <c r="KEN29" s="67"/>
      <c r="KEO29" s="67"/>
      <c r="KEP29" s="67" t="s">
        <v>302</v>
      </c>
      <c r="KEQ29" s="538"/>
      <c r="KER29" s="538"/>
      <c r="KES29" s="538"/>
      <c r="KET29" s="538"/>
      <c r="KEU29" s="538"/>
      <c r="KEV29" s="67" t="s">
        <v>292</v>
      </c>
      <c r="KEW29" s="67"/>
      <c r="KEX29" s="67"/>
      <c r="KEY29" s="67"/>
      <c r="KEZ29" s="67"/>
      <c r="KFA29" s="67"/>
      <c r="KFB29" s="67"/>
      <c r="KFC29" s="67"/>
      <c r="KFD29" s="67"/>
      <c r="KFE29" s="67"/>
      <c r="KFF29" s="67" t="s">
        <v>302</v>
      </c>
      <c r="KFG29" s="538"/>
      <c r="KFH29" s="538"/>
      <c r="KFI29" s="538"/>
      <c r="KFJ29" s="538"/>
      <c r="KFK29" s="538"/>
      <c r="KFL29" s="67" t="s">
        <v>292</v>
      </c>
      <c r="KFM29" s="67"/>
      <c r="KFN29" s="67"/>
      <c r="KFO29" s="67"/>
      <c r="KFP29" s="67"/>
      <c r="KFQ29" s="67"/>
      <c r="KFR29" s="67"/>
      <c r="KFS29" s="67"/>
      <c r="KFT29" s="67"/>
      <c r="KFU29" s="67"/>
      <c r="KFV29" s="67" t="s">
        <v>302</v>
      </c>
      <c r="KFW29" s="538"/>
      <c r="KFX29" s="538"/>
      <c r="KFY29" s="538"/>
      <c r="KFZ29" s="538"/>
      <c r="KGA29" s="538"/>
      <c r="KGB29" s="67" t="s">
        <v>292</v>
      </c>
      <c r="KGC29" s="67"/>
      <c r="KGD29" s="67"/>
      <c r="KGE29" s="67"/>
      <c r="KGF29" s="67"/>
      <c r="KGG29" s="67"/>
      <c r="KGH29" s="67"/>
      <c r="KGI29" s="67"/>
      <c r="KGJ29" s="67"/>
      <c r="KGK29" s="67"/>
      <c r="KGL29" s="67" t="s">
        <v>302</v>
      </c>
      <c r="KGM29" s="538"/>
      <c r="KGN29" s="538"/>
      <c r="KGO29" s="538"/>
      <c r="KGP29" s="538"/>
      <c r="KGQ29" s="538"/>
      <c r="KGR29" s="67" t="s">
        <v>292</v>
      </c>
      <c r="KGS29" s="67"/>
      <c r="KGT29" s="67"/>
      <c r="KGU29" s="67"/>
      <c r="KGV29" s="67"/>
      <c r="KGW29" s="67"/>
      <c r="KGX29" s="67"/>
      <c r="KGY29" s="67"/>
      <c r="KGZ29" s="67"/>
      <c r="KHA29" s="67"/>
      <c r="KHB29" s="67" t="s">
        <v>302</v>
      </c>
      <c r="KHC29" s="538"/>
      <c r="KHD29" s="538"/>
      <c r="KHE29" s="538"/>
      <c r="KHF29" s="538"/>
      <c r="KHG29" s="538"/>
      <c r="KHH29" s="67" t="s">
        <v>292</v>
      </c>
      <c r="KHI29" s="67"/>
      <c r="KHJ29" s="67"/>
      <c r="KHK29" s="67"/>
      <c r="KHL29" s="67"/>
      <c r="KHM29" s="67"/>
      <c r="KHN29" s="67"/>
      <c r="KHO29" s="67"/>
      <c r="KHP29" s="67"/>
      <c r="KHQ29" s="67"/>
      <c r="KHR29" s="67" t="s">
        <v>302</v>
      </c>
      <c r="KHS29" s="538"/>
      <c r="KHT29" s="538"/>
      <c r="KHU29" s="538"/>
      <c r="KHV29" s="538"/>
      <c r="KHW29" s="538"/>
      <c r="KHX29" s="67" t="s">
        <v>292</v>
      </c>
      <c r="KHY29" s="67"/>
      <c r="KHZ29" s="67"/>
      <c r="KIA29" s="67"/>
      <c r="KIB29" s="67"/>
      <c r="KIC29" s="67"/>
      <c r="KID29" s="67"/>
      <c r="KIE29" s="67"/>
      <c r="KIF29" s="67"/>
      <c r="KIG29" s="67"/>
      <c r="KIH29" s="67" t="s">
        <v>302</v>
      </c>
      <c r="KII29" s="538"/>
      <c r="KIJ29" s="538"/>
      <c r="KIK29" s="538"/>
      <c r="KIL29" s="538"/>
      <c r="KIM29" s="538"/>
      <c r="KIN29" s="67" t="s">
        <v>292</v>
      </c>
      <c r="KIO29" s="67"/>
      <c r="KIP29" s="67"/>
      <c r="KIQ29" s="67"/>
      <c r="KIR29" s="67"/>
      <c r="KIS29" s="67"/>
      <c r="KIT29" s="67"/>
      <c r="KIU29" s="67"/>
      <c r="KIV29" s="67"/>
      <c r="KIW29" s="67"/>
      <c r="KIX29" s="67" t="s">
        <v>302</v>
      </c>
      <c r="KIY29" s="538"/>
      <c r="KIZ29" s="538"/>
      <c r="KJA29" s="538"/>
      <c r="KJB29" s="538"/>
      <c r="KJC29" s="538"/>
      <c r="KJD29" s="67" t="s">
        <v>292</v>
      </c>
      <c r="KJE29" s="67"/>
      <c r="KJF29" s="67"/>
      <c r="KJG29" s="67"/>
      <c r="KJH29" s="67"/>
      <c r="KJI29" s="67"/>
      <c r="KJJ29" s="67"/>
      <c r="KJK29" s="67"/>
      <c r="KJL29" s="67"/>
      <c r="KJM29" s="67"/>
      <c r="KJN29" s="67" t="s">
        <v>302</v>
      </c>
      <c r="KJO29" s="538"/>
      <c r="KJP29" s="538"/>
      <c r="KJQ29" s="538"/>
      <c r="KJR29" s="538"/>
      <c r="KJS29" s="538"/>
      <c r="KJT29" s="67" t="s">
        <v>292</v>
      </c>
      <c r="KJU29" s="67"/>
      <c r="KJV29" s="67"/>
      <c r="KJW29" s="67"/>
      <c r="KJX29" s="67"/>
      <c r="KJY29" s="67"/>
      <c r="KJZ29" s="67"/>
      <c r="KKA29" s="67"/>
      <c r="KKB29" s="67"/>
      <c r="KKC29" s="67"/>
      <c r="KKD29" s="67" t="s">
        <v>302</v>
      </c>
      <c r="KKE29" s="538"/>
      <c r="KKF29" s="538"/>
      <c r="KKG29" s="538"/>
      <c r="KKH29" s="538"/>
      <c r="KKI29" s="538"/>
      <c r="KKJ29" s="67" t="s">
        <v>292</v>
      </c>
      <c r="KKK29" s="67"/>
      <c r="KKL29" s="67"/>
      <c r="KKM29" s="67"/>
      <c r="KKN29" s="67"/>
      <c r="KKO29" s="67"/>
      <c r="KKP29" s="67"/>
      <c r="KKQ29" s="67"/>
      <c r="KKR29" s="67"/>
      <c r="KKS29" s="67"/>
      <c r="KKT29" s="67" t="s">
        <v>302</v>
      </c>
      <c r="KKU29" s="538"/>
      <c r="KKV29" s="538"/>
      <c r="KKW29" s="538"/>
      <c r="KKX29" s="538"/>
      <c r="KKY29" s="538"/>
      <c r="KKZ29" s="67" t="s">
        <v>292</v>
      </c>
      <c r="KLA29" s="67"/>
      <c r="KLB29" s="67"/>
      <c r="KLC29" s="67"/>
      <c r="KLD29" s="67"/>
      <c r="KLE29" s="67"/>
      <c r="KLF29" s="67"/>
      <c r="KLG29" s="67"/>
      <c r="KLH29" s="67"/>
      <c r="KLI29" s="67"/>
      <c r="KLJ29" s="67" t="s">
        <v>302</v>
      </c>
      <c r="KLK29" s="538"/>
      <c r="KLL29" s="538"/>
      <c r="KLM29" s="538"/>
      <c r="KLN29" s="538"/>
      <c r="KLO29" s="538"/>
      <c r="KLP29" s="67" t="s">
        <v>292</v>
      </c>
      <c r="KLQ29" s="67"/>
      <c r="KLR29" s="67"/>
      <c r="KLS29" s="67"/>
      <c r="KLT29" s="67"/>
      <c r="KLU29" s="67"/>
      <c r="KLV29" s="67"/>
      <c r="KLW29" s="67"/>
      <c r="KLX29" s="67"/>
      <c r="KLY29" s="67"/>
      <c r="KLZ29" s="67" t="s">
        <v>302</v>
      </c>
      <c r="KMA29" s="538"/>
      <c r="KMB29" s="538"/>
      <c r="KMC29" s="538"/>
      <c r="KMD29" s="538"/>
      <c r="KME29" s="538"/>
      <c r="KMF29" s="67" t="s">
        <v>292</v>
      </c>
      <c r="KMG29" s="67"/>
      <c r="KMH29" s="67"/>
      <c r="KMI29" s="67"/>
      <c r="KMJ29" s="67"/>
      <c r="KMK29" s="67"/>
      <c r="KML29" s="67"/>
      <c r="KMM29" s="67"/>
      <c r="KMN29" s="67"/>
      <c r="KMO29" s="67"/>
      <c r="KMP29" s="67" t="s">
        <v>302</v>
      </c>
      <c r="KMQ29" s="538"/>
      <c r="KMR29" s="538"/>
      <c r="KMS29" s="538"/>
      <c r="KMT29" s="538"/>
      <c r="KMU29" s="538"/>
      <c r="KMV29" s="67" t="s">
        <v>292</v>
      </c>
      <c r="KMW29" s="67"/>
      <c r="KMX29" s="67"/>
      <c r="KMY29" s="67"/>
      <c r="KMZ29" s="67"/>
      <c r="KNA29" s="67"/>
      <c r="KNB29" s="67"/>
      <c r="KNC29" s="67"/>
      <c r="KND29" s="67"/>
      <c r="KNE29" s="67"/>
      <c r="KNF29" s="67" t="s">
        <v>302</v>
      </c>
      <c r="KNG29" s="538"/>
      <c r="KNH29" s="538"/>
      <c r="KNI29" s="538"/>
      <c r="KNJ29" s="538"/>
      <c r="KNK29" s="538"/>
      <c r="KNL29" s="67" t="s">
        <v>292</v>
      </c>
      <c r="KNM29" s="67"/>
      <c r="KNN29" s="67"/>
      <c r="KNO29" s="67"/>
      <c r="KNP29" s="67"/>
      <c r="KNQ29" s="67"/>
      <c r="KNR29" s="67"/>
      <c r="KNS29" s="67"/>
      <c r="KNT29" s="67"/>
      <c r="KNU29" s="67"/>
      <c r="KNV29" s="67" t="s">
        <v>302</v>
      </c>
      <c r="KNW29" s="538"/>
      <c r="KNX29" s="538"/>
      <c r="KNY29" s="538"/>
      <c r="KNZ29" s="538"/>
      <c r="KOA29" s="538"/>
      <c r="KOB29" s="67" t="s">
        <v>292</v>
      </c>
      <c r="KOC29" s="67"/>
      <c r="KOD29" s="67"/>
      <c r="KOE29" s="67"/>
      <c r="KOF29" s="67"/>
      <c r="KOG29" s="67"/>
      <c r="KOH29" s="67"/>
      <c r="KOI29" s="67"/>
      <c r="KOJ29" s="67"/>
      <c r="KOK29" s="67"/>
      <c r="KOL29" s="67" t="s">
        <v>302</v>
      </c>
      <c r="KOM29" s="538"/>
      <c r="KON29" s="538"/>
      <c r="KOO29" s="538"/>
      <c r="KOP29" s="538"/>
      <c r="KOQ29" s="538"/>
      <c r="KOR29" s="67" t="s">
        <v>292</v>
      </c>
      <c r="KOS29" s="67"/>
      <c r="KOT29" s="67"/>
      <c r="KOU29" s="67"/>
      <c r="KOV29" s="67"/>
      <c r="KOW29" s="67"/>
      <c r="KOX29" s="67"/>
      <c r="KOY29" s="67"/>
      <c r="KOZ29" s="67"/>
      <c r="KPA29" s="67"/>
      <c r="KPB29" s="67" t="s">
        <v>302</v>
      </c>
      <c r="KPC29" s="538"/>
      <c r="KPD29" s="538"/>
      <c r="KPE29" s="538"/>
      <c r="KPF29" s="538"/>
      <c r="KPG29" s="538"/>
      <c r="KPH29" s="67" t="s">
        <v>292</v>
      </c>
      <c r="KPI29" s="67"/>
      <c r="KPJ29" s="67"/>
      <c r="KPK29" s="67"/>
      <c r="KPL29" s="67"/>
      <c r="KPM29" s="67"/>
      <c r="KPN29" s="67"/>
      <c r="KPO29" s="67"/>
      <c r="KPP29" s="67"/>
      <c r="KPQ29" s="67"/>
      <c r="KPR29" s="67" t="s">
        <v>302</v>
      </c>
      <c r="KPS29" s="538"/>
      <c r="KPT29" s="538"/>
      <c r="KPU29" s="538"/>
      <c r="KPV29" s="538"/>
      <c r="KPW29" s="538"/>
      <c r="KPX29" s="67" t="s">
        <v>292</v>
      </c>
      <c r="KPY29" s="67"/>
      <c r="KPZ29" s="67"/>
      <c r="KQA29" s="67"/>
      <c r="KQB29" s="67"/>
      <c r="KQC29" s="67"/>
      <c r="KQD29" s="67"/>
      <c r="KQE29" s="67"/>
      <c r="KQF29" s="67"/>
      <c r="KQG29" s="67"/>
      <c r="KQH29" s="67" t="s">
        <v>302</v>
      </c>
      <c r="KQI29" s="538"/>
      <c r="KQJ29" s="538"/>
      <c r="KQK29" s="538"/>
      <c r="KQL29" s="538"/>
      <c r="KQM29" s="538"/>
      <c r="KQN29" s="67" t="s">
        <v>292</v>
      </c>
      <c r="KQO29" s="67"/>
      <c r="KQP29" s="67"/>
      <c r="KQQ29" s="67"/>
      <c r="KQR29" s="67"/>
      <c r="KQS29" s="67"/>
      <c r="KQT29" s="67"/>
      <c r="KQU29" s="67"/>
      <c r="KQV29" s="67"/>
      <c r="KQW29" s="67"/>
      <c r="KQX29" s="67" t="s">
        <v>302</v>
      </c>
      <c r="KQY29" s="538"/>
      <c r="KQZ29" s="538"/>
      <c r="KRA29" s="538"/>
      <c r="KRB29" s="538"/>
      <c r="KRC29" s="538"/>
      <c r="KRD29" s="67" t="s">
        <v>292</v>
      </c>
      <c r="KRE29" s="67"/>
      <c r="KRF29" s="67"/>
      <c r="KRG29" s="67"/>
      <c r="KRH29" s="67"/>
      <c r="KRI29" s="67"/>
      <c r="KRJ29" s="67"/>
      <c r="KRK29" s="67"/>
      <c r="KRL29" s="67"/>
      <c r="KRM29" s="67"/>
      <c r="KRN29" s="67" t="s">
        <v>302</v>
      </c>
      <c r="KRO29" s="538"/>
      <c r="KRP29" s="538"/>
      <c r="KRQ29" s="538"/>
      <c r="KRR29" s="538"/>
      <c r="KRS29" s="538"/>
      <c r="KRT29" s="67" t="s">
        <v>292</v>
      </c>
      <c r="KRU29" s="67"/>
      <c r="KRV29" s="67"/>
      <c r="KRW29" s="67"/>
      <c r="KRX29" s="67"/>
      <c r="KRY29" s="67"/>
      <c r="KRZ29" s="67"/>
      <c r="KSA29" s="67"/>
      <c r="KSB29" s="67"/>
      <c r="KSC29" s="67"/>
      <c r="KSD29" s="67" t="s">
        <v>302</v>
      </c>
      <c r="KSE29" s="538"/>
      <c r="KSF29" s="538"/>
      <c r="KSG29" s="538"/>
      <c r="KSH29" s="538"/>
      <c r="KSI29" s="538"/>
      <c r="KSJ29" s="67" t="s">
        <v>292</v>
      </c>
      <c r="KSK29" s="67"/>
      <c r="KSL29" s="67"/>
      <c r="KSM29" s="67"/>
      <c r="KSN29" s="67"/>
      <c r="KSO29" s="67"/>
      <c r="KSP29" s="67"/>
      <c r="KSQ29" s="67"/>
      <c r="KSR29" s="67"/>
      <c r="KSS29" s="67"/>
      <c r="KST29" s="67" t="s">
        <v>302</v>
      </c>
      <c r="KSU29" s="538"/>
      <c r="KSV29" s="538"/>
      <c r="KSW29" s="538"/>
      <c r="KSX29" s="538"/>
      <c r="KSY29" s="538"/>
      <c r="KSZ29" s="67" t="s">
        <v>292</v>
      </c>
      <c r="KTA29" s="67"/>
      <c r="KTB29" s="67"/>
      <c r="KTC29" s="67"/>
      <c r="KTD29" s="67"/>
      <c r="KTE29" s="67"/>
      <c r="KTF29" s="67"/>
      <c r="KTG29" s="67"/>
      <c r="KTH29" s="67"/>
      <c r="KTI29" s="67"/>
      <c r="KTJ29" s="67" t="s">
        <v>302</v>
      </c>
      <c r="KTK29" s="538"/>
      <c r="KTL29" s="538"/>
      <c r="KTM29" s="538"/>
      <c r="KTN29" s="538"/>
      <c r="KTO29" s="538"/>
      <c r="KTP29" s="67" t="s">
        <v>292</v>
      </c>
      <c r="KTQ29" s="67"/>
      <c r="KTR29" s="67"/>
      <c r="KTS29" s="67"/>
      <c r="KTT29" s="67"/>
      <c r="KTU29" s="67"/>
      <c r="KTV29" s="67"/>
      <c r="KTW29" s="67"/>
      <c r="KTX29" s="67"/>
      <c r="KTY29" s="67"/>
      <c r="KTZ29" s="67" t="s">
        <v>302</v>
      </c>
      <c r="KUA29" s="538"/>
      <c r="KUB29" s="538"/>
      <c r="KUC29" s="538"/>
      <c r="KUD29" s="538"/>
      <c r="KUE29" s="538"/>
      <c r="KUF29" s="67" t="s">
        <v>292</v>
      </c>
      <c r="KUG29" s="67"/>
      <c r="KUH29" s="67"/>
      <c r="KUI29" s="67"/>
      <c r="KUJ29" s="67"/>
      <c r="KUK29" s="67"/>
      <c r="KUL29" s="67"/>
      <c r="KUM29" s="67"/>
      <c r="KUN29" s="67"/>
      <c r="KUO29" s="67"/>
      <c r="KUP29" s="67" t="s">
        <v>302</v>
      </c>
      <c r="KUQ29" s="538"/>
      <c r="KUR29" s="538"/>
      <c r="KUS29" s="538"/>
      <c r="KUT29" s="538"/>
      <c r="KUU29" s="538"/>
      <c r="KUV29" s="67" t="s">
        <v>292</v>
      </c>
      <c r="KUW29" s="67"/>
      <c r="KUX29" s="67"/>
      <c r="KUY29" s="67"/>
      <c r="KUZ29" s="67"/>
      <c r="KVA29" s="67"/>
      <c r="KVB29" s="67"/>
      <c r="KVC29" s="67"/>
      <c r="KVD29" s="67"/>
      <c r="KVE29" s="67"/>
      <c r="KVF29" s="67" t="s">
        <v>302</v>
      </c>
      <c r="KVG29" s="538"/>
      <c r="KVH29" s="538"/>
      <c r="KVI29" s="538"/>
      <c r="KVJ29" s="538"/>
      <c r="KVK29" s="538"/>
      <c r="KVL29" s="67" t="s">
        <v>292</v>
      </c>
      <c r="KVM29" s="67"/>
      <c r="KVN29" s="67"/>
      <c r="KVO29" s="67"/>
      <c r="KVP29" s="67"/>
      <c r="KVQ29" s="67"/>
      <c r="KVR29" s="67"/>
      <c r="KVS29" s="67"/>
      <c r="KVT29" s="67"/>
      <c r="KVU29" s="67"/>
      <c r="KVV29" s="67" t="s">
        <v>302</v>
      </c>
      <c r="KVW29" s="538"/>
      <c r="KVX29" s="538"/>
      <c r="KVY29" s="538"/>
      <c r="KVZ29" s="538"/>
      <c r="KWA29" s="538"/>
      <c r="KWB29" s="67" t="s">
        <v>292</v>
      </c>
      <c r="KWC29" s="67"/>
      <c r="KWD29" s="67"/>
      <c r="KWE29" s="67"/>
      <c r="KWF29" s="67"/>
      <c r="KWG29" s="67"/>
      <c r="KWH29" s="67"/>
      <c r="KWI29" s="67"/>
      <c r="KWJ29" s="67"/>
      <c r="KWK29" s="67"/>
      <c r="KWL29" s="67" t="s">
        <v>302</v>
      </c>
      <c r="KWM29" s="538"/>
      <c r="KWN29" s="538"/>
      <c r="KWO29" s="538"/>
      <c r="KWP29" s="538"/>
      <c r="KWQ29" s="538"/>
      <c r="KWR29" s="67" t="s">
        <v>292</v>
      </c>
      <c r="KWS29" s="67"/>
      <c r="KWT29" s="67"/>
      <c r="KWU29" s="67"/>
      <c r="KWV29" s="67"/>
      <c r="KWW29" s="67"/>
      <c r="KWX29" s="67"/>
      <c r="KWY29" s="67"/>
      <c r="KWZ29" s="67"/>
      <c r="KXA29" s="67"/>
      <c r="KXB29" s="67" t="s">
        <v>302</v>
      </c>
      <c r="KXC29" s="538"/>
      <c r="KXD29" s="538"/>
      <c r="KXE29" s="538"/>
      <c r="KXF29" s="538"/>
      <c r="KXG29" s="538"/>
      <c r="KXH29" s="67" t="s">
        <v>292</v>
      </c>
      <c r="KXI29" s="67"/>
      <c r="KXJ29" s="67"/>
      <c r="KXK29" s="67"/>
      <c r="KXL29" s="67"/>
      <c r="KXM29" s="67"/>
      <c r="KXN29" s="67"/>
      <c r="KXO29" s="67"/>
      <c r="KXP29" s="67"/>
      <c r="KXQ29" s="67"/>
      <c r="KXR29" s="67" t="s">
        <v>302</v>
      </c>
      <c r="KXS29" s="538"/>
      <c r="KXT29" s="538"/>
      <c r="KXU29" s="538"/>
      <c r="KXV29" s="538"/>
      <c r="KXW29" s="538"/>
      <c r="KXX29" s="67" t="s">
        <v>292</v>
      </c>
      <c r="KXY29" s="67"/>
      <c r="KXZ29" s="67"/>
      <c r="KYA29" s="67"/>
      <c r="KYB29" s="67"/>
      <c r="KYC29" s="67"/>
      <c r="KYD29" s="67"/>
      <c r="KYE29" s="67"/>
      <c r="KYF29" s="67"/>
      <c r="KYG29" s="67"/>
      <c r="KYH29" s="67" t="s">
        <v>302</v>
      </c>
      <c r="KYI29" s="538"/>
      <c r="KYJ29" s="538"/>
      <c r="KYK29" s="538"/>
      <c r="KYL29" s="538"/>
      <c r="KYM29" s="538"/>
      <c r="KYN29" s="67" t="s">
        <v>292</v>
      </c>
      <c r="KYO29" s="67"/>
      <c r="KYP29" s="67"/>
      <c r="KYQ29" s="67"/>
      <c r="KYR29" s="67"/>
      <c r="KYS29" s="67"/>
      <c r="KYT29" s="67"/>
      <c r="KYU29" s="67"/>
      <c r="KYV29" s="67"/>
      <c r="KYW29" s="67"/>
      <c r="KYX29" s="67" t="s">
        <v>302</v>
      </c>
      <c r="KYY29" s="538"/>
      <c r="KYZ29" s="538"/>
      <c r="KZA29" s="538"/>
      <c r="KZB29" s="538"/>
      <c r="KZC29" s="538"/>
      <c r="KZD29" s="67" t="s">
        <v>292</v>
      </c>
      <c r="KZE29" s="67"/>
      <c r="KZF29" s="67"/>
      <c r="KZG29" s="67"/>
      <c r="KZH29" s="67"/>
      <c r="KZI29" s="67"/>
      <c r="KZJ29" s="67"/>
      <c r="KZK29" s="67"/>
      <c r="KZL29" s="67"/>
      <c r="KZM29" s="67"/>
      <c r="KZN29" s="67" t="s">
        <v>302</v>
      </c>
      <c r="KZO29" s="538"/>
      <c r="KZP29" s="538"/>
      <c r="KZQ29" s="538"/>
      <c r="KZR29" s="538"/>
      <c r="KZS29" s="538"/>
      <c r="KZT29" s="67" t="s">
        <v>292</v>
      </c>
      <c r="KZU29" s="67"/>
      <c r="KZV29" s="67"/>
      <c r="KZW29" s="67"/>
      <c r="KZX29" s="67"/>
      <c r="KZY29" s="67"/>
      <c r="KZZ29" s="67"/>
      <c r="LAA29" s="67"/>
      <c r="LAB29" s="67"/>
      <c r="LAC29" s="67"/>
      <c r="LAD29" s="67" t="s">
        <v>302</v>
      </c>
      <c r="LAE29" s="538"/>
      <c r="LAF29" s="538"/>
      <c r="LAG29" s="538"/>
      <c r="LAH29" s="538"/>
      <c r="LAI29" s="538"/>
      <c r="LAJ29" s="67" t="s">
        <v>292</v>
      </c>
      <c r="LAK29" s="67"/>
      <c r="LAL29" s="67"/>
      <c r="LAM29" s="67"/>
      <c r="LAN29" s="67"/>
      <c r="LAO29" s="67"/>
      <c r="LAP29" s="67"/>
      <c r="LAQ29" s="67"/>
      <c r="LAR29" s="67"/>
      <c r="LAS29" s="67"/>
      <c r="LAT29" s="67" t="s">
        <v>302</v>
      </c>
      <c r="LAU29" s="538"/>
      <c r="LAV29" s="538"/>
      <c r="LAW29" s="538"/>
      <c r="LAX29" s="538"/>
      <c r="LAY29" s="538"/>
      <c r="LAZ29" s="67" t="s">
        <v>292</v>
      </c>
      <c r="LBA29" s="67"/>
      <c r="LBB29" s="67"/>
      <c r="LBC29" s="67"/>
      <c r="LBD29" s="67"/>
      <c r="LBE29" s="67"/>
      <c r="LBF29" s="67"/>
      <c r="LBG29" s="67"/>
      <c r="LBH29" s="67"/>
      <c r="LBI29" s="67"/>
      <c r="LBJ29" s="67" t="s">
        <v>302</v>
      </c>
      <c r="LBK29" s="538"/>
      <c r="LBL29" s="538"/>
      <c r="LBM29" s="538"/>
      <c r="LBN29" s="538"/>
      <c r="LBO29" s="538"/>
      <c r="LBP29" s="67" t="s">
        <v>292</v>
      </c>
      <c r="LBQ29" s="67"/>
      <c r="LBR29" s="67"/>
      <c r="LBS29" s="67"/>
      <c r="LBT29" s="67"/>
      <c r="LBU29" s="67"/>
      <c r="LBV29" s="67"/>
      <c r="LBW29" s="67"/>
      <c r="LBX29" s="67"/>
      <c r="LBY29" s="67"/>
      <c r="LBZ29" s="67" t="s">
        <v>302</v>
      </c>
      <c r="LCA29" s="538"/>
      <c r="LCB29" s="538"/>
      <c r="LCC29" s="538"/>
      <c r="LCD29" s="538"/>
      <c r="LCE29" s="538"/>
      <c r="LCF29" s="67" t="s">
        <v>292</v>
      </c>
      <c r="LCG29" s="67"/>
      <c r="LCH29" s="67"/>
      <c r="LCI29" s="67"/>
      <c r="LCJ29" s="67"/>
      <c r="LCK29" s="67"/>
      <c r="LCL29" s="67"/>
      <c r="LCM29" s="67"/>
      <c r="LCN29" s="67"/>
      <c r="LCO29" s="67"/>
      <c r="LCP29" s="67" t="s">
        <v>302</v>
      </c>
      <c r="LCQ29" s="538"/>
      <c r="LCR29" s="538"/>
      <c r="LCS29" s="538"/>
      <c r="LCT29" s="538"/>
      <c r="LCU29" s="538"/>
      <c r="LCV29" s="67" t="s">
        <v>292</v>
      </c>
      <c r="LCW29" s="67"/>
      <c r="LCX29" s="67"/>
      <c r="LCY29" s="67"/>
      <c r="LCZ29" s="67"/>
      <c r="LDA29" s="67"/>
      <c r="LDB29" s="67"/>
      <c r="LDC29" s="67"/>
      <c r="LDD29" s="67"/>
      <c r="LDE29" s="67"/>
      <c r="LDF29" s="67" t="s">
        <v>302</v>
      </c>
      <c r="LDG29" s="538"/>
      <c r="LDH29" s="538"/>
      <c r="LDI29" s="538"/>
      <c r="LDJ29" s="538"/>
      <c r="LDK29" s="538"/>
      <c r="LDL29" s="67" t="s">
        <v>292</v>
      </c>
      <c r="LDM29" s="67"/>
      <c r="LDN29" s="67"/>
      <c r="LDO29" s="67"/>
      <c r="LDP29" s="67"/>
      <c r="LDQ29" s="67"/>
      <c r="LDR29" s="67"/>
      <c r="LDS29" s="67"/>
      <c r="LDT29" s="67"/>
      <c r="LDU29" s="67"/>
      <c r="LDV29" s="67" t="s">
        <v>302</v>
      </c>
      <c r="LDW29" s="538"/>
      <c r="LDX29" s="538"/>
      <c r="LDY29" s="538"/>
      <c r="LDZ29" s="538"/>
      <c r="LEA29" s="538"/>
      <c r="LEB29" s="67" t="s">
        <v>292</v>
      </c>
      <c r="LEC29" s="67"/>
      <c r="LED29" s="67"/>
      <c r="LEE29" s="67"/>
      <c r="LEF29" s="67"/>
      <c r="LEG29" s="67"/>
      <c r="LEH29" s="67"/>
      <c r="LEI29" s="67"/>
      <c r="LEJ29" s="67"/>
      <c r="LEK29" s="67"/>
      <c r="LEL29" s="67" t="s">
        <v>302</v>
      </c>
      <c r="LEM29" s="538"/>
      <c r="LEN29" s="538"/>
      <c r="LEO29" s="538"/>
      <c r="LEP29" s="538"/>
      <c r="LEQ29" s="538"/>
      <c r="LER29" s="67" t="s">
        <v>292</v>
      </c>
      <c r="LES29" s="67"/>
      <c r="LET29" s="67"/>
      <c r="LEU29" s="67"/>
      <c r="LEV29" s="67"/>
      <c r="LEW29" s="67"/>
      <c r="LEX29" s="67"/>
      <c r="LEY29" s="67"/>
      <c r="LEZ29" s="67"/>
      <c r="LFA29" s="67"/>
      <c r="LFB29" s="67" t="s">
        <v>302</v>
      </c>
      <c r="LFC29" s="538"/>
      <c r="LFD29" s="538"/>
      <c r="LFE29" s="538"/>
      <c r="LFF29" s="538"/>
      <c r="LFG29" s="538"/>
      <c r="LFH29" s="67" t="s">
        <v>292</v>
      </c>
      <c r="LFI29" s="67"/>
      <c r="LFJ29" s="67"/>
      <c r="LFK29" s="67"/>
      <c r="LFL29" s="67"/>
      <c r="LFM29" s="67"/>
      <c r="LFN29" s="67"/>
      <c r="LFO29" s="67"/>
      <c r="LFP29" s="67"/>
      <c r="LFQ29" s="67"/>
      <c r="LFR29" s="67" t="s">
        <v>302</v>
      </c>
      <c r="LFS29" s="538"/>
      <c r="LFT29" s="538"/>
      <c r="LFU29" s="538"/>
      <c r="LFV29" s="538"/>
      <c r="LFW29" s="538"/>
      <c r="LFX29" s="67" t="s">
        <v>292</v>
      </c>
      <c r="LFY29" s="67"/>
      <c r="LFZ29" s="67"/>
      <c r="LGA29" s="67"/>
      <c r="LGB29" s="67"/>
      <c r="LGC29" s="67"/>
      <c r="LGD29" s="67"/>
      <c r="LGE29" s="67"/>
      <c r="LGF29" s="67"/>
      <c r="LGG29" s="67"/>
      <c r="LGH29" s="67" t="s">
        <v>302</v>
      </c>
      <c r="LGI29" s="538"/>
      <c r="LGJ29" s="538"/>
      <c r="LGK29" s="538"/>
      <c r="LGL29" s="538"/>
      <c r="LGM29" s="538"/>
      <c r="LGN29" s="67" t="s">
        <v>292</v>
      </c>
      <c r="LGO29" s="67"/>
      <c r="LGP29" s="67"/>
      <c r="LGQ29" s="67"/>
      <c r="LGR29" s="67"/>
      <c r="LGS29" s="67"/>
      <c r="LGT29" s="67"/>
      <c r="LGU29" s="67"/>
      <c r="LGV29" s="67"/>
      <c r="LGW29" s="67"/>
      <c r="LGX29" s="67" t="s">
        <v>302</v>
      </c>
      <c r="LGY29" s="538"/>
      <c r="LGZ29" s="538"/>
      <c r="LHA29" s="538"/>
      <c r="LHB29" s="538"/>
      <c r="LHC29" s="538"/>
      <c r="LHD29" s="67" t="s">
        <v>292</v>
      </c>
      <c r="LHE29" s="67"/>
      <c r="LHF29" s="67"/>
      <c r="LHG29" s="67"/>
      <c r="LHH29" s="67"/>
      <c r="LHI29" s="67"/>
      <c r="LHJ29" s="67"/>
      <c r="LHK29" s="67"/>
      <c r="LHL29" s="67"/>
      <c r="LHM29" s="67"/>
      <c r="LHN29" s="67" t="s">
        <v>302</v>
      </c>
      <c r="LHO29" s="538"/>
      <c r="LHP29" s="538"/>
      <c r="LHQ29" s="538"/>
      <c r="LHR29" s="538"/>
      <c r="LHS29" s="538"/>
      <c r="LHT29" s="67" t="s">
        <v>292</v>
      </c>
      <c r="LHU29" s="67"/>
      <c r="LHV29" s="67"/>
      <c r="LHW29" s="67"/>
      <c r="LHX29" s="67"/>
      <c r="LHY29" s="67"/>
      <c r="LHZ29" s="67"/>
      <c r="LIA29" s="67"/>
      <c r="LIB29" s="67"/>
      <c r="LIC29" s="67"/>
      <c r="LID29" s="67" t="s">
        <v>302</v>
      </c>
      <c r="LIE29" s="538"/>
      <c r="LIF29" s="538"/>
      <c r="LIG29" s="538"/>
      <c r="LIH29" s="538"/>
      <c r="LII29" s="538"/>
      <c r="LIJ29" s="67" t="s">
        <v>292</v>
      </c>
      <c r="LIK29" s="67"/>
      <c r="LIL29" s="67"/>
      <c r="LIM29" s="67"/>
      <c r="LIN29" s="67"/>
      <c r="LIO29" s="67"/>
      <c r="LIP29" s="67"/>
      <c r="LIQ29" s="67"/>
      <c r="LIR29" s="67"/>
      <c r="LIS29" s="67"/>
      <c r="LIT29" s="67" t="s">
        <v>302</v>
      </c>
      <c r="LIU29" s="538"/>
      <c r="LIV29" s="538"/>
      <c r="LIW29" s="538"/>
      <c r="LIX29" s="538"/>
      <c r="LIY29" s="538"/>
      <c r="LIZ29" s="67" t="s">
        <v>292</v>
      </c>
      <c r="LJA29" s="67"/>
      <c r="LJB29" s="67"/>
      <c r="LJC29" s="67"/>
      <c r="LJD29" s="67"/>
      <c r="LJE29" s="67"/>
      <c r="LJF29" s="67"/>
      <c r="LJG29" s="67"/>
      <c r="LJH29" s="67"/>
      <c r="LJI29" s="67"/>
      <c r="LJJ29" s="67" t="s">
        <v>302</v>
      </c>
      <c r="LJK29" s="538"/>
      <c r="LJL29" s="538"/>
      <c r="LJM29" s="538"/>
      <c r="LJN29" s="538"/>
      <c r="LJO29" s="538"/>
      <c r="LJP29" s="67" t="s">
        <v>292</v>
      </c>
      <c r="LJQ29" s="67"/>
      <c r="LJR29" s="67"/>
      <c r="LJS29" s="67"/>
      <c r="LJT29" s="67"/>
      <c r="LJU29" s="67"/>
      <c r="LJV29" s="67"/>
      <c r="LJW29" s="67"/>
      <c r="LJX29" s="67"/>
      <c r="LJY29" s="67"/>
      <c r="LJZ29" s="67" t="s">
        <v>302</v>
      </c>
      <c r="LKA29" s="538"/>
      <c r="LKB29" s="538"/>
      <c r="LKC29" s="538"/>
      <c r="LKD29" s="538"/>
      <c r="LKE29" s="538"/>
      <c r="LKF29" s="67" t="s">
        <v>292</v>
      </c>
      <c r="LKG29" s="67"/>
      <c r="LKH29" s="67"/>
      <c r="LKI29" s="67"/>
      <c r="LKJ29" s="67"/>
      <c r="LKK29" s="67"/>
      <c r="LKL29" s="67"/>
      <c r="LKM29" s="67"/>
      <c r="LKN29" s="67"/>
      <c r="LKO29" s="67"/>
      <c r="LKP29" s="67" t="s">
        <v>302</v>
      </c>
      <c r="LKQ29" s="538"/>
      <c r="LKR29" s="538"/>
      <c r="LKS29" s="538"/>
      <c r="LKT29" s="538"/>
      <c r="LKU29" s="538"/>
      <c r="LKV29" s="67" t="s">
        <v>292</v>
      </c>
      <c r="LKW29" s="67"/>
      <c r="LKX29" s="67"/>
      <c r="LKY29" s="67"/>
      <c r="LKZ29" s="67"/>
      <c r="LLA29" s="67"/>
      <c r="LLB29" s="67"/>
      <c r="LLC29" s="67"/>
      <c r="LLD29" s="67"/>
      <c r="LLE29" s="67"/>
      <c r="LLF29" s="67" t="s">
        <v>302</v>
      </c>
      <c r="LLG29" s="538"/>
      <c r="LLH29" s="538"/>
      <c r="LLI29" s="538"/>
      <c r="LLJ29" s="538"/>
      <c r="LLK29" s="538"/>
      <c r="LLL29" s="67" t="s">
        <v>292</v>
      </c>
      <c r="LLM29" s="67"/>
      <c r="LLN29" s="67"/>
      <c r="LLO29" s="67"/>
      <c r="LLP29" s="67"/>
      <c r="LLQ29" s="67"/>
      <c r="LLR29" s="67"/>
      <c r="LLS29" s="67"/>
      <c r="LLT29" s="67"/>
      <c r="LLU29" s="67"/>
      <c r="LLV29" s="67" t="s">
        <v>302</v>
      </c>
      <c r="LLW29" s="538"/>
      <c r="LLX29" s="538"/>
      <c r="LLY29" s="538"/>
      <c r="LLZ29" s="538"/>
      <c r="LMA29" s="538"/>
      <c r="LMB29" s="67" t="s">
        <v>292</v>
      </c>
      <c r="LMC29" s="67"/>
      <c r="LMD29" s="67"/>
      <c r="LME29" s="67"/>
      <c r="LMF29" s="67"/>
      <c r="LMG29" s="67"/>
      <c r="LMH29" s="67"/>
      <c r="LMI29" s="67"/>
      <c r="LMJ29" s="67"/>
      <c r="LMK29" s="67"/>
      <c r="LML29" s="67" t="s">
        <v>302</v>
      </c>
      <c r="LMM29" s="538"/>
      <c r="LMN29" s="538"/>
      <c r="LMO29" s="538"/>
      <c r="LMP29" s="538"/>
      <c r="LMQ29" s="538"/>
      <c r="LMR29" s="67" t="s">
        <v>292</v>
      </c>
      <c r="LMS29" s="67"/>
      <c r="LMT29" s="67"/>
      <c r="LMU29" s="67"/>
      <c r="LMV29" s="67"/>
      <c r="LMW29" s="67"/>
      <c r="LMX29" s="67"/>
      <c r="LMY29" s="67"/>
      <c r="LMZ29" s="67"/>
      <c r="LNA29" s="67"/>
      <c r="LNB29" s="67" t="s">
        <v>302</v>
      </c>
      <c r="LNC29" s="538"/>
      <c r="LND29" s="538"/>
      <c r="LNE29" s="538"/>
      <c r="LNF29" s="538"/>
      <c r="LNG29" s="538"/>
      <c r="LNH29" s="67" t="s">
        <v>292</v>
      </c>
      <c r="LNI29" s="67"/>
      <c r="LNJ29" s="67"/>
      <c r="LNK29" s="67"/>
      <c r="LNL29" s="67"/>
      <c r="LNM29" s="67"/>
      <c r="LNN29" s="67"/>
      <c r="LNO29" s="67"/>
      <c r="LNP29" s="67"/>
      <c r="LNQ29" s="67"/>
      <c r="LNR29" s="67" t="s">
        <v>302</v>
      </c>
      <c r="LNS29" s="538"/>
      <c r="LNT29" s="538"/>
      <c r="LNU29" s="538"/>
      <c r="LNV29" s="538"/>
      <c r="LNW29" s="538"/>
      <c r="LNX29" s="67" t="s">
        <v>292</v>
      </c>
      <c r="LNY29" s="67"/>
      <c r="LNZ29" s="67"/>
      <c r="LOA29" s="67"/>
      <c r="LOB29" s="67"/>
      <c r="LOC29" s="67"/>
      <c r="LOD29" s="67"/>
      <c r="LOE29" s="67"/>
      <c r="LOF29" s="67"/>
      <c r="LOG29" s="67"/>
      <c r="LOH29" s="67" t="s">
        <v>302</v>
      </c>
      <c r="LOI29" s="538"/>
      <c r="LOJ29" s="538"/>
      <c r="LOK29" s="538"/>
      <c r="LOL29" s="538"/>
      <c r="LOM29" s="538"/>
      <c r="LON29" s="67" t="s">
        <v>292</v>
      </c>
      <c r="LOO29" s="67"/>
      <c r="LOP29" s="67"/>
      <c r="LOQ29" s="67"/>
      <c r="LOR29" s="67"/>
      <c r="LOS29" s="67"/>
      <c r="LOT29" s="67"/>
      <c r="LOU29" s="67"/>
      <c r="LOV29" s="67"/>
      <c r="LOW29" s="67"/>
      <c r="LOX29" s="67" t="s">
        <v>302</v>
      </c>
      <c r="LOY29" s="538"/>
      <c r="LOZ29" s="538"/>
      <c r="LPA29" s="538"/>
      <c r="LPB29" s="538"/>
      <c r="LPC29" s="538"/>
      <c r="LPD29" s="67" t="s">
        <v>292</v>
      </c>
      <c r="LPE29" s="67"/>
      <c r="LPF29" s="67"/>
      <c r="LPG29" s="67"/>
      <c r="LPH29" s="67"/>
      <c r="LPI29" s="67"/>
      <c r="LPJ29" s="67"/>
      <c r="LPK29" s="67"/>
      <c r="LPL29" s="67"/>
      <c r="LPM29" s="67"/>
      <c r="LPN29" s="67" t="s">
        <v>302</v>
      </c>
      <c r="LPO29" s="538"/>
      <c r="LPP29" s="538"/>
      <c r="LPQ29" s="538"/>
      <c r="LPR29" s="538"/>
      <c r="LPS29" s="538"/>
      <c r="LPT29" s="67" t="s">
        <v>292</v>
      </c>
      <c r="LPU29" s="67"/>
      <c r="LPV29" s="67"/>
      <c r="LPW29" s="67"/>
      <c r="LPX29" s="67"/>
      <c r="LPY29" s="67"/>
      <c r="LPZ29" s="67"/>
      <c r="LQA29" s="67"/>
      <c r="LQB29" s="67"/>
      <c r="LQC29" s="67"/>
      <c r="LQD29" s="67" t="s">
        <v>302</v>
      </c>
      <c r="LQE29" s="538"/>
      <c r="LQF29" s="538"/>
      <c r="LQG29" s="538"/>
      <c r="LQH29" s="538"/>
      <c r="LQI29" s="538"/>
      <c r="LQJ29" s="67" t="s">
        <v>292</v>
      </c>
      <c r="LQK29" s="67"/>
      <c r="LQL29" s="67"/>
      <c r="LQM29" s="67"/>
      <c r="LQN29" s="67"/>
      <c r="LQO29" s="67"/>
      <c r="LQP29" s="67"/>
      <c r="LQQ29" s="67"/>
      <c r="LQR29" s="67"/>
      <c r="LQS29" s="67"/>
      <c r="LQT29" s="67" t="s">
        <v>302</v>
      </c>
      <c r="LQU29" s="538"/>
      <c r="LQV29" s="538"/>
      <c r="LQW29" s="538"/>
      <c r="LQX29" s="538"/>
      <c r="LQY29" s="538"/>
      <c r="LQZ29" s="67" t="s">
        <v>292</v>
      </c>
      <c r="LRA29" s="67"/>
      <c r="LRB29" s="67"/>
      <c r="LRC29" s="67"/>
      <c r="LRD29" s="67"/>
      <c r="LRE29" s="67"/>
      <c r="LRF29" s="67"/>
      <c r="LRG29" s="67"/>
      <c r="LRH29" s="67"/>
      <c r="LRI29" s="67"/>
      <c r="LRJ29" s="67" t="s">
        <v>302</v>
      </c>
      <c r="LRK29" s="538"/>
      <c r="LRL29" s="538"/>
      <c r="LRM29" s="538"/>
      <c r="LRN29" s="538"/>
      <c r="LRO29" s="538"/>
      <c r="LRP29" s="67" t="s">
        <v>292</v>
      </c>
      <c r="LRQ29" s="67"/>
      <c r="LRR29" s="67"/>
      <c r="LRS29" s="67"/>
      <c r="LRT29" s="67"/>
      <c r="LRU29" s="67"/>
      <c r="LRV29" s="67"/>
      <c r="LRW29" s="67"/>
      <c r="LRX29" s="67"/>
      <c r="LRY29" s="67"/>
      <c r="LRZ29" s="67" t="s">
        <v>302</v>
      </c>
      <c r="LSA29" s="538"/>
      <c r="LSB29" s="538"/>
      <c r="LSC29" s="538"/>
      <c r="LSD29" s="538"/>
      <c r="LSE29" s="538"/>
      <c r="LSF29" s="67" t="s">
        <v>292</v>
      </c>
      <c r="LSG29" s="67"/>
      <c r="LSH29" s="67"/>
      <c r="LSI29" s="67"/>
      <c r="LSJ29" s="67"/>
      <c r="LSK29" s="67"/>
      <c r="LSL29" s="67"/>
      <c r="LSM29" s="67"/>
      <c r="LSN29" s="67"/>
      <c r="LSO29" s="67"/>
      <c r="LSP29" s="67" t="s">
        <v>302</v>
      </c>
      <c r="LSQ29" s="538"/>
      <c r="LSR29" s="538"/>
      <c r="LSS29" s="538"/>
      <c r="LST29" s="538"/>
      <c r="LSU29" s="538"/>
      <c r="LSV29" s="67" t="s">
        <v>292</v>
      </c>
      <c r="LSW29" s="67"/>
      <c r="LSX29" s="67"/>
      <c r="LSY29" s="67"/>
      <c r="LSZ29" s="67"/>
      <c r="LTA29" s="67"/>
      <c r="LTB29" s="67"/>
      <c r="LTC29" s="67"/>
      <c r="LTD29" s="67"/>
      <c r="LTE29" s="67"/>
      <c r="LTF29" s="67" t="s">
        <v>302</v>
      </c>
      <c r="LTG29" s="538"/>
      <c r="LTH29" s="538"/>
      <c r="LTI29" s="538"/>
      <c r="LTJ29" s="538"/>
      <c r="LTK29" s="538"/>
      <c r="LTL29" s="67" t="s">
        <v>292</v>
      </c>
      <c r="LTM29" s="67"/>
      <c r="LTN29" s="67"/>
      <c r="LTO29" s="67"/>
      <c r="LTP29" s="67"/>
      <c r="LTQ29" s="67"/>
      <c r="LTR29" s="67"/>
      <c r="LTS29" s="67"/>
      <c r="LTT29" s="67"/>
      <c r="LTU29" s="67"/>
      <c r="LTV29" s="67" t="s">
        <v>302</v>
      </c>
      <c r="LTW29" s="538"/>
      <c r="LTX29" s="538"/>
      <c r="LTY29" s="538"/>
      <c r="LTZ29" s="538"/>
      <c r="LUA29" s="538"/>
      <c r="LUB29" s="67" t="s">
        <v>292</v>
      </c>
      <c r="LUC29" s="67"/>
      <c r="LUD29" s="67"/>
      <c r="LUE29" s="67"/>
      <c r="LUF29" s="67"/>
      <c r="LUG29" s="67"/>
      <c r="LUH29" s="67"/>
      <c r="LUI29" s="67"/>
      <c r="LUJ29" s="67"/>
      <c r="LUK29" s="67"/>
      <c r="LUL29" s="67" t="s">
        <v>302</v>
      </c>
      <c r="LUM29" s="538"/>
      <c r="LUN29" s="538"/>
      <c r="LUO29" s="538"/>
      <c r="LUP29" s="538"/>
      <c r="LUQ29" s="538"/>
      <c r="LUR29" s="67" t="s">
        <v>292</v>
      </c>
      <c r="LUS29" s="67"/>
      <c r="LUT29" s="67"/>
      <c r="LUU29" s="67"/>
      <c r="LUV29" s="67"/>
      <c r="LUW29" s="67"/>
      <c r="LUX29" s="67"/>
      <c r="LUY29" s="67"/>
      <c r="LUZ29" s="67"/>
      <c r="LVA29" s="67"/>
      <c r="LVB29" s="67" t="s">
        <v>302</v>
      </c>
      <c r="LVC29" s="538"/>
      <c r="LVD29" s="538"/>
      <c r="LVE29" s="538"/>
      <c r="LVF29" s="538"/>
      <c r="LVG29" s="538"/>
      <c r="LVH29" s="67" t="s">
        <v>292</v>
      </c>
      <c r="LVI29" s="67"/>
      <c r="LVJ29" s="67"/>
      <c r="LVK29" s="67"/>
      <c r="LVL29" s="67"/>
      <c r="LVM29" s="67"/>
      <c r="LVN29" s="67"/>
      <c r="LVO29" s="67"/>
      <c r="LVP29" s="67"/>
      <c r="LVQ29" s="67"/>
      <c r="LVR29" s="67" t="s">
        <v>302</v>
      </c>
      <c r="LVS29" s="538"/>
      <c r="LVT29" s="538"/>
      <c r="LVU29" s="538"/>
      <c r="LVV29" s="538"/>
      <c r="LVW29" s="538"/>
      <c r="LVX29" s="67" t="s">
        <v>292</v>
      </c>
      <c r="LVY29" s="67"/>
      <c r="LVZ29" s="67"/>
      <c r="LWA29" s="67"/>
      <c r="LWB29" s="67"/>
      <c r="LWC29" s="67"/>
      <c r="LWD29" s="67"/>
      <c r="LWE29" s="67"/>
      <c r="LWF29" s="67"/>
      <c r="LWG29" s="67"/>
      <c r="LWH29" s="67" t="s">
        <v>302</v>
      </c>
      <c r="LWI29" s="538"/>
      <c r="LWJ29" s="538"/>
      <c r="LWK29" s="538"/>
      <c r="LWL29" s="538"/>
      <c r="LWM29" s="538"/>
      <c r="LWN29" s="67" t="s">
        <v>292</v>
      </c>
      <c r="LWO29" s="67"/>
      <c r="LWP29" s="67"/>
      <c r="LWQ29" s="67"/>
      <c r="LWR29" s="67"/>
      <c r="LWS29" s="67"/>
      <c r="LWT29" s="67"/>
      <c r="LWU29" s="67"/>
      <c r="LWV29" s="67"/>
      <c r="LWW29" s="67"/>
      <c r="LWX29" s="67" t="s">
        <v>302</v>
      </c>
      <c r="LWY29" s="538"/>
      <c r="LWZ29" s="538"/>
      <c r="LXA29" s="538"/>
      <c r="LXB29" s="538"/>
      <c r="LXC29" s="538"/>
      <c r="LXD29" s="67" t="s">
        <v>292</v>
      </c>
      <c r="LXE29" s="67"/>
      <c r="LXF29" s="67"/>
      <c r="LXG29" s="67"/>
      <c r="LXH29" s="67"/>
      <c r="LXI29" s="67"/>
      <c r="LXJ29" s="67"/>
      <c r="LXK29" s="67"/>
      <c r="LXL29" s="67"/>
      <c r="LXM29" s="67"/>
      <c r="LXN29" s="67" t="s">
        <v>302</v>
      </c>
      <c r="LXO29" s="538"/>
      <c r="LXP29" s="538"/>
      <c r="LXQ29" s="538"/>
      <c r="LXR29" s="538"/>
      <c r="LXS29" s="538"/>
      <c r="LXT29" s="67" t="s">
        <v>292</v>
      </c>
      <c r="LXU29" s="67"/>
      <c r="LXV29" s="67"/>
      <c r="LXW29" s="67"/>
      <c r="LXX29" s="67"/>
      <c r="LXY29" s="67"/>
      <c r="LXZ29" s="67"/>
      <c r="LYA29" s="67"/>
      <c r="LYB29" s="67"/>
      <c r="LYC29" s="67"/>
      <c r="LYD29" s="67" t="s">
        <v>302</v>
      </c>
      <c r="LYE29" s="538"/>
      <c r="LYF29" s="538"/>
      <c r="LYG29" s="538"/>
      <c r="LYH29" s="538"/>
      <c r="LYI29" s="538"/>
      <c r="LYJ29" s="67" t="s">
        <v>292</v>
      </c>
      <c r="LYK29" s="67"/>
      <c r="LYL29" s="67"/>
      <c r="LYM29" s="67"/>
      <c r="LYN29" s="67"/>
      <c r="LYO29" s="67"/>
      <c r="LYP29" s="67"/>
      <c r="LYQ29" s="67"/>
      <c r="LYR29" s="67"/>
      <c r="LYS29" s="67"/>
      <c r="LYT29" s="67" t="s">
        <v>302</v>
      </c>
      <c r="LYU29" s="538"/>
      <c r="LYV29" s="538"/>
      <c r="LYW29" s="538"/>
      <c r="LYX29" s="538"/>
      <c r="LYY29" s="538"/>
      <c r="LYZ29" s="67" t="s">
        <v>292</v>
      </c>
      <c r="LZA29" s="67"/>
      <c r="LZB29" s="67"/>
      <c r="LZC29" s="67"/>
      <c r="LZD29" s="67"/>
      <c r="LZE29" s="67"/>
      <c r="LZF29" s="67"/>
      <c r="LZG29" s="67"/>
      <c r="LZH29" s="67"/>
      <c r="LZI29" s="67"/>
      <c r="LZJ29" s="67" t="s">
        <v>302</v>
      </c>
      <c r="LZK29" s="538"/>
      <c r="LZL29" s="538"/>
      <c r="LZM29" s="538"/>
      <c r="LZN29" s="538"/>
      <c r="LZO29" s="538"/>
      <c r="LZP29" s="67" t="s">
        <v>292</v>
      </c>
      <c r="LZQ29" s="67"/>
      <c r="LZR29" s="67"/>
      <c r="LZS29" s="67"/>
      <c r="LZT29" s="67"/>
      <c r="LZU29" s="67"/>
      <c r="LZV29" s="67"/>
      <c r="LZW29" s="67"/>
      <c r="LZX29" s="67"/>
      <c r="LZY29" s="67"/>
      <c r="LZZ29" s="67" t="s">
        <v>302</v>
      </c>
      <c r="MAA29" s="538"/>
      <c r="MAB29" s="538"/>
      <c r="MAC29" s="538"/>
      <c r="MAD29" s="538"/>
      <c r="MAE29" s="538"/>
      <c r="MAF29" s="67" t="s">
        <v>292</v>
      </c>
      <c r="MAG29" s="67"/>
      <c r="MAH29" s="67"/>
      <c r="MAI29" s="67"/>
      <c r="MAJ29" s="67"/>
      <c r="MAK29" s="67"/>
      <c r="MAL29" s="67"/>
      <c r="MAM29" s="67"/>
      <c r="MAN29" s="67"/>
      <c r="MAO29" s="67"/>
      <c r="MAP29" s="67" t="s">
        <v>302</v>
      </c>
      <c r="MAQ29" s="538"/>
      <c r="MAR29" s="538"/>
      <c r="MAS29" s="538"/>
      <c r="MAT29" s="538"/>
      <c r="MAU29" s="538"/>
      <c r="MAV29" s="67" t="s">
        <v>292</v>
      </c>
      <c r="MAW29" s="67"/>
      <c r="MAX29" s="67"/>
      <c r="MAY29" s="67"/>
      <c r="MAZ29" s="67"/>
      <c r="MBA29" s="67"/>
      <c r="MBB29" s="67"/>
      <c r="MBC29" s="67"/>
      <c r="MBD29" s="67"/>
      <c r="MBE29" s="67"/>
      <c r="MBF29" s="67" t="s">
        <v>302</v>
      </c>
      <c r="MBG29" s="538"/>
      <c r="MBH29" s="538"/>
      <c r="MBI29" s="538"/>
      <c r="MBJ29" s="538"/>
      <c r="MBK29" s="538"/>
      <c r="MBL29" s="67" t="s">
        <v>292</v>
      </c>
      <c r="MBM29" s="67"/>
      <c r="MBN29" s="67"/>
      <c r="MBO29" s="67"/>
      <c r="MBP29" s="67"/>
      <c r="MBQ29" s="67"/>
      <c r="MBR29" s="67"/>
      <c r="MBS29" s="67"/>
      <c r="MBT29" s="67"/>
      <c r="MBU29" s="67"/>
      <c r="MBV29" s="67" t="s">
        <v>302</v>
      </c>
      <c r="MBW29" s="538"/>
      <c r="MBX29" s="538"/>
      <c r="MBY29" s="538"/>
      <c r="MBZ29" s="538"/>
      <c r="MCA29" s="538"/>
      <c r="MCB29" s="67" t="s">
        <v>292</v>
      </c>
      <c r="MCC29" s="67"/>
      <c r="MCD29" s="67"/>
      <c r="MCE29" s="67"/>
      <c r="MCF29" s="67"/>
      <c r="MCG29" s="67"/>
      <c r="MCH29" s="67"/>
      <c r="MCI29" s="67"/>
      <c r="MCJ29" s="67"/>
      <c r="MCK29" s="67"/>
      <c r="MCL29" s="67" t="s">
        <v>302</v>
      </c>
      <c r="MCM29" s="538"/>
      <c r="MCN29" s="538"/>
      <c r="MCO29" s="538"/>
      <c r="MCP29" s="538"/>
      <c r="MCQ29" s="538"/>
      <c r="MCR29" s="67" t="s">
        <v>292</v>
      </c>
      <c r="MCS29" s="67"/>
      <c r="MCT29" s="67"/>
      <c r="MCU29" s="67"/>
      <c r="MCV29" s="67"/>
      <c r="MCW29" s="67"/>
      <c r="MCX29" s="67"/>
      <c r="MCY29" s="67"/>
      <c r="MCZ29" s="67"/>
      <c r="MDA29" s="67"/>
      <c r="MDB29" s="67" t="s">
        <v>302</v>
      </c>
      <c r="MDC29" s="538"/>
      <c r="MDD29" s="538"/>
      <c r="MDE29" s="538"/>
      <c r="MDF29" s="538"/>
      <c r="MDG29" s="538"/>
      <c r="MDH29" s="67" t="s">
        <v>292</v>
      </c>
      <c r="MDI29" s="67"/>
      <c r="MDJ29" s="67"/>
      <c r="MDK29" s="67"/>
      <c r="MDL29" s="67"/>
      <c r="MDM29" s="67"/>
      <c r="MDN29" s="67"/>
      <c r="MDO29" s="67"/>
      <c r="MDP29" s="67"/>
      <c r="MDQ29" s="67"/>
      <c r="MDR29" s="67" t="s">
        <v>302</v>
      </c>
      <c r="MDS29" s="538"/>
      <c r="MDT29" s="538"/>
      <c r="MDU29" s="538"/>
      <c r="MDV29" s="538"/>
      <c r="MDW29" s="538"/>
      <c r="MDX29" s="67" t="s">
        <v>292</v>
      </c>
      <c r="MDY29" s="67"/>
      <c r="MDZ29" s="67"/>
      <c r="MEA29" s="67"/>
      <c r="MEB29" s="67"/>
      <c r="MEC29" s="67"/>
      <c r="MED29" s="67"/>
      <c r="MEE29" s="67"/>
      <c r="MEF29" s="67"/>
      <c r="MEG29" s="67"/>
      <c r="MEH29" s="67" t="s">
        <v>302</v>
      </c>
      <c r="MEI29" s="538"/>
      <c r="MEJ29" s="538"/>
      <c r="MEK29" s="538"/>
      <c r="MEL29" s="538"/>
      <c r="MEM29" s="538"/>
      <c r="MEN29" s="67" t="s">
        <v>292</v>
      </c>
      <c r="MEO29" s="67"/>
      <c r="MEP29" s="67"/>
      <c r="MEQ29" s="67"/>
      <c r="MER29" s="67"/>
      <c r="MES29" s="67"/>
      <c r="MET29" s="67"/>
      <c r="MEU29" s="67"/>
      <c r="MEV29" s="67"/>
      <c r="MEW29" s="67"/>
      <c r="MEX29" s="67" t="s">
        <v>302</v>
      </c>
      <c r="MEY29" s="538"/>
      <c r="MEZ29" s="538"/>
      <c r="MFA29" s="538"/>
      <c r="MFB29" s="538"/>
      <c r="MFC29" s="538"/>
      <c r="MFD29" s="67" t="s">
        <v>292</v>
      </c>
      <c r="MFE29" s="67"/>
      <c r="MFF29" s="67"/>
      <c r="MFG29" s="67"/>
      <c r="MFH29" s="67"/>
      <c r="MFI29" s="67"/>
      <c r="MFJ29" s="67"/>
      <c r="MFK29" s="67"/>
      <c r="MFL29" s="67"/>
      <c r="MFM29" s="67"/>
      <c r="MFN29" s="67" t="s">
        <v>302</v>
      </c>
      <c r="MFO29" s="538"/>
      <c r="MFP29" s="538"/>
      <c r="MFQ29" s="538"/>
      <c r="MFR29" s="538"/>
      <c r="MFS29" s="538"/>
      <c r="MFT29" s="67" t="s">
        <v>292</v>
      </c>
      <c r="MFU29" s="67"/>
      <c r="MFV29" s="67"/>
      <c r="MFW29" s="67"/>
      <c r="MFX29" s="67"/>
      <c r="MFY29" s="67"/>
      <c r="MFZ29" s="67"/>
      <c r="MGA29" s="67"/>
      <c r="MGB29" s="67"/>
      <c r="MGC29" s="67"/>
      <c r="MGD29" s="67" t="s">
        <v>302</v>
      </c>
      <c r="MGE29" s="538"/>
      <c r="MGF29" s="538"/>
      <c r="MGG29" s="538"/>
      <c r="MGH29" s="538"/>
      <c r="MGI29" s="538"/>
      <c r="MGJ29" s="67" t="s">
        <v>292</v>
      </c>
      <c r="MGK29" s="67"/>
      <c r="MGL29" s="67"/>
      <c r="MGM29" s="67"/>
      <c r="MGN29" s="67"/>
      <c r="MGO29" s="67"/>
      <c r="MGP29" s="67"/>
      <c r="MGQ29" s="67"/>
      <c r="MGR29" s="67"/>
      <c r="MGS29" s="67"/>
      <c r="MGT29" s="67" t="s">
        <v>302</v>
      </c>
      <c r="MGU29" s="538"/>
      <c r="MGV29" s="538"/>
      <c r="MGW29" s="538"/>
      <c r="MGX29" s="538"/>
      <c r="MGY29" s="538"/>
      <c r="MGZ29" s="67" t="s">
        <v>292</v>
      </c>
      <c r="MHA29" s="67"/>
      <c r="MHB29" s="67"/>
      <c r="MHC29" s="67"/>
      <c r="MHD29" s="67"/>
      <c r="MHE29" s="67"/>
      <c r="MHF29" s="67"/>
      <c r="MHG29" s="67"/>
      <c r="MHH29" s="67"/>
      <c r="MHI29" s="67"/>
      <c r="MHJ29" s="67" t="s">
        <v>302</v>
      </c>
      <c r="MHK29" s="538"/>
      <c r="MHL29" s="538"/>
      <c r="MHM29" s="538"/>
      <c r="MHN29" s="538"/>
      <c r="MHO29" s="538"/>
      <c r="MHP29" s="67" t="s">
        <v>292</v>
      </c>
      <c r="MHQ29" s="67"/>
      <c r="MHR29" s="67"/>
      <c r="MHS29" s="67"/>
      <c r="MHT29" s="67"/>
      <c r="MHU29" s="67"/>
      <c r="MHV29" s="67"/>
      <c r="MHW29" s="67"/>
      <c r="MHX29" s="67"/>
      <c r="MHY29" s="67"/>
      <c r="MHZ29" s="67" t="s">
        <v>302</v>
      </c>
      <c r="MIA29" s="538"/>
      <c r="MIB29" s="538"/>
      <c r="MIC29" s="538"/>
      <c r="MID29" s="538"/>
      <c r="MIE29" s="538"/>
      <c r="MIF29" s="67" t="s">
        <v>292</v>
      </c>
      <c r="MIG29" s="67"/>
      <c r="MIH29" s="67"/>
      <c r="MII29" s="67"/>
      <c r="MIJ29" s="67"/>
      <c r="MIK29" s="67"/>
      <c r="MIL29" s="67"/>
      <c r="MIM29" s="67"/>
      <c r="MIN29" s="67"/>
      <c r="MIO29" s="67"/>
      <c r="MIP29" s="67" t="s">
        <v>302</v>
      </c>
      <c r="MIQ29" s="538"/>
      <c r="MIR29" s="538"/>
      <c r="MIS29" s="538"/>
      <c r="MIT29" s="538"/>
      <c r="MIU29" s="538"/>
      <c r="MIV29" s="67" t="s">
        <v>292</v>
      </c>
      <c r="MIW29" s="67"/>
      <c r="MIX29" s="67"/>
      <c r="MIY29" s="67"/>
      <c r="MIZ29" s="67"/>
      <c r="MJA29" s="67"/>
      <c r="MJB29" s="67"/>
      <c r="MJC29" s="67"/>
      <c r="MJD29" s="67"/>
      <c r="MJE29" s="67"/>
      <c r="MJF29" s="67" t="s">
        <v>302</v>
      </c>
      <c r="MJG29" s="538"/>
      <c r="MJH29" s="538"/>
      <c r="MJI29" s="538"/>
      <c r="MJJ29" s="538"/>
      <c r="MJK29" s="538"/>
      <c r="MJL29" s="67" t="s">
        <v>292</v>
      </c>
      <c r="MJM29" s="67"/>
      <c r="MJN29" s="67"/>
      <c r="MJO29" s="67"/>
      <c r="MJP29" s="67"/>
      <c r="MJQ29" s="67"/>
      <c r="MJR29" s="67"/>
      <c r="MJS29" s="67"/>
      <c r="MJT29" s="67"/>
      <c r="MJU29" s="67"/>
      <c r="MJV29" s="67" t="s">
        <v>302</v>
      </c>
      <c r="MJW29" s="538"/>
      <c r="MJX29" s="538"/>
      <c r="MJY29" s="538"/>
      <c r="MJZ29" s="538"/>
      <c r="MKA29" s="538"/>
      <c r="MKB29" s="67" t="s">
        <v>292</v>
      </c>
      <c r="MKC29" s="67"/>
      <c r="MKD29" s="67"/>
      <c r="MKE29" s="67"/>
      <c r="MKF29" s="67"/>
      <c r="MKG29" s="67"/>
      <c r="MKH29" s="67"/>
      <c r="MKI29" s="67"/>
      <c r="MKJ29" s="67"/>
      <c r="MKK29" s="67"/>
      <c r="MKL29" s="67" t="s">
        <v>302</v>
      </c>
      <c r="MKM29" s="538"/>
      <c r="MKN29" s="538"/>
      <c r="MKO29" s="538"/>
      <c r="MKP29" s="538"/>
      <c r="MKQ29" s="538"/>
      <c r="MKR29" s="67" t="s">
        <v>292</v>
      </c>
      <c r="MKS29" s="67"/>
      <c r="MKT29" s="67"/>
      <c r="MKU29" s="67"/>
      <c r="MKV29" s="67"/>
      <c r="MKW29" s="67"/>
      <c r="MKX29" s="67"/>
      <c r="MKY29" s="67"/>
      <c r="MKZ29" s="67"/>
      <c r="MLA29" s="67"/>
      <c r="MLB29" s="67" t="s">
        <v>302</v>
      </c>
      <c r="MLC29" s="538"/>
      <c r="MLD29" s="538"/>
      <c r="MLE29" s="538"/>
      <c r="MLF29" s="538"/>
      <c r="MLG29" s="538"/>
      <c r="MLH29" s="67" t="s">
        <v>292</v>
      </c>
      <c r="MLI29" s="67"/>
      <c r="MLJ29" s="67"/>
      <c r="MLK29" s="67"/>
      <c r="MLL29" s="67"/>
      <c r="MLM29" s="67"/>
      <c r="MLN29" s="67"/>
      <c r="MLO29" s="67"/>
      <c r="MLP29" s="67"/>
      <c r="MLQ29" s="67"/>
      <c r="MLR29" s="67" t="s">
        <v>302</v>
      </c>
      <c r="MLS29" s="538"/>
      <c r="MLT29" s="538"/>
      <c r="MLU29" s="538"/>
      <c r="MLV29" s="538"/>
      <c r="MLW29" s="538"/>
      <c r="MLX29" s="67" t="s">
        <v>292</v>
      </c>
      <c r="MLY29" s="67"/>
      <c r="MLZ29" s="67"/>
      <c r="MMA29" s="67"/>
      <c r="MMB29" s="67"/>
      <c r="MMC29" s="67"/>
      <c r="MMD29" s="67"/>
      <c r="MME29" s="67"/>
      <c r="MMF29" s="67"/>
      <c r="MMG29" s="67"/>
      <c r="MMH29" s="67" t="s">
        <v>302</v>
      </c>
      <c r="MMI29" s="538"/>
      <c r="MMJ29" s="538"/>
      <c r="MMK29" s="538"/>
      <c r="MML29" s="538"/>
      <c r="MMM29" s="538"/>
      <c r="MMN29" s="67" t="s">
        <v>292</v>
      </c>
      <c r="MMO29" s="67"/>
      <c r="MMP29" s="67"/>
      <c r="MMQ29" s="67"/>
      <c r="MMR29" s="67"/>
      <c r="MMS29" s="67"/>
      <c r="MMT29" s="67"/>
      <c r="MMU29" s="67"/>
      <c r="MMV29" s="67"/>
      <c r="MMW29" s="67"/>
      <c r="MMX29" s="67" t="s">
        <v>302</v>
      </c>
      <c r="MMY29" s="538"/>
      <c r="MMZ29" s="538"/>
      <c r="MNA29" s="538"/>
      <c r="MNB29" s="538"/>
      <c r="MNC29" s="538"/>
      <c r="MND29" s="67" t="s">
        <v>292</v>
      </c>
      <c r="MNE29" s="67"/>
      <c r="MNF29" s="67"/>
      <c r="MNG29" s="67"/>
      <c r="MNH29" s="67"/>
      <c r="MNI29" s="67"/>
      <c r="MNJ29" s="67"/>
      <c r="MNK29" s="67"/>
      <c r="MNL29" s="67"/>
      <c r="MNM29" s="67"/>
      <c r="MNN29" s="67" t="s">
        <v>302</v>
      </c>
      <c r="MNO29" s="538"/>
      <c r="MNP29" s="538"/>
      <c r="MNQ29" s="538"/>
      <c r="MNR29" s="538"/>
      <c r="MNS29" s="538"/>
      <c r="MNT29" s="67" t="s">
        <v>292</v>
      </c>
      <c r="MNU29" s="67"/>
      <c r="MNV29" s="67"/>
      <c r="MNW29" s="67"/>
      <c r="MNX29" s="67"/>
      <c r="MNY29" s="67"/>
      <c r="MNZ29" s="67"/>
      <c r="MOA29" s="67"/>
      <c r="MOB29" s="67"/>
      <c r="MOC29" s="67"/>
      <c r="MOD29" s="67" t="s">
        <v>302</v>
      </c>
      <c r="MOE29" s="538"/>
      <c r="MOF29" s="538"/>
      <c r="MOG29" s="538"/>
      <c r="MOH29" s="538"/>
      <c r="MOI29" s="538"/>
      <c r="MOJ29" s="67" t="s">
        <v>292</v>
      </c>
      <c r="MOK29" s="67"/>
      <c r="MOL29" s="67"/>
      <c r="MOM29" s="67"/>
      <c r="MON29" s="67"/>
      <c r="MOO29" s="67"/>
      <c r="MOP29" s="67"/>
      <c r="MOQ29" s="67"/>
      <c r="MOR29" s="67"/>
      <c r="MOS29" s="67"/>
      <c r="MOT29" s="67" t="s">
        <v>302</v>
      </c>
      <c r="MOU29" s="538"/>
      <c r="MOV29" s="538"/>
      <c r="MOW29" s="538"/>
      <c r="MOX29" s="538"/>
      <c r="MOY29" s="538"/>
      <c r="MOZ29" s="67" t="s">
        <v>292</v>
      </c>
      <c r="MPA29" s="67"/>
      <c r="MPB29" s="67"/>
      <c r="MPC29" s="67"/>
      <c r="MPD29" s="67"/>
      <c r="MPE29" s="67"/>
      <c r="MPF29" s="67"/>
      <c r="MPG29" s="67"/>
      <c r="MPH29" s="67"/>
      <c r="MPI29" s="67"/>
      <c r="MPJ29" s="67" t="s">
        <v>302</v>
      </c>
      <c r="MPK29" s="538"/>
      <c r="MPL29" s="538"/>
      <c r="MPM29" s="538"/>
      <c r="MPN29" s="538"/>
      <c r="MPO29" s="538"/>
      <c r="MPP29" s="67" t="s">
        <v>292</v>
      </c>
      <c r="MPQ29" s="67"/>
      <c r="MPR29" s="67"/>
      <c r="MPS29" s="67"/>
      <c r="MPT29" s="67"/>
      <c r="MPU29" s="67"/>
      <c r="MPV29" s="67"/>
      <c r="MPW29" s="67"/>
      <c r="MPX29" s="67"/>
      <c r="MPY29" s="67"/>
      <c r="MPZ29" s="67" t="s">
        <v>302</v>
      </c>
      <c r="MQA29" s="538"/>
      <c r="MQB29" s="538"/>
      <c r="MQC29" s="538"/>
      <c r="MQD29" s="538"/>
      <c r="MQE29" s="538"/>
      <c r="MQF29" s="67" t="s">
        <v>292</v>
      </c>
      <c r="MQG29" s="67"/>
      <c r="MQH29" s="67"/>
      <c r="MQI29" s="67"/>
      <c r="MQJ29" s="67"/>
      <c r="MQK29" s="67"/>
      <c r="MQL29" s="67"/>
      <c r="MQM29" s="67"/>
      <c r="MQN29" s="67"/>
      <c r="MQO29" s="67"/>
      <c r="MQP29" s="67" t="s">
        <v>302</v>
      </c>
      <c r="MQQ29" s="538"/>
      <c r="MQR29" s="538"/>
      <c r="MQS29" s="538"/>
      <c r="MQT29" s="538"/>
      <c r="MQU29" s="538"/>
      <c r="MQV29" s="67" t="s">
        <v>292</v>
      </c>
      <c r="MQW29" s="67"/>
      <c r="MQX29" s="67"/>
      <c r="MQY29" s="67"/>
      <c r="MQZ29" s="67"/>
      <c r="MRA29" s="67"/>
      <c r="MRB29" s="67"/>
      <c r="MRC29" s="67"/>
      <c r="MRD29" s="67"/>
      <c r="MRE29" s="67"/>
      <c r="MRF29" s="67" t="s">
        <v>302</v>
      </c>
      <c r="MRG29" s="538"/>
      <c r="MRH29" s="538"/>
      <c r="MRI29" s="538"/>
      <c r="MRJ29" s="538"/>
      <c r="MRK29" s="538"/>
      <c r="MRL29" s="67" t="s">
        <v>292</v>
      </c>
      <c r="MRM29" s="67"/>
      <c r="MRN29" s="67"/>
      <c r="MRO29" s="67"/>
      <c r="MRP29" s="67"/>
      <c r="MRQ29" s="67"/>
      <c r="MRR29" s="67"/>
      <c r="MRS29" s="67"/>
      <c r="MRT29" s="67"/>
      <c r="MRU29" s="67"/>
      <c r="MRV29" s="67" t="s">
        <v>302</v>
      </c>
      <c r="MRW29" s="538"/>
      <c r="MRX29" s="538"/>
      <c r="MRY29" s="538"/>
      <c r="MRZ29" s="538"/>
      <c r="MSA29" s="538"/>
      <c r="MSB29" s="67" t="s">
        <v>292</v>
      </c>
      <c r="MSC29" s="67"/>
      <c r="MSD29" s="67"/>
      <c r="MSE29" s="67"/>
      <c r="MSF29" s="67"/>
      <c r="MSG29" s="67"/>
      <c r="MSH29" s="67"/>
      <c r="MSI29" s="67"/>
      <c r="MSJ29" s="67"/>
      <c r="MSK29" s="67"/>
      <c r="MSL29" s="67" t="s">
        <v>302</v>
      </c>
      <c r="MSM29" s="538"/>
      <c r="MSN29" s="538"/>
      <c r="MSO29" s="538"/>
      <c r="MSP29" s="538"/>
      <c r="MSQ29" s="538"/>
      <c r="MSR29" s="67" t="s">
        <v>292</v>
      </c>
      <c r="MSS29" s="67"/>
      <c r="MST29" s="67"/>
      <c r="MSU29" s="67"/>
      <c r="MSV29" s="67"/>
      <c r="MSW29" s="67"/>
      <c r="MSX29" s="67"/>
      <c r="MSY29" s="67"/>
      <c r="MSZ29" s="67"/>
      <c r="MTA29" s="67"/>
      <c r="MTB29" s="67" t="s">
        <v>302</v>
      </c>
      <c r="MTC29" s="538"/>
      <c r="MTD29" s="538"/>
      <c r="MTE29" s="538"/>
      <c r="MTF29" s="538"/>
      <c r="MTG29" s="538"/>
      <c r="MTH29" s="67" t="s">
        <v>292</v>
      </c>
      <c r="MTI29" s="67"/>
      <c r="MTJ29" s="67"/>
      <c r="MTK29" s="67"/>
      <c r="MTL29" s="67"/>
      <c r="MTM29" s="67"/>
      <c r="MTN29" s="67"/>
      <c r="MTO29" s="67"/>
      <c r="MTP29" s="67"/>
      <c r="MTQ29" s="67"/>
      <c r="MTR29" s="67" t="s">
        <v>302</v>
      </c>
      <c r="MTS29" s="538"/>
      <c r="MTT29" s="538"/>
      <c r="MTU29" s="538"/>
      <c r="MTV29" s="538"/>
      <c r="MTW29" s="538"/>
      <c r="MTX29" s="67" t="s">
        <v>292</v>
      </c>
      <c r="MTY29" s="67"/>
      <c r="MTZ29" s="67"/>
      <c r="MUA29" s="67"/>
      <c r="MUB29" s="67"/>
      <c r="MUC29" s="67"/>
      <c r="MUD29" s="67"/>
      <c r="MUE29" s="67"/>
      <c r="MUF29" s="67"/>
      <c r="MUG29" s="67"/>
      <c r="MUH29" s="67" t="s">
        <v>302</v>
      </c>
      <c r="MUI29" s="538"/>
      <c r="MUJ29" s="538"/>
      <c r="MUK29" s="538"/>
      <c r="MUL29" s="538"/>
      <c r="MUM29" s="538"/>
      <c r="MUN29" s="67" t="s">
        <v>292</v>
      </c>
      <c r="MUO29" s="67"/>
      <c r="MUP29" s="67"/>
      <c r="MUQ29" s="67"/>
      <c r="MUR29" s="67"/>
      <c r="MUS29" s="67"/>
      <c r="MUT29" s="67"/>
      <c r="MUU29" s="67"/>
      <c r="MUV29" s="67"/>
      <c r="MUW29" s="67"/>
      <c r="MUX29" s="67" t="s">
        <v>302</v>
      </c>
      <c r="MUY29" s="538"/>
      <c r="MUZ29" s="538"/>
      <c r="MVA29" s="538"/>
      <c r="MVB29" s="538"/>
      <c r="MVC29" s="538"/>
      <c r="MVD29" s="67" t="s">
        <v>292</v>
      </c>
      <c r="MVE29" s="67"/>
      <c r="MVF29" s="67"/>
      <c r="MVG29" s="67"/>
      <c r="MVH29" s="67"/>
      <c r="MVI29" s="67"/>
      <c r="MVJ29" s="67"/>
      <c r="MVK29" s="67"/>
      <c r="MVL29" s="67"/>
      <c r="MVM29" s="67"/>
      <c r="MVN29" s="67" t="s">
        <v>302</v>
      </c>
      <c r="MVO29" s="538"/>
      <c r="MVP29" s="538"/>
      <c r="MVQ29" s="538"/>
      <c r="MVR29" s="538"/>
      <c r="MVS29" s="538"/>
      <c r="MVT29" s="67" t="s">
        <v>292</v>
      </c>
      <c r="MVU29" s="67"/>
      <c r="MVV29" s="67"/>
      <c r="MVW29" s="67"/>
      <c r="MVX29" s="67"/>
      <c r="MVY29" s="67"/>
      <c r="MVZ29" s="67"/>
      <c r="MWA29" s="67"/>
      <c r="MWB29" s="67"/>
      <c r="MWC29" s="67"/>
      <c r="MWD29" s="67" t="s">
        <v>302</v>
      </c>
      <c r="MWE29" s="538"/>
      <c r="MWF29" s="538"/>
      <c r="MWG29" s="538"/>
      <c r="MWH29" s="538"/>
      <c r="MWI29" s="538"/>
      <c r="MWJ29" s="67" t="s">
        <v>292</v>
      </c>
      <c r="MWK29" s="67"/>
      <c r="MWL29" s="67"/>
      <c r="MWM29" s="67"/>
      <c r="MWN29" s="67"/>
      <c r="MWO29" s="67"/>
      <c r="MWP29" s="67"/>
      <c r="MWQ29" s="67"/>
      <c r="MWR29" s="67"/>
      <c r="MWS29" s="67"/>
      <c r="MWT29" s="67" t="s">
        <v>302</v>
      </c>
      <c r="MWU29" s="538"/>
      <c r="MWV29" s="538"/>
      <c r="MWW29" s="538"/>
      <c r="MWX29" s="538"/>
      <c r="MWY29" s="538"/>
      <c r="MWZ29" s="67" t="s">
        <v>292</v>
      </c>
      <c r="MXA29" s="67"/>
      <c r="MXB29" s="67"/>
      <c r="MXC29" s="67"/>
      <c r="MXD29" s="67"/>
      <c r="MXE29" s="67"/>
      <c r="MXF29" s="67"/>
      <c r="MXG29" s="67"/>
      <c r="MXH29" s="67"/>
      <c r="MXI29" s="67"/>
      <c r="MXJ29" s="67" t="s">
        <v>302</v>
      </c>
      <c r="MXK29" s="538"/>
      <c r="MXL29" s="538"/>
      <c r="MXM29" s="538"/>
      <c r="MXN29" s="538"/>
      <c r="MXO29" s="538"/>
      <c r="MXP29" s="67" t="s">
        <v>292</v>
      </c>
      <c r="MXQ29" s="67"/>
      <c r="MXR29" s="67"/>
      <c r="MXS29" s="67"/>
      <c r="MXT29" s="67"/>
      <c r="MXU29" s="67"/>
      <c r="MXV29" s="67"/>
      <c r="MXW29" s="67"/>
      <c r="MXX29" s="67"/>
      <c r="MXY29" s="67"/>
      <c r="MXZ29" s="67" t="s">
        <v>302</v>
      </c>
      <c r="MYA29" s="538"/>
      <c r="MYB29" s="538"/>
      <c r="MYC29" s="538"/>
      <c r="MYD29" s="538"/>
      <c r="MYE29" s="538"/>
      <c r="MYF29" s="67" t="s">
        <v>292</v>
      </c>
      <c r="MYG29" s="67"/>
      <c r="MYH29" s="67"/>
      <c r="MYI29" s="67"/>
      <c r="MYJ29" s="67"/>
      <c r="MYK29" s="67"/>
      <c r="MYL29" s="67"/>
      <c r="MYM29" s="67"/>
      <c r="MYN29" s="67"/>
      <c r="MYO29" s="67"/>
      <c r="MYP29" s="67" t="s">
        <v>302</v>
      </c>
      <c r="MYQ29" s="538"/>
      <c r="MYR29" s="538"/>
      <c r="MYS29" s="538"/>
      <c r="MYT29" s="538"/>
      <c r="MYU29" s="538"/>
      <c r="MYV29" s="67" t="s">
        <v>292</v>
      </c>
      <c r="MYW29" s="67"/>
      <c r="MYX29" s="67"/>
      <c r="MYY29" s="67"/>
      <c r="MYZ29" s="67"/>
      <c r="MZA29" s="67"/>
      <c r="MZB29" s="67"/>
      <c r="MZC29" s="67"/>
      <c r="MZD29" s="67"/>
      <c r="MZE29" s="67"/>
      <c r="MZF29" s="67" t="s">
        <v>302</v>
      </c>
      <c r="MZG29" s="538"/>
      <c r="MZH29" s="538"/>
      <c r="MZI29" s="538"/>
      <c r="MZJ29" s="538"/>
      <c r="MZK29" s="538"/>
      <c r="MZL29" s="67" t="s">
        <v>292</v>
      </c>
      <c r="MZM29" s="67"/>
      <c r="MZN29" s="67"/>
      <c r="MZO29" s="67"/>
      <c r="MZP29" s="67"/>
      <c r="MZQ29" s="67"/>
      <c r="MZR29" s="67"/>
      <c r="MZS29" s="67"/>
      <c r="MZT29" s="67"/>
      <c r="MZU29" s="67"/>
      <c r="MZV29" s="67" t="s">
        <v>302</v>
      </c>
      <c r="MZW29" s="538"/>
      <c r="MZX29" s="538"/>
      <c r="MZY29" s="538"/>
      <c r="MZZ29" s="538"/>
      <c r="NAA29" s="538"/>
      <c r="NAB29" s="67" t="s">
        <v>292</v>
      </c>
      <c r="NAC29" s="67"/>
      <c r="NAD29" s="67"/>
      <c r="NAE29" s="67"/>
      <c r="NAF29" s="67"/>
      <c r="NAG29" s="67"/>
      <c r="NAH29" s="67"/>
      <c r="NAI29" s="67"/>
      <c r="NAJ29" s="67"/>
      <c r="NAK29" s="67"/>
      <c r="NAL29" s="67" t="s">
        <v>302</v>
      </c>
      <c r="NAM29" s="538"/>
      <c r="NAN29" s="538"/>
      <c r="NAO29" s="538"/>
      <c r="NAP29" s="538"/>
      <c r="NAQ29" s="538"/>
      <c r="NAR29" s="67" t="s">
        <v>292</v>
      </c>
      <c r="NAS29" s="67"/>
      <c r="NAT29" s="67"/>
      <c r="NAU29" s="67"/>
      <c r="NAV29" s="67"/>
      <c r="NAW29" s="67"/>
      <c r="NAX29" s="67"/>
      <c r="NAY29" s="67"/>
      <c r="NAZ29" s="67"/>
      <c r="NBA29" s="67"/>
      <c r="NBB29" s="67" t="s">
        <v>302</v>
      </c>
      <c r="NBC29" s="538"/>
      <c r="NBD29" s="538"/>
      <c r="NBE29" s="538"/>
      <c r="NBF29" s="538"/>
      <c r="NBG29" s="538"/>
      <c r="NBH29" s="67" t="s">
        <v>292</v>
      </c>
      <c r="NBI29" s="67"/>
      <c r="NBJ29" s="67"/>
      <c r="NBK29" s="67"/>
      <c r="NBL29" s="67"/>
      <c r="NBM29" s="67"/>
      <c r="NBN29" s="67"/>
      <c r="NBO29" s="67"/>
      <c r="NBP29" s="67"/>
      <c r="NBQ29" s="67"/>
      <c r="NBR29" s="67" t="s">
        <v>302</v>
      </c>
      <c r="NBS29" s="538"/>
      <c r="NBT29" s="538"/>
      <c r="NBU29" s="538"/>
      <c r="NBV29" s="538"/>
      <c r="NBW29" s="538"/>
      <c r="NBX29" s="67" t="s">
        <v>292</v>
      </c>
      <c r="NBY29" s="67"/>
      <c r="NBZ29" s="67"/>
      <c r="NCA29" s="67"/>
      <c r="NCB29" s="67"/>
      <c r="NCC29" s="67"/>
      <c r="NCD29" s="67"/>
      <c r="NCE29" s="67"/>
      <c r="NCF29" s="67"/>
      <c r="NCG29" s="67"/>
      <c r="NCH29" s="67" t="s">
        <v>302</v>
      </c>
      <c r="NCI29" s="538"/>
      <c r="NCJ29" s="538"/>
      <c r="NCK29" s="538"/>
      <c r="NCL29" s="538"/>
      <c r="NCM29" s="538"/>
      <c r="NCN29" s="67" t="s">
        <v>292</v>
      </c>
      <c r="NCO29" s="67"/>
      <c r="NCP29" s="67"/>
      <c r="NCQ29" s="67"/>
      <c r="NCR29" s="67"/>
      <c r="NCS29" s="67"/>
      <c r="NCT29" s="67"/>
      <c r="NCU29" s="67"/>
      <c r="NCV29" s="67"/>
      <c r="NCW29" s="67"/>
      <c r="NCX29" s="67" t="s">
        <v>302</v>
      </c>
      <c r="NCY29" s="538"/>
      <c r="NCZ29" s="538"/>
      <c r="NDA29" s="538"/>
      <c r="NDB29" s="538"/>
      <c r="NDC29" s="538"/>
      <c r="NDD29" s="67" t="s">
        <v>292</v>
      </c>
      <c r="NDE29" s="67"/>
      <c r="NDF29" s="67"/>
      <c r="NDG29" s="67"/>
      <c r="NDH29" s="67"/>
      <c r="NDI29" s="67"/>
      <c r="NDJ29" s="67"/>
      <c r="NDK29" s="67"/>
      <c r="NDL29" s="67"/>
      <c r="NDM29" s="67"/>
      <c r="NDN29" s="67" t="s">
        <v>302</v>
      </c>
      <c r="NDO29" s="538"/>
      <c r="NDP29" s="538"/>
      <c r="NDQ29" s="538"/>
      <c r="NDR29" s="538"/>
      <c r="NDS29" s="538"/>
      <c r="NDT29" s="67" t="s">
        <v>292</v>
      </c>
      <c r="NDU29" s="67"/>
      <c r="NDV29" s="67"/>
      <c r="NDW29" s="67"/>
      <c r="NDX29" s="67"/>
      <c r="NDY29" s="67"/>
      <c r="NDZ29" s="67"/>
      <c r="NEA29" s="67"/>
      <c r="NEB29" s="67"/>
      <c r="NEC29" s="67"/>
      <c r="NED29" s="67" t="s">
        <v>302</v>
      </c>
      <c r="NEE29" s="538"/>
      <c r="NEF29" s="538"/>
      <c r="NEG29" s="538"/>
      <c r="NEH29" s="538"/>
      <c r="NEI29" s="538"/>
      <c r="NEJ29" s="67" t="s">
        <v>292</v>
      </c>
      <c r="NEK29" s="67"/>
      <c r="NEL29" s="67"/>
      <c r="NEM29" s="67"/>
      <c r="NEN29" s="67"/>
      <c r="NEO29" s="67"/>
      <c r="NEP29" s="67"/>
      <c r="NEQ29" s="67"/>
      <c r="NER29" s="67"/>
      <c r="NES29" s="67"/>
      <c r="NET29" s="67" t="s">
        <v>302</v>
      </c>
      <c r="NEU29" s="538"/>
      <c r="NEV29" s="538"/>
      <c r="NEW29" s="538"/>
      <c r="NEX29" s="538"/>
      <c r="NEY29" s="538"/>
      <c r="NEZ29" s="67" t="s">
        <v>292</v>
      </c>
      <c r="NFA29" s="67"/>
      <c r="NFB29" s="67"/>
      <c r="NFC29" s="67"/>
      <c r="NFD29" s="67"/>
      <c r="NFE29" s="67"/>
      <c r="NFF29" s="67"/>
      <c r="NFG29" s="67"/>
      <c r="NFH29" s="67"/>
      <c r="NFI29" s="67"/>
      <c r="NFJ29" s="67" t="s">
        <v>302</v>
      </c>
      <c r="NFK29" s="538"/>
      <c r="NFL29" s="538"/>
      <c r="NFM29" s="538"/>
      <c r="NFN29" s="538"/>
      <c r="NFO29" s="538"/>
      <c r="NFP29" s="67" t="s">
        <v>292</v>
      </c>
      <c r="NFQ29" s="67"/>
      <c r="NFR29" s="67"/>
      <c r="NFS29" s="67"/>
      <c r="NFT29" s="67"/>
      <c r="NFU29" s="67"/>
      <c r="NFV29" s="67"/>
      <c r="NFW29" s="67"/>
      <c r="NFX29" s="67"/>
      <c r="NFY29" s="67"/>
      <c r="NFZ29" s="67" t="s">
        <v>302</v>
      </c>
      <c r="NGA29" s="538"/>
      <c r="NGB29" s="538"/>
      <c r="NGC29" s="538"/>
      <c r="NGD29" s="538"/>
      <c r="NGE29" s="538"/>
      <c r="NGF29" s="67" t="s">
        <v>292</v>
      </c>
      <c r="NGG29" s="67"/>
      <c r="NGH29" s="67"/>
      <c r="NGI29" s="67"/>
      <c r="NGJ29" s="67"/>
      <c r="NGK29" s="67"/>
      <c r="NGL29" s="67"/>
      <c r="NGM29" s="67"/>
      <c r="NGN29" s="67"/>
      <c r="NGO29" s="67"/>
      <c r="NGP29" s="67" t="s">
        <v>302</v>
      </c>
      <c r="NGQ29" s="538"/>
      <c r="NGR29" s="538"/>
      <c r="NGS29" s="538"/>
      <c r="NGT29" s="538"/>
      <c r="NGU29" s="538"/>
      <c r="NGV29" s="67" t="s">
        <v>292</v>
      </c>
      <c r="NGW29" s="67"/>
      <c r="NGX29" s="67"/>
      <c r="NGY29" s="67"/>
      <c r="NGZ29" s="67"/>
      <c r="NHA29" s="67"/>
      <c r="NHB29" s="67"/>
      <c r="NHC29" s="67"/>
      <c r="NHD29" s="67"/>
      <c r="NHE29" s="67"/>
      <c r="NHF29" s="67" t="s">
        <v>302</v>
      </c>
      <c r="NHG29" s="538"/>
      <c r="NHH29" s="538"/>
      <c r="NHI29" s="538"/>
      <c r="NHJ29" s="538"/>
      <c r="NHK29" s="538"/>
      <c r="NHL29" s="67" t="s">
        <v>292</v>
      </c>
      <c r="NHM29" s="67"/>
      <c r="NHN29" s="67"/>
      <c r="NHO29" s="67"/>
      <c r="NHP29" s="67"/>
      <c r="NHQ29" s="67"/>
      <c r="NHR29" s="67"/>
      <c r="NHS29" s="67"/>
      <c r="NHT29" s="67"/>
      <c r="NHU29" s="67"/>
      <c r="NHV29" s="67" t="s">
        <v>302</v>
      </c>
      <c r="NHW29" s="538"/>
      <c r="NHX29" s="538"/>
      <c r="NHY29" s="538"/>
      <c r="NHZ29" s="538"/>
      <c r="NIA29" s="538"/>
      <c r="NIB29" s="67" t="s">
        <v>292</v>
      </c>
      <c r="NIC29" s="67"/>
      <c r="NID29" s="67"/>
      <c r="NIE29" s="67"/>
      <c r="NIF29" s="67"/>
      <c r="NIG29" s="67"/>
      <c r="NIH29" s="67"/>
      <c r="NII29" s="67"/>
      <c r="NIJ29" s="67"/>
      <c r="NIK29" s="67"/>
      <c r="NIL29" s="67" t="s">
        <v>302</v>
      </c>
      <c r="NIM29" s="538"/>
      <c r="NIN29" s="538"/>
      <c r="NIO29" s="538"/>
      <c r="NIP29" s="538"/>
      <c r="NIQ29" s="538"/>
      <c r="NIR29" s="67" t="s">
        <v>292</v>
      </c>
      <c r="NIS29" s="67"/>
      <c r="NIT29" s="67"/>
      <c r="NIU29" s="67"/>
      <c r="NIV29" s="67"/>
      <c r="NIW29" s="67"/>
      <c r="NIX29" s="67"/>
      <c r="NIY29" s="67"/>
      <c r="NIZ29" s="67"/>
      <c r="NJA29" s="67"/>
      <c r="NJB29" s="67" t="s">
        <v>302</v>
      </c>
      <c r="NJC29" s="538"/>
      <c r="NJD29" s="538"/>
      <c r="NJE29" s="538"/>
      <c r="NJF29" s="538"/>
      <c r="NJG29" s="538"/>
      <c r="NJH29" s="67" t="s">
        <v>292</v>
      </c>
      <c r="NJI29" s="67"/>
      <c r="NJJ29" s="67"/>
      <c r="NJK29" s="67"/>
      <c r="NJL29" s="67"/>
      <c r="NJM29" s="67"/>
      <c r="NJN29" s="67"/>
      <c r="NJO29" s="67"/>
      <c r="NJP29" s="67"/>
      <c r="NJQ29" s="67"/>
      <c r="NJR29" s="67" t="s">
        <v>302</v>
      </c>
      <c r="NJS29" s="538"/>
      <c r="NJT29" s="538"/>
      <c r="NJU29" s="538"/>
      <c r="NJV29" s="538"/>
      <c r="NJW29" s="538"/>
      <c r="NJX29" s="67" t="s">
        <v>292</v>
      </c>
      <c r="NJY29" s="67"/>
      <c r="NJZ29" s="67"/>
      <c r="NKA29" s="67"/>
      <c r="NKB29" s="67"/>
      <c r="NKC29" s="67"/>
      <c r="NKD29" s="67"/>
      <c r="NKE29" s="67"/>
      <c r="NKF29" s="67"/>
      <c r="NKG29" s="67"/>
      <c r="NKH29" s="67" t="s">
        <v>302</v>
      </c>
      <c r="NKI29" s="538"/>
      <c r="NKJ29" s="538"/>
      <c r="NKK29" s="538"/>
      <c r="NKL29" s="538"/>
      <c r="NKM29" s="538"/>
      <c r="NKN29" s="67" t="s">
        <v>292</v>
      </c>
      <c r="NKO29" s="67"/>
      <c r="NKP29" s="67"/>
      <c r="NKQ29" s="67"/>
      <c r="NKR29" s="67"/>
      <c r="NKS29" s="67"/>
      <c r="NKT29" s="67"/>
      <c r="NKU29" s="67"/>
      <c r="NKV29" s="67"/>
      <c r="NKW29" s="67"/>
      <c r="NKX29" s="67" t="s">
        <v>302</v>
      </c>
      <c r="NKY29" s="538"/>
      <c r="NKZ29" s="538"/>
      <c r="NLA29" s="538"/>
      <c r="NLB29" s="538"/>
      <c r="NLC29" s="538"/>
      <c r="NLD29" s="67" t="s">
        <v>292</v>
      </c>
      <c r="NLE29" s="67"/>
      <c r="NLF29" s="67"/>
      <c r="NLG29" s="67"/>
      <c r="NLH29" s="67"/>
      <c r="NLI29" s="67"/>
      <c r="NLJ29" s="67"/>
      <c r="NLK29" s="67"/>
      <c r="NLL29" s="67"/>
      <c r="NLM29" s="67"/>
      <c r="NLN29" s="67" t="s">
        <v>302</v>
      </c>
      <c r="NLO29" s="538"/>
      <c r="NLP29" s="538"/>
      <c r="NLQ29" s="538"/>
      <c r="NLR29" s="538"/>
      <c r="NLS29" s="538"/>
      <c r="NLT29" s="67" t="s">
        <v>292</v>
      </c>
      <c r="NLU29" s="67"/>
      <c r="NLV29" s="67"/>
      <c r="NLW29" s="67"/>
      <c r="NLX29" s="67"/>
      <c r="NLY29" s="67"/>
      <c r="NLZ29" s="67"/>
      <c r="NMA29" s="67"/>
      <c r="NMB29" s="67"/>
      <c r="NMC29" s="67"/>
      <c r="NMD29" s="67" t="s">
        <v>302</v>
      </c>
      <c r="NME29" s="538"/>
      <c r="NMF29" s="538"/>
      <c r="NMG29" s="538"/>
      <c r="NMH29" s="538"/>
      <c r="NMI29" s="538"/>
      <c r="NMJ29" s="67" t="s">
        <v>292</v>
      </c>
      <c r="NMK29" s="67"/>
      <c r="NML29" s="67"/>
      <c r="NMM29" s="67"/>
      <c r="NMN29" s="67"/>
      <c r="NMO29" s="67"/>
      <c r="NMP29" s="67"/>
      <c r="NMQ29" s="67"/>
      <c r="NMR29" s="67"/>
      <c r="NMS29" s="67"/>
      <c r="NMT29" s="67" t="s">
        <v>302</v>
      </c>
      <c r="NMU29" s="538"/>
      <c r="NMV29" s="538"/>
      <c r="NMW29" s="538"/>
      <c r="NMX29" s="538"/>
      <c r="NMY29" s="538"/>
      <c r="NMZ29" s="67" t="s">
        <v>292</v>
      </c>
      <c r="NNA29" s="67"/>
      <c r="NNB29" s="67"/>
      <c r="NNC29" s="67"/>
      <c r="NND29" s="67"/>
      <c r="NNE29" s="67"/>
      <c r="NNF29" s="67"/>
      <c r="NNG29" s="67"/>
      <c r="NNH29" s="67"/>
      <c r="NNI29" s="67"/>
      <c r="NNJ29" s="67" t="s">
        <v>302</v>
      </c>
      <c r="NNK29" s="538"/>
      <c r="NNL29" s="538"/>
      <c r="NNM29" s="538"/>
      <c r="NNN29" s="538"/>
      <c r="NNO29" s="538"/>
      <c r="NNP29" s="67" t="s">
        <v>292</v>
      </c>
      <c r="NNQ29" s="67"/>
      <c r="NNR29" s="67"/>
      <c r="NNS29" s="67"/>
      <c r="NNT29" s="67"/>
      <c r="NNU29" s="67"/>
      <c r="NNV29" s="67"/>
      <c r="NNW29" s="67"/>
      <c r="NNX29" s="67"/>
      <c r="NNY29" s="67"/>
      <c r="NNZ29" s="67" t="s">
        <v>302</v>
      </c>
      <c r="NOA29" s="538"/>
      <c r="NOB29" s="538"/>
      <c r="NOC29" s="538"/>
      <c r="NOD29" s="538"/>
      <c r="NOE29" s="538"/>
      <c r="NOF29" s="67" t="s">
        <v>292</v>
      </c>
      <c r="NOG29" s="67"/>
      <c r="NOH29" s="67"/>
      <c r="NOI29" s="67"/>
      <c r="NOJ29" s="67"/>
      <c r="NOK29" s="67"/>
      <c r="NOL29" s="67"/>
      <c r="NOM29" s="67"/>
      <c r="NON29" s="67"/>
      <c r="NOO29" s="67"/>
      <c r="NOP29" s="67" t="s">
        <v>302</v>
      </c>
      <c r="NOQ29" s="538"/>
      <c r="NOR29" s="538"/>
      <c r="NOS29" s="538"/>
      <c r="NOT29" s="538"/>
      <c r="NOU29" s="538"/>
      <c r="NOV29" s="67" t="s">
        <v>292</v>
      </c>
      <c r="NOW29" s="67"/>
      <c r="NOX29" s="67"/>
      <c r="NOY29" s="67"/>
      <c r="NOZ29" s="67"/>
      <c r="NPA29" s="67"/>
      <c r="NPB29" s="67"/>
      <c r="NPC29" s="67"/>
      <c r="NPD29" s="67"/>
      <c r="NPE29" s="67"/>
      <c r="NPF29" s="67" t="s">
        <v>302</v>
      </c>
      <c r="NPG29" s="538"/>
      <c r="NPH29" s="538"/>
      <c r="NPI29" s="538"/>
      <c r="NPJ29" s="538"/>
      <c r="NPK29" s="538"/>
      <c r="NPL29" s="67" t="s">
        <v>292</v>
      </c>
      <c r="NPM29" s="67"/>
      <c r="NPN29" s="67"/>
      <c r="NPO29" s="67"/>
      <c r="NPP29" s="67"/>
      <c r="NPQ29" s="67"/>
      <c r="NPR29" s="67"/>
      <c r="NPS29" s="67"/>
      <c r="NPT29" s="67"/>
      <c r="NPU29" s="67"/>
      <c r="NPV29" s="67" t="s">
        <v>302</v>
      </c>
      <c r="NPW29" s="538"/>
      <c r="NPX29" s="538"/>
      <c r="NPY29" s="538"/>
      <c r="NPZ29" s="538"/>
      <c r="NQA29" s="538"/>
      <c r="NQB29" s="67" t="s">
        <v>292</v>
      </c>
      <c r="NQC29" s="67"/>
      <c r="NQD29" s="67"/>
      <c r="NQE29" s="67"/>
      <c r="NQF29" s="67"/>
      <c r="NQG29" s="67"/>
      <c r="NQH29" s="67"/>
      <c r="NQI29" s="67"/>
      <c r="NQJ29" s="67"/>
      <c r="NQK29" s="67"/>
      <c r="NQL29" s="67" t="s">
        <v>302</v>
      </c>
      <c r="NQM29" s="538"/>
      <c r="NQN29" s="538"/>
      <c r="NQO29" s="538"/>
      <c r="NQP29" s="538"/>
      <c r="NQQ29" s="538"/>
      <c r="NQR29" s="67" t="s">
        <v>292</v>
      </c>
      <c r="NQS29" s="67"/>
      <c r="NQT29" s="67"/>
      <c r="NQU29" s="67"/>
      <c r="NQV29" s="67"/>
      <c r="NQW29" s="67"/>
      <c r="NQX29" s="67"/>
      <c r="NQY29" s="67"/>
      <c r="NQZ29" s="67"/>
      <c r="NRA29" s="67"/>
      <c r="NRB29" s="67" t="s">
        <v>302</v>
      </c>
      <c r="NRC29" s="538"/>
      <c r="NRD29" s="538"/>
      <c r="NRE29" s="538"/>
      <c r="NRF29" s="538"/>
      <c r="NRG29" s="538"/>
      <c r="NRH29" s="67" t="s">
        <v>292</v>
      </c>
      <c r="NRI29" s="67"/>
      <c r="NRJ29" s="67"/>
      <c r="NRK29" s="67"/>
      <c r="NRL29" s="67"/>
      <c r="NRM29" s="67"/>
      <c r="NRN29" s="67"/>
      <c r="NRO29" s="67"/>
      <c r="NRP29" s="67"/>
      <c r="NRQ29" s="67"/>
      <c r="NRR29" s="67" t="s">
        <v>302</v>
      </c>
      <c r="NRS29" s="538"/>
      <c r="NRT29" s="538"/>
      <c r="NRU29" s="538"/>
      <c r="NRV29" s="538"/>
      <c r="NRW29" s="538"/>
      <c r="NRX29" s="67" t="s">
        <v>292</v>
      </c>
      <c r="NRY29" s="67"/>
      <c r="NRZ29" s="67"/>
      <c r="NSA29" s="67"/>
      <c r="NSB29" s="67"/>
      <c r="NSC29" s="67"/>
      <c r="NSD29" s="67"/>
      <c r="NSE29" s="67"/>
      <c r="NSF29" s="67"/>
      <c r="NSG29" s="67"/>
      <c r="NSH29" s="67" t="s">
        <v>302</v>
      </c>
      <c r="NSI29" s="538"/>
      <c r="NSJ29" s="538"/>
      <c r="NSK29" s="538"/>
      <c r="NSL29" s="538"/>
      <c r="NSM29" s="538"/>
      <c r="NSN29" s="67" t="s">
        <v>292</v>
      </c>
      <c r="NSO29" s="67"/>
      <c r="NSP29" s="67"/>
      <c r="NSQ29" s="67"/>
      <c r="NSR29" s="67"/>
      <c r="NSS29" s="67"/>
      <c r="NST29" s="67"/>
      <c r="NSU29" s="67"/>
      <c r="NSV29" s="67"/>
      <c r="NSW29" s="67"/>
      <c r="NSX29" s="67" t="s">
        <v>302</v>
      </c>
      <c r="NSY29" s="538"/>
      <c r="NSZ29" s="538"/>
      <c r="NTA29" s="538"/>
      <c r="NTB29" s="538"/>
      <c r="NTC29" s="538"/>
      <c r="NTD29" s="67" t="s">
        <v>292</v>
      </c>
      <c r="NTE29" s="67"/>
      <c r="NTF29" s="67"/>
      <c r="NTG29" s="67"/>
      <c r="NTH29" s="67"/>
      <c r="NTI29" s="67"/>
      <c r="NTJ29" s="67"/>
      <c r="NTK29" s="67"/>
      <c r="NTL29" s="67"/>
      <c r="NTM29" s="67"/>
      <c r="NTN29" s="67" t="s">
        <v>302</v>
      </c>
      <c r="NTO29" s="538"/>
      <c r="NTP29" s="538"/>
      <c r="NTQ29" s="538"/>
      <c r="NTR29" s="538"/>
      <c r="NTS29" s="538"/>
      <c r="NTT29" s="67" t="s">
        <v>292</v>
      </c>
      <c r="NTU29" s="67"/>
      <c r="NTV29" s="67"/>
      <c r="NTW29" s="67"/>
      <c r="NTX29" s="67"/>
      <c r="NTY29" s="67"/>
      <c r="NTZ29" s="67"/>
      <c r="NUA29" s="67"/>
      <c r="NUB29" s="67"/>
      <c r="NUC29" s="67"/>
      <c r="NUD29" s="67" t="s">
        <v>302</v>
      </c>
      <c r="NUE29" s="538"/>
      <c r="NUF29" s="538"/>
      <c r="NUG29" s="538"/>
      <c r="NUH29" s="538"/>
      <c r="NUI29" s="538"/>
      <c r="NUJ29" s="67" t="s">
        <v>292</v>
      </c>
      <c r="NUK29" s="67"/>
      <c r="NUL29" s="67"/>
      <c r="NUM29" s="67"/>
      <c r="NUN29" s="67"/>
      <c r="NUO29" s="67"/>
      <c r="NUP29" s="67"/>
      <c r="NUQ29" s="67"/>
      <c r="NUR29" s="67"/>
      <c r="NUS29" s="67"/>
      <c r="NUT29" s="67" t="s">
        <v>302</v>
      </c>
      <c r="NUU29" s="538"/>
      <c r="NUV29" s="538"/>
      <c r="NUW29" s="538"/>
      <c r="NUX29" s="538"/>
      <c r="NUY29" s="538"/>
      <c r="NUZ29" s="67" t="s">
        <v>292</v>
      </c>
      <c r="NVA29" s="67"/>
      <c r="NVB29" s="67"/>
      <c r="NVC29" s="67"/>
      <c r="NVD29" s="67"/>
      <c r="NVE29" s="67"/>
      <c r="NVF29" s="67"/>
      <c r="NVG29" s="67"/>
      <c r="NVH29" s="67"/>
      <c r="NVI29" s="67"/>
      <c r="NVJ29" s="67" t="s">
        <v>302</v>
      </c>
      <c r="NVK29" s="538"/>
      <c r="NVL29" s="538"/>
      <c r="NVM29" s="538"/>
      <c r="NVN29" s="538"/>
      <c r="NVO29" s="538"/>
      <c r="NVP29" s="67" t="s">
        <v>292</v>
      </c>
      <c r="NVQ29" s="67"/>
      <c r="NVR29" s="67"/>
      <c r="NVS29" s="67"/>
      <c r="NVT29" s="67"/>
      <c r="NVU29" s="67"/>
      <c r="NVV29" s="67"/>
      <c r="NVW29" s="67"/>
      <c r="NVX29" s="67"/>
      <c r="NVY29" s="67"/>
      <c r="NVZ29" s="67" t="s">
        <v>302</v>
      </c>
      <c r="NWA29" s="538"/>
      <c r="NWB29" s="538"/>
      <c r="NWC29" s="538"/>
      <c r="NWD29" s="538"/>
      <c r="NWE29" s="538"/>
      <c r="NWF29" s="67" t="s">
        <v>292</v>
      </c>
      <c r="NWG29" s="67"/>
      <c r="NWH29" s="67"/>
      <c r="NWI29" s="67"/>
      <c r="NWJ29" s="67"/>
      <c r="NWK29" s="67"/>
      <c r="NWL29" s="67"/>
      <c r="NWM29" s="67"/>
      <c r="NWN29" s="67"/>
      <c r="NWO29" s="67"/>
      <c r="NWP29" s="67" t="s">
        <v>302</v>
      </c>
      <c r="NWQ29" s="538"/>
      <c r="NWR29" s="538"/>
      <c r="NWS29" s="538"/>
      <c r="NWT29" s="538"/>
      <c r="NWU29" s="538"/>
      <c r="NWV29" s="67" t="s">
        <v>292</v>
      </c>
      <c r="NWW29" s="67"/>
      <c r="NWX29" s="67"/>
      <c r="NWY29" s="67"/>
      <c r="NWZ29" s="67"/>
      <c r="NXA29" s="67"/>
      <c r="NXB29" s="67"/>
      <c r="NXC29" s="67"/>
      <c r="NXD29" s="67"/>
      <c r="NXE29" s="67"/>
      <c r="NXF29" s="67" t="s">
        <v>302</v>
      </c>
      <c r="NXG29" s="538"/>
      <c r="NXH29" s="538"/>
      <c r="NXI29" s="538"/>
      <c r="NXJ29" s="538"/>
      <c r="NXK29" s="538"/>
      <c r="NXL29" s="67" t="s">
        <v>292</v>
      </c>
      <c r="NXM29" s="67"/>
      <c r="NXN29" s="67"/>
      <c r="NXO29" s="67"/>
      <c r="NXP29" s="67"/>
      <c r="NXQ29" s="67"/>
      <c r="NXR29" s="67"/>
      <c r="NXS29" s="67"/>
      <c r="NXT29" s="67"/>
      <c r="NXU29" s="67"/>
      <c r="NXV29" s="67" t="s">
        <v>302</v>
      </c>
      <c r="NXW29" s="538"/>
      <c r="NXX29" s="538"/>
      <c r="NXY29" s="538"/>
      <c r="NXZ29" s="538"/>
      <c r="NYA29" s="538"/>
      <c r="NYB29" s="67" t="s">
        <v>292</v>
      </c>
      <c r="NYC29" s="67"/>
      <c r="NYD29" s="67"/>
      <c r="NYE29" s="67"/>
      <c r="NYF29" s="67"/>
      <c r="NYG29" s="67"/>
      <c r="NYH29" s="67"/>
      <c r="NYI29" s="67"/>
      <c r="NYJ29" s="67"/>
      <c r="NYK29" s="67"/>
      <c r="NYL29" s="67" t="s">
        <v>302</v>
      </c>
      <c r="NYM29" s="538"/>
      <c r="NYN29" s="538"/>
      <c r="NYO29" s="538"/>
      <c r="NYP29" s="538"/>
      <c r="NYQ29" s="538"/>
      <c r="NYR29" s="67" t="s">
        <v>292</v>
      </c>
      <c r="NYS29" s="67"/>
      <c r="NYT29" s="67"/>
      <c r="NYU29" s="67"/>
      <c r="NYV29" s="67"/>
      <c r="NYW29" s="67"/>
      <c r="NYX29" s="67"/>
      <c r="NYY29" s="67"/>
      <c r="NYZ29" s="67"/>
      <c r="NZA29" s="67"/>
      <c r="NZB29" s="67" t="s">
        <v>302</v>
      </c>
      <c r="NZC29" s="538"/>
      <c r="NZD29" s="538"/>
      <c r="NZE29" s="538"/>
      <c r="NZF29" s="538"/>
      <c r="NZG29" s="538"/>
      <c r="NZH29" s="67" t="s">
        <v>292</v>
      </c>
      <c r="NZI29" s="67"/>
      <c r="NZJ29" s="67"/>
      <c r="NZK29" s="67"/>
      <c r="NZL29" s="67"/>
      <c r="NZM29" s="67"/>
      <c r="NZN29" s="67"/>
      <c r="NZO29" s="67"/>
      <c r="NZP29" s="67"/>
      <c r="NZQ29" s="67"/>
      <c r="NZR29" s="67" t="s">
        <v>302</v>
      </c>
      <c r="NZS29" s="538"/>
      <c r="NZT29" s="538"/>
      <c r="NZU29" s="538"/>
      <c r="NZV29" s="538"/>
      <c r="NZW29" s="538"/>
      <c r="NZX29" s="67" t="s">
        <v>292</v>
      </c>
      <c r="NZY29" s="67"/>
      <c r="NZZ29" s="67"/>
      <c r="OAA29" s="67"/>
      <c r="OAB29" s="67"/>
      <c r="OAC29" s="67"/>
      <c r="OAD29" s="67"/>
      <c r="OAE29" s="67"/>
      <c r="OAF29" s="67"/>
      <c r="OAG29" s="67"/>
      <c r="OAH29" s="67" t="s">
        <v>302</v>
      </c>
      <c r="OAI29" s="538"/>
      <c r="OAJ29" s="538"/>
      <c r="OAK29" s="538"/>
      <c r="OAL29" s="538"/>
      <c r="OAM29" s="538"/>
      <c r="OAN29" s="67" t="s">
        <v>292</v>
      </c>
      <c r="OAO29" s="67"/>
      <c r="OAP29" s="67"/>
      <c r="OAQ29" s="67"/>
      <c r="OAR29" s="67"/>
      <c r="OAS29" s="67"/>
      <c r="OAT29" s="67"/>
      <c r="OAU29" s="67"/>
      <c r="OAV29" s="67"/>
      <c r="OAW29" s="67"/>
      <c r="OAX29" s="67" t="s">
        <v>302</v>
      </c>
      <c r="OAY29" s="538"/>
      <c r="OAZ29" s="538"/>
      <c r="OBA29" s="538"/>
      <c r="OBB29" s="538"/>
      <c r="OBC29" s="538"/>
      <c r="OBD29" s="67" t="s">
        <v>292</v>
      </c>
      <c r="OBE29" s="67"/>
      <c r="OBF29" s="67"/>
      <c r="OBG29" s="67"/>
      <c r="OBH29" s="67"/>
      <c r="OBI29" s="67"/>
      <c r="OBJ29" s="67"/>
      <c r="OBK29" s="67"/>
      <c r="OBL29" s="67"/>
      <c r="OBM29" s="67"/>
      <c r="OBN29" s="67" t="s">
        <v>302</v>
      </c>
      <c r="OBO29" s="538"/>
      <c r="OBP29" s="538"/>
      <c r="OBQ29" s="538"/>
      <c r="OBR29" s="538"/>
      <c r="OBS29" s="538"/>
      <c r="OBT29" s="67" t="s">
        <v>292</v>
      </c>
      <c r="OBU29" s="67"/>
      <c r="OBV29" s="67"/>
      <c r="OBW29" s="67"/>
      <c r="OBX29" s="67"/>
      <c r="OBY29" s="67"/>
      <c r="OBZ29" s="67"/>
      <c r="OCA29" s="67"/>
      <c r="OCB29" s="67"/>
      <c r="OCC29" s="67"/>
      <c r="OCD29" s="67" t="s">
        <v>302</v>
      </c>
      <c r="OCE29" s="538"/>
      <c r="OCF29" s="538"/>
      <c r="OCG29" s="538"/>
      <c r="OCH29" s="538"/>
      <c r="OCI29" s="538"/>
      <c r="OCJ29" s="67" t="s">
        <v>292</v>
      </c>
      <c r="OCK29" s="67"/>
      <c r="OCL29" s="67"/>
      <c r="OCM29" s="67"/>
      <c r="OCN29" s="67"/>
      <c r="OCO29" s="67"/>
      <c r="OCP29" s="67"/>
      <c r="OCQ29" s="67"/>
      <c r="OCR29" s="67"/>
      <c r="OCS29" s="67"/>
      <c r="OCT29" s="67" t="s">
        <v>302</v>
      </c>
      <c r="OCU29" s="538"/>
      <c r="OCV29" s="538"/>
      <c r="OCW29" s="538"/>
      <c r="OCX29" s="538"/>
      <c r="OCY29" s="538"/>
      <c r="OCZ29" s="67" t="s">
        <v>292</v>
      </c>
      <c r="ODA29" s="67"/>
      <c r="ODB29" s="67"/>
      <c r="ODC29" s="67"/>
      <c r="ODD29" s="67"/>
      <c r="ODE29" s="67"/>
      <c r="ODF29" s="67"/>
      <c r="ODG29" s="67"/>
      <c r="ODH29" s="67"/>
      <c r="ODI29" s="67"/>
      <c r="ODJ29" s="67" t="s">
        <v>302</v>
      </c>
      <c r="ODK29" s="538"/>
      <c r="ODL29" s="538"/>
      <c r="ODM29" s="538"/>
      <c r="ODN29" s="538"/>
      <c r="ODO29" s="538"/>
      <c r="ODP29" s="67" t="s">
        <v>292</v>
      </c>
      <c r="ODQ29" s="67"/>
      <c r="ODR29" s="67"/>
      <c r="ODS29" s="67"/>
      <c r="ODT29" s="67"/>
      <c r="ODU29" s="67"/>
      <c r="ODV29" s="67"/>
      <c r="ODW29" s="67"/>
      <c r="ODX29" s="67"/>
      <c r="ODY29" s="67"/>
      <c r="ODZ29" s="67" t="s">
        <v>302</v>
      </c>
      <c r="OEA29" s="538"/>
      <c r="OEB29" s="538"/>
      <c r="OEC29" s="538"/>
      <c r="OED29" s="538"/>
      <c r="OEE29" s="538"/>
      <c r="OEF29" s="67" t="s">
        <v>292</v>
      </c>
      <c r="OEG29" s="67"/>
      <c r="OEH29" s="67"/>
      <c r="OEI29" s="67"/>
      <c r="OEJ29" s="67"/>
      <c r="OEK29" s="67"/>
      <c r="OEL29" s="67"/>
      <c r="OEM29" s="67"/>
      <c r="OEN29" s="67"/>
      <c r="OEO29" s="67"/>
      <c r="OEP29" s="67" t="s">
        <v>302</v>
      </c>
      <c r="OEQ29" s="538"/>
      <c r="OER29" s="538"/>
      <c r="OES29" s="538"/>
      <c r="OET29" s="538"/>
      <c r="OEU29" s="538"/>
      <c r="OEV29" s="67" t="s">
        <v>292</v>
      </c>
      <c r="OEW29" s="67"/>
      <c r="OEX29" s="67"/>
      <c r="OEY29" s="67"/>
      <c r="OEZ29" s="67"/>
      <c r="OFA29" s="67"/>
      <c r="OFB29" s="67"/>
      <c r="OFC29" s="67"/>
      <c r="OFD29" s="67"/>
      <c r="OFE29" s="67"/>
      <c r="OFF29" s="67" t="s">
        <v>302</v>
      </c>
      <c r="OFG29" s="538"/>
      <c r="OFH29" s="538"/>
      <c r="OFI29" s="538"/>
      <c r="OFJ29" s="538"/>
      <c r="OFK29" s="538"/>
      <c r="OFL29" s="67" t="s">
        <v>292</v>
      </c>
      <c r="OFM29" s="67"/>
      <c r="OFN29" s="67"/>
      <c r="OFO29" s="67"/>
      <c r="OFP29" s="67"/>
      <c r="OFQ29" s="67"/>
      <c r="OFR29" s="67"/>
      <c r="OFS29" s="67"/>
      <c r="OFT29" s="67"/>
      <c r="OFU29" s="67"/>
      <c r="OFV29" s="67" t="s">
        <v>302</v>
      </c>
      <c r="OFW29" s="538"/>
      <c r="OFX29" s="538"/>
      <c r="OFY29" s="538"/>
      <c r="OFZ29" s="538"/>
      <c r="OGA29" s="538"/>
      <c r="OGB29" s="67" t="s">
        <v>292</v>
      </c>
      <c r="OGC29" s="67"/>
      <c r="OGD29" s="67"/>
      <c r="OGE29" s="67"/>
      <c r="OGF29" s="67"/>
      <c r="OGG29" s="67"/>
      <c r="OGH29" s="67"/>
      <c r="OGI29" s="67"/>
      <c r="OGJ29" s="67"/>
      <c r="OGK29" s="67"/>
      <c r="OGL29" s="67" t="s">
        <v>302</v>
      </c>
      <c r="OGM29" s="538"/>
      <c r="OGN29" s="538"/>
      <c r="OGO29" s="538"/>
      <c r="OGP29" s="538"/>
      <c r="OGQ29" s="538"/>
      <c r="OGR29" s="67" t="s">
        <v>292</v>
      </c>
      <c r="OGS29" s="67"/>
      <c r="OGT29" s="67"/>
      <c r="OGU29" s="67"/>
      <c r="OGV29" s="67"/>
      <c r="OGW29" s="67"/>
      <c r="OGX29" s="67"/>
      <c r="OGY29" s="67"/>
      <c r="OGZ29" s="67"/>
      <c r="OHA29" s="67"/>
      <c r="OHB29" s="67" t="s">
        <v>302</v>
      </c>
      <c r="OHC29" s="538"/>
      <c r="OHD29" s="538"/>
      <c r="OHE29" s="538"/>
      <c r="OHF29" s="538"/>
      <c r="OHG29" s="538"/>
      <c r="OHH29" s="67" t="s">
        <v>292</v>
      </c>
      <c r="OHI29" s="67"/>
      <c r="OHJ29" s="67"/>
      <c r="OHK29" s="67"/>
      <c r="OHL29" s="67"/>
      <c r="OHM29" s="67"/>
      <c r="OHN29" s="67"/>
      <c r="OHO29" s="67"/>
      <c r="OHP29" s="67"/>
      <c r="OHQ29" s="67"/>
      <c r="OHR29" s="67" t="s">
        <v>302</v>
      </c>
      <c r="OHS29" s="538"/>
      <c r="OHT29" s="538"/>
      <c r="OHU29" s="538"/>
      <c r="OHV29" s="538"/>
      <c r="OHW29" s="538"/>
      <c r="OHX29" s="67" t="s">
        <v>292</v>
      </c>
      <c r="OHY29" s="67"/>
      <c r="OHZ29" s="67"/>
      <c r="OIA29" s="67"/>
      <c r="OIB29" s="67"/>
      <c r="OIC29" s="67"/>
      <c r="OID29" s="67"/>
      <c r="OIE29" s="67"/>
      <c r="OIF29" s="67"/>
      <c r="OIG29" s="67"/>
      <c r="OIH29" s="67" t="s">
        <v>302</v>
      </c>
      <c r="OII29" s="538"/>
      <c r="OIJ29" s="538"/>
      <c r="OIK29" s="538"/>
      <c r="OIL29" s="538"/>
      <c r="OIM29" s="538"/>
      <c r="OIN29" s="67" t="s">
        <v>292</v>
      </c>
      <c r="OIO29" s="67"/>
      <c r="OIP29" s="67"/>
      <c r="OIQ29" s="67"/>
      <c r="OIR29" s="67"/>
      <c r="OIS29" s="67"/>
      <c r="OIT29" s="67"/>
      <c r="OIU29" s="67"/>
      <c r="OIV29" s="67"/>
      <c r="OIW29" s="67"/>
      <c r="OIX29" s="67" t="s">
        <v>302</v>
      </c>
      <c r="OIY29" s="538"/>
      <c r="OIZ29" s="538"/>
      <c r="OJA29" s="538"/>
      <c r="OJB29" s="538"/>
      <c r="OJC29" s="538"/>
      <c r="OJD29" s="67" t="s">
        <v>292</v>
      </c>
      <c r="OJE29" s="67"/>
      <c r="OJF29" s="67"/>
      <c r="OJG29" s="67"/>
      <c r="OJH29" s="67"/>
      <c r="OJI29" s="67"/>
      <c r="OJJ29" s="67"/>
      <c r="OJK29" s="67"/>
      <c r="OJL29" s="67"/>
      <c r="OJM29" s="67"/>
      <c r="OJN29" s="67" t="s">
        <v>302</v>
      </c>
      <c r="OJO29" s="538"/>
      <c r="OJP29" s="538"/>
      <c r="OJQ29" s="538"/>
      <c r="OJR29" s="538"/>
      <c r="OJS29" s="538"/>
      <c r="OJT29" s="67" t="s">
        <v>292</v>
      </c>
      <c r="OJU29" s="67"/>
      <c r="OJV29" s="67"/>
      <c r="OJW29" s="67"/>
      <c r="OJX29" s="67"/>
      <c r="OJY29" s="67"/>
      <c r="OJZ29" s="67"/>
      <c r="OKA29" s="67"/>
      <c r="OKB29" s="67"/>
      <c r="OKC29" s="67"/>
      <c r="OKD29" s="67" t="s">
        <v>302</v>
      </c>
      <c r="OKE29" s="538"/>
      <c r="OKF29" s="538"/>
      <c r="OKG29" s="538"/>
      <c r="OKH29" s="538"/>
      <c r="OKI29" s="538"/>
      <c r="OKJ29" s="67" t="s">
        <v>292</v>
      </c>
      <c r="OKK29" s="67"/>
      <c r="OKL29" s="67"/>
      <c r="OKM29" s="67"/>
      <c r="OKN29" s="67"/>
      <c r="OKO29" s="67"/>
      <c r="OKP29" s="67"/>
      <c r="OKQ29" s="67"/>
      <c r="OKR29" s="67"/>
      <c r="OKS29" s="67"/>
      <c r="OKT29" s="67" t="s">
        <v>302</v>
      </c>
      <c r="OKU29" s="538"/>
      <c r="OKV29" s="538"/>
      <c r="OKW29" s="538"/>
      <c r="OKX29" s="538"/>
      <c r="OKY29" s="538"/>
      <c r="OKZ29" s="67" t="s">
        <v>292</v>
      </c>
      <c r="OLA29" s="67"/>
      <c r="OLB29" s="67"/>
      <c r="OLC29" s="67"/>
      <c r="OLD29" s="67"/>
      <c r="OLE29" s="67"/>
      <c r="OLF29" s="67"/>
      <c r="OLG29" s="67"/>
      <c r="OLH29" s="67"/>
      <c r="OLI29" s="67"/>
      <c r="OLJ29" s="67" t="s">
        <v>302</v>
      </c>
      <c r="OLK29" s="538"/>
      <c r="OLL29" s="538"/>
      <c r="OLM29" s="538"/>
      <c r="OLN29" s="538"/>
      <c r="OLO29" s="538"/>
      <c r="OLP29" s="67" t="s">
        <v>292</v>
      </c>
      <c r="OLQ29" s="67"/>
      <c r="OLR29" s="67"/>
      <c r="OLS29" s="67"/>
      <c r="OLT29" s="67"/>
      <c r="OLU29" s="67"/>
      <c r="OLV29" s="67"/>
      <c r="OLW29" s="67"/>
      <c r="OLX29" s="67"/>
      <c r="OLY29" s="67"/>
      <c r="OLZ29" s="67" t="s">
        <v>302</v>
      </c>
      <c r="OMA29" s="538"/>
      <c r="OMB29" s="538"/>
      <c r="OMC29" s="538"/>
      <c r="OMD29" s="538"/>
      <c r="OME29" s="538"/>
      <c r="OMF29" s="67" t="s">
        <v>292</v>
      </c>
      <c r="OMG29" s="67"/>
      <c r="OMH29" s="67"/>
      <c r="OMI29" s="67"/>
      <c r="OMJ29" s="67"/>
      <c r="OMK29" s="67"/>
      <c r="OML29" s="67"/>
      <c r="OMM29" s="67"/>
      <c r="OMN29" s="67"/>
      <c r="OMO29" s="67"/>
      <c r="OMP29" s="67" t="s">
        <v>302</v>
      </c>
      <c r="OMQ29" s="538"/>
      <c r="OMR29" s="538"/>
      <c r="OMS29" s="538"/>
      <c r="OMT29" s="538"/>
      <c r="OMU29" s="538"/>
      <c r="OMV29" s="67" t="s">
        <v>292</v>
      </c>
      <c r="OMW29" s="67"/>
      <c r="OMX29" s="67"/>
      <c r="OMY29" s="67"/>
      <c r="OMZ29" s="67"/>
      <c r="ONA29" s="67"/>
      <c r="ONB29" s="67"/>
      <c r="ONC29" s="67"/>
      <c r="OND29" s="67"/>
      <c r="ONE29" s="67"/>
      <c r="ONF29" s="67" t="s">
        <v>302</v>
      </c>
      <c r="ONG29" s="538"/>
      <c r="ONH29" s="538"/>
      <c r="ONI29" s="538"/>
      <c r="ONJ29" s="538"/>
      <c r="ONK29" s="538"/>
      <c r="ONL29" s="67" t="s">
        <v>292</v>
      </c>
      <c r="ONM29" s="67"/>
      <c r="ONN29" s="67"/>
      <c r="ONO29" s="67"/>
      <c r="ONP29" s="67"/>
      <c r="ONQ29" s="67"/>
      <c r="ONR29" s="67"/>
      <c r="ONS29" s="67"/>
      <c r="ONT29" s="67"/>
      <c r="ONU29" s="67"/>
      <c r="ONV29" s="67" t="s">
        <v>302</v>
      </c>
      <c r="ONW29" s="538"/>
      <c r="ONX29" s="538"/>
      <c r="ONY29" s="538"/>
      <c r="ONZ29" s="538"/>
      <c r="OOA29" s="538"/>
      <c r="OOB29" s="67" t="s">
        <v>292</v>
      </c>
      <c r="OOC29" s="67"/>
      <c r="OOD29" s="67"/>
      <c r="OOE29" s="67"/>
      <c r="OOF29" s="67"/>
      <c r="OOG29" s="67"/>
      <c r="OOH29" s="67"/>
      <c r="OOI29" s="67"/>
      <c r="OOJ29" s="67"/>
      <c r="OOK29" s="67"/>
      <c r="OOL29" s="67" t="s">
        <v>302</v>
      </c>
      <c r="OOM29" s="538"/>
      <c r="OON29" s="538"/>
      <c r="OOO29" s="538"/>
      <c r="OOP29" s="538"/>
      <c r="OOQ29" s="538"/>
      <c r="OOR29" s="67" t="s">
        <v>292</v>
      </c>
      <c r="OOS29" s="67"/>
      <c r="OOT29" s="67"/>
      <c r="OOU29" s="67"/>
      <c r="OOV29" s="67"/>
      <c r="OOW29" s="67"/>
      <c r="OOX29" s="67"/>
      <c r="OOY29" s="67"/>
      <c r="OOZ29" s="67"/>
      <c r="OPA29" s="67"/>
      <c r="OPB29" s="67" t="s">
        <v>302</v>
      </c>
      <c r="OPC29" s="538"/>
      <c r="OPD29" s="538"/>
      <c r="OPE29" s="538"/>
      <c r="OPF29" s="538"/>
      <c r="OPG29" s="538"/>
      <c r="OPH29" s="67" t="s">
        <v>292</v>
      </c>
      <c r="OPI29" s="67"/>
      <c r="OPJ29" s="67"/>
      <c r="OPK29" s="67"/>
      <c r="OPL29" s="67"/>
      <c r="OPM29" s="67"/>
      <c r="OPN29" s="67"/>
      <c r="OPO29" s="67"/>
      <c r="OPP29" s="67"/>
      <c r="OPQ29" s="67"/>
      <c r="OPR29" s="67" t="s">
        <v>302</v>
      </c>
      <c r="OPS29" s="538"/>
      <c r="OPT29" s="538"/>
      <c r="OPU29" s="538"/>
      <c r="OPV29" s="538"/>
      <c r="OPW29" s="538"/>
      <c r="OPX29" s="67" t="s">
        <v>292</v>
      </c>
      <c r="OPY29" s="67"/>
      <c r="OPZ29" s="67"/>
      <c r="OQA29" s="67"/>
      <c r="OQB29" s="67"/>
      <c r="OQC29" s="67"/>
      <c r="OQD29" s="67"/>
      <c r="OQE29" s="67"/>
      <c r="OQF29" s="67"/>
      <c r="OQG29" s="67"/>
      <c r="OQH29" s="67" t="s">
        <v>302</v>
      </c>
      <c r="OQI29" s="538"/>
      <c r="OQJ29" s="538"/>
      <c r="OQK29" s="538"/>
      <c r="OQL29" s="538"/>
      <c r="OQM29" s="538"/>
      <c r="OQN29" s="67" t="s">
        <v>292</v>
      </c>
      <c r="OQO29" s="67"/>
      <c r="OQP29" s="67"/>
      <c r="OQQ29" s="67"/>
      <c r="OQR29" s="67"/>
      <c r="OQS29" s="67"/>
      <c r="OQT29" s="67"/>
      <c r="OQU29" s="67"/>
      <c r="OQV29" s="67"/>
      <c r="OQW29" s="67"/>
      <c r="OQX29" s="67" t="s">
        <v>302</v>
      </c>
      <c r="OQY29" s="538"/>
      <c r="OQZ29" s="538"/>
      <c r="ORA29" s="538"/>
      <c r="ORB29" s="538"/>
      <c r="ORC29" s="538"/>
      <c r="ORD29" s="67" t="s">
        <v>292</v>
      </c>
      <c r="ORE29" s="67"/>
      <c r="ORF29" s="67"/>
      <c r="ORG29" s="67"/>
      <c r="ORH29" s="67"/>
      <c r="ORI29" s="67"/>
      <c r="ORJ29" s="67"/>
      <c r="ORK29" s="67"/>
      <c r="ORL29" s="67"/>
      <c r="ORM29" s="67"/>
      <c r="ORN29" s="67" t="s">
        <v>302</v>
      </c>
      <c r="ORO29" s="538"/>
      <c r="ORP29" s="538"/>
      <c r="ORQ29" s="538"/>
      <c r="ORR29" s="538"/>
      <c r="ORS29" s="538"/>
      <c r="ORT29" s="67" t="s">
        <v>292</v>
      </c>
      <c r="ORU29" s="67"/>
      <c r="ORV29" s="67"/>
      <c r="ORW29" s="67"/>
      <c r="ORX29" s="67"/>
      <c r="ORY29" s="67"/>
      <c r="ORZ29" s="67"/>
      <c r="OSA29" s="67"/>
      <c r="OSB29" s="67"/>
      <c r="OSC29" s="67"/>
      <c r="OSD29" s="67" t="s">
        <v>302</v>
      </c>
      <c r="OSE29" s="538"/>
      <c r="OSF29" s="538"/>
      <c r="OSG29" s="538"/>
      <c r="OSH29" s="538"/>
      <c r="OSI29" s="538"/>
      <c r="OSJ29" s="67" t="s">
        <v>292</v>
      </c>
      <c r="OSK29" s="67"/>
      <c r="OSL29" s="67"/>
      <c r="OSM29" s="67"/>
      <c r="OSN29" s="67"/>
      <c r="OSO29" s="67"/>
      <c r="OSP29" s="67"/>
      <c r="OSQ29" s="67"/>
      <c r="OSR29" s="67"/>
      <c r="OSS29" s="67"/>
      <c r="OST29" s="67" t="s">
        <v>302</v>
      </c>
      <c r="OSU29" s="538"/>
      <c r="OSV29" s="538"/>
      <c r="OSW29" s="538"/>
      <c r="OSX29" s="538"/>
      <c r="OSY29" s="538"/>
      <c r="OSZ29" s="67" t="s">
        <v>292</v>
      </c>
      <c r="OTA29" s="67"/>
      <c r="OTB29" s="67"/>
      <c r="OTC29" s="67"/>
      <c r="OTD29" s="67"/>
      <c r="OTE29" s="67"/>
      <c r="OTF29" s="67"/>
      <c r="OTG29" s="67"/>
      <c r="OTH29" s="67"/>
      <c r="OTI29" s="67"/>
      <c r="OTJ29" s="67" t="s">
        <v>302</v>
      </c>
      <c r="OTK29" s="538"/>
      <c r="OTL29" s="538"/>
      <c r="OTM29" s="538"/>
      <c r="OTN29" s="538"/>
      <c r="OTO29" s="538"/>
      <c r="OTP29" s="67" t="s">
        <v>292</v>
      </c>
      <c r="OTQ29" s="67"/>
      <c r="OTR29" s="67"/>
      <c r="OTS29" s="67"/>
      <c r="OTT29" s="67"/>
      <c r="OTU29" s="67"/>
      <c r="OTV29" s="67"/>
      <c r="OTW29" s="67"/>
      <c r="OTX29" s="67"/>
      <c r="OTY29" s="67"/>
      <c r="OTZ29" s="67" t="s">
        <v>302</v>
      </c>
      <c r="OUA29" s="538"/>
      <c r="OUB29" s="538"/>
      <c r="OUC29" s="538"/>
      <c r="OUD29" s="538"/>
      <c r="OUE29" s="538"/>
      <c r="OUF29" s="67" t="s">
        <v>292</v>
      </c>
      <c r="OUG29" s="67"/>
      <c r="OUH29" s="67"/>
      <c r="OUI29" s="67"/>
      <c r="OUJ29" s="67"/>
      <c r="OUK29" s="67"/>
      <c r="OUL29" s="67"/>
      <c r="OUM29" s="67"/>
      <c r="OUN29" s="67"/>
      <c r="OUO29" s="67"/>
      <c r="OUP29" s="67" t="s">
        <v>302</v>
      </c>
      <c r="OUQ29" s="538"/>
      <c r="OUR29" s="538"/>
      <c r="OUS29" s="538"/>
      <c r="OUT29" s="538"/>
      <c r="OUU29" s="538"/>
      <c r="OUV29" s="67" t="s">
        <v>292</v>
      </c>
      <c r="OUW29" s="67"/>
      <c r="OUX29" s="67"/>
      <c r="OUY29" s="67"/>
      <c r="OUZ29" s="67"/>
      <c r="OVA29" s="67"/>
      <c r="OVB29" s="67"/>
      <c r="OVC29" s="67"/>
      <c r="OVD29" s="67"/>
      <c r="OVE29" s="67"/>
      <c r="OVF29" s="67" t="s">
        <v>302</v>
      </c>
      <c r="OVG29" s="538"/>
      <c r="OVH29" s="538"/>
      <c r="OVI29" s="538"/>
      <c r="OVJ29" s="538"/>
      <c r="OVK29" s="538"/>
      <c r="OVL29" s="67" t="s">
        <v>292</v>
      </c>
      <c r="OVM29" s="67"/>
      <c r="OVN29" s="67"/>
      <c r="OVO29" s="67"/>
      <c r="OVP29" s="67"/>
      <c r="OVQ29" s="67"/>
      <c r="OVR29" s="67"/>
      <c r="OVS29" s="67"/>
      <c r="OVT29" s="67"/>
      <c r="OVU29" s="67"/>
      <c r="OVV29" s="67" t="s">
        <v>302</v>
      </c>
      <c r="OVW29" s="538"/>
      <c r="OVX29" s="538"/>
      <c r="OVY29" s="538"/>
      <c r="OVZ29" s="538"/>
      <c r="OWA29" s="538"/>
      <c r="OWB29" s="67" t="s">
        <v>292</v>
      </c>
      <c r="OWC29" s="67"/>
      <c r="OWD29" s="67"/>
      <c r="OWE29" s="67"/>
      <c r="OWF29" s="67"/>
      <c r="OWG29" s="67"/>
      <c r="OWH29" s="67"/>
      <c r="OWI29" s="67"/>
      <c r="OWJ29" s="67"/>
      <c r="OWK29" s="67"/>
      <c r="OWL29" s="67" t="s">
        <v>302</v>
      </c>
      <c r="OWM29" s="538"/>
      <c r="OWN29" s="538"/>
      <c r="OWO29" s="538"/>
      <c r="OWP29" s="538"/>
      <c r="OWQ29" s="538"/>
      <c r="OWR29" s="67" t="s">
        <v>292</v>
      </c>
      <c r="OWS29" s="67"/>
      <c r="OWT29" s="67"/>
      <c r="OWU29" s="67"/>
      <c r="OWV29" s="67"/>
      <c r="OWW29" s="67"/>
      <c r="OWX29" s="67"/>
      <c r="OWY29" s="67"/>
      <c r="OWZ29" s="67"/>
      <c r="OXA29" s="67"/>
      <c r="OXB29" s="67" t="s">
        <v>302</v>
      </c>
      <c r="OXC29" s="538"/>
      <c r="OXD29" s="538"/>
      <c r="OXE29" s="538"/>
      <c r="OXF29" s="538"/>
      <c r="OXG29" s="538"/>
      <c r="OXH29" s="67" t="s">
        <v>292</v>
      </c>
      <c r="OXI29" s="67"/>
      <c r="OXJ29" s="67"/>
      <c r="OXK29" s="67"/>
      <c r="OXL29" s="67"/>
      <c r="OXM29" s="67"/>
      <c r="OXN29" s="67"/>
      <c r="OXO29" s="67"/>
      <c r="OXP29" s="67"/>
      <c r="OXQ29" s="67"/>
      <c r="OXR29" s="67" t="s">
        <v>302</v>
      </c>
      <c r="OXS29" s="538"/>
      <c r="OXT29" s="538"/>
      <c r="OXU29" s="538"/>
      <c r="OXV29" s="538"/>
      <c r="OXW29" s="538"/>
      <c r="OXX29" s="67" t="s">
        <v>292</v>
      </c>
      <c r="OXY29" s="67"/>
      <c r="OXZ29" s="67"/>
      <c r="OYA29" s="67"/>
      <c r="OYB29" s="67"/>
      <c r="OYC29" s="67"/>
      <c r="OYD29" s="67"/>
      <c r="OYE29" s="67"/>
      <c r="OYF29" s="67"/>
      <c r="OYG29" s="67"/>
      <c r="OYH29" s="67" t="s">
        <v>302</v>
      </c>
      <c r="OYI29" s="538"/>
      <c r="OYJ29" s="538"/>
      <c r="OYK29" s="538"/>
      <c r="OYL29" s="538"/>
      <c r="OYM29" s="538"/>
      <c r="OYN29" s="67" t="s">
        <v>292</v>
      </c>
      <c r="OYO29" s="67"/>
      <c r="OYP29" s="67"/>
      <c r="OYQ29" s="67"/>
      <c r="OYR29" s="67"/>
      <c r="OYS29" s="67"/>
      <c r="OYT29" s="67"/>
      <c r="OYU29" s="67"/>
      <c r="OYV29" s="67"/>
      <c r="OYW29" s="67"/>
      <c r="OYX29" s="67" t="s">
        <v>302</v>
      </c>
      <c r="OYY29" s="538"/>
      <c r="OYZ29" s="538"/>
      <c r="OZA29" s="538"/>
      <c r="OZB29" s="538"/>
      <c r="OZC29" s="538"/>
      <c r="OZD29" s="67" t="s">
        <v>292</v>
      </c>
      <c r="OZE29" s="67"/>
      <c r="OZF29" s="67"/>
      <c r="OZG29" s="67"/>
      <c r="OZH29" s="67"/>
      <c r="OZI29" s="67"/>
      <c r="OZJ29" s="67"/>
      <c r="OZK29" s="67"/>
      <c r="OZL29" s="67"/>
      <c r="OZM29" s="67"/>
      <c r="OZN29" s="67" t="s">
        <v>302</v>
      </c>
      <c r="OZO29" s="538"/>
      <c r="OZP29" s="538"/>
      <c r="OZQ29" s="538"/>
      <c r="OZR29" s="538"/>
      <c r="OZS29" s="538"/>
      <c r="OZT29" s="67" t="s">
        <v>292</v>
      </c>
      <c r="OZU29" s="67"/>
      <c r="OZV29" s="67"/>
      <c r="OZW29" s="67"/>
      <c r="OZX29" s="67"/>
      <c r="OZY29" s="67"/>
      <c r="OZZ29" s="67"/>
      <c r="PAA29" s="67"/>
      <c r="PAB29" s="67"/>
      <c r="PAC29" s="67"/>
      <c r="PAD29" s="67" t="s">
        <v>302</v>
      </c>
      <c r="PAE29" s="538"/>
      <c r="PAF29" s="538"/>
      <c r="PAG29" s="538"/>
      <c r="PAH29" s="538"/>
      <c r="PAI29" s="538"/>
      <c r="PAJ29" s="67" t="s">
        <v>292</v>
      </c>
      <c r="PAK29" s="67"/>
      <c r="PAL29" s="67"/>
      <c r="PAM29" s="67"/>
      <c r="PAN29" s="67"/>
      <c r="PAO29" s="67"/>
      <c r="PAP29" s="67"/>
      <c r="PAQ29" s="67"/>
      <c r="PAR29" s="67"/>
      <c r="PAS29" s="67"/>
      <c r="PAT29" s="67" t="s">
        <v>302</v>
      </c>
      <c r="PAU29" s="538"/>
      <c r="PAV29" s="538"/>
      <c r="PAW29" s="538"/>
      <c r="PAX29" s="538"/>
      <c r="PAY29" s="538"/>
      <c r="PAZ29" s="67" t="s">
        <v>292</v>
      </c>
      <c r="PBA29" s="67"/>
      <c r="PBB29" s="67"/>
      <c r="PBC29" s="67"/>
      <c r="PBD29" s="67"/>
      <c r="PBE29" s="67"/>
      <c r="PBF29" s="67"/>
      <c r="PBG29" s="67"/>
      <c r="PBH29" s="67"/>
      <c r="PBI29" s="67"/>
      <c r="PBJ29" s="67" t="s">
        <v>302</v>
      </c>
      <c r="PBK29" s="538"/>
      <c r="PBL29" s="538"/>
      <c r="PBM29" s="538"/>
      <c r="PBN29" s="538"/>
      <c r="PBO29" s="538"/>
      <c r="PBP29" s="67" t="s">
        <v>292</v>
      </c>
      <c r="PBQ29" s="67"/>
      <c r="PBR29" s="67"/>
      <c r="PBS29" s="67"/>
      <c r="PBT29" s="67"/>
      <c r="PBU29" s="67"/>
      <c r="PBV29" s="67"/>
      <c r="PBW29" s="67"/>
      <c r="PBX29" s="67"/>
      <c r="PBY29" s="67"/>
      <c r="PBZ29" s="67" t="s">
        <v>302</v>
      </c>
      <c r="PCA29" s="538"/>
      <c r="PCB29" s="538"/>
      <c r="PCC29" s="538"/>
      <c r="PCD29" s="538"/>
      <c r="PCE29" s="538"/>
      <c r="PCF29" s="67" t="s">
        <v>292</v>
      </c>
      <c r="PCG29" s="67"/>
      <c r="PCH29" s="67"/>
      <c r="PCI29" s="67"/>
      <c r="PCJ29" s="67"/>
      <c r="PCK29" s="67"/>
      <c r="PCL29" s="67"/>
      <c r="PCM29" s="67"/>
      <c r="PCN29" s="67"/>
      <c r="PCO29" s="67"/>
      <c r="PCP29" s="67" t="s">
        <v>302</v>
      </c>
      <c r="PCQ29" s="538"/>
      <c r="PCR29" s="538"/>
      <c r="PCS29" s="538"/>
      <c r="PCT29" s="538"/>
      <c r="PCU29" s="538"/>
      <c r="PCV29" s="67" t="s">
        <v>292</v>
      </c>
      <c r="PCW29" s="67"/>
      <c r="PCX29" s="67"/>
      <c r="PCY29" s="67"/>
      <c r="PCZ29" s="67"/>
      <c r="PDA29" s="67"/>
      <c r="PDB29" s="67"/>
      <c r="PDC29" s="67"/>
      <c r="PDD29" s="67"/>
      <c r="PDE29" s="67"/>
      <c r="PDF29" s="67" t="s">
        <v>302</v>
      </c>
      <c r="PDG29" s="538"/>
      <c r="PDH29" s="538"/>
      <c r="PDI29" s="538"/>
      <c r="PDJ29" s="538"/>
      <c r="PDK29" s="538"/>
      <c r="PDL29" s="67" t="s">
        <v>292</v>
      </c>
      <c r="PDM29" s="67"/>
      <c r="PDN29" s="67"/>
      <c r="PDO29" s="67"/>
      <c r="PDP29" s="67"/>
      <c r="PDQ29" s="67"/>
      <c r="PDR29" s="67"/>
      <c r="PDS29" s="67"/>
      <c r="PDT29" s="67"/>
      <c r="PDU29" s="67"/>
      <c r="PDV29" s="67" t="s">
        <v>302</v>
      </c>
      <c r="PDW29" s="538"/>
      <c r="PDX29" s="538"/>
      <c r="PDY29" s="538"/>
      <c r="PDZ29" s="538"/>
      <c r="PEA29" s="538"/>
      <c r="PEB29" s="67" t="s">
        <v>292</v>
      </c>
      <c r="PEC29" s="67"/>
      <c r="PED29" s="67"/>
      <c r="PEE29" s="67"/>
      <c r="PEF29" s="67"/>
      <c r="PEG29" s="67"/>
      <c r="PEH29" s="67"/>
      <c r="PEI29" s="67"/>
      <c r="PEJ29" s="67"/>
      <c r="PEK29" s="67"/>
      <c r="PEL29" s="67" t="s">
        <v>302</v>
      </c>
      <c r="PEM29" s="538"/>
      <c r="PEN29" s="538"/>
      <c r="PEO29" s="538"/>
      <c r="PEP29" s="538"/>
      <c r="PEQ29" s="538"/>
      <c r="PER29" s="67" t="s">
        <v>292</v>
      </c>
      <c r="PES29" s="67"/>
      <c r="PET29" s="67"/>
      <c r="PEU29" s="67"/>
      <c r="PEV29" s="67"/>
      <c r="PEW29" s="67"/>
      <c r="PEX29" s="67"/>
      <c r="PEY29" s="67"/>
      <c r="PEZ29" s="67"/>
      <c r="PFA29" s="67"/>
      <c r="PFB29" s="67" t="s">
        <v>302</v>
      </c>
      <c r="PFC29" s="538"/>
      <c r="PFD29" s="538"/>
      <c r="PFE29" s="538"/>
      <c r="PFF29" s="538"/>
      <c r="PFG29" s="538"/>
      <c r="PFH29" s="67" t="s">
        <v>292</v>
      </c>
      <c r="PFI29" s="67"/>
      <c r="PFJ29" s="67"/>
      <c r="PFK29" s="67"/>
      <c r="PFL29" s="67"/>
      <c r="PFM29" s="67"/>
      <c r="PFN29" s="67"/>
      <c r="PFO29" s="67"/>
      <c r="PFP29" s="67"/>
      <c r="PFQ29" s="67"/>
      <c r="PFR29" s="67" t="s">
        <v>302</v>
      </c>
      <c r="PFS29" s="538"/>
      <c r="PFT29" s="538"/>
      <c r="PFU29" s="538"/>
      <c r="PFV29" s="538"/>
      <c r="PFW29" s="538"/>
      <c r="PFX29" s="67" t="s">
        <v>292</v>
      </c>
      <c r="PFY29" s="67"/>
      <c r="PFZ29" s="67"/>
      <c r="PGA29" s="67"/>
      <c r="PGB29" s="67"/>
      <c r="PGC29" s="67"/>
      <c r="PGD29" s="67"/>
      <c r="PGE29" s="67"/>
      <c r="PGF29" s="67"/>
      <c r="PGG29" s="67"/>
      <c r="PGH29" s="67" t="s">
        <v>302</v>
      </c>
      <c r="PGI29" s="538"/>
      <c r="PGJ29" s="538"/>
      <c r="PGK29" s="538"/>
      <c r="PGL29" s="538"/>
      <c r="PGM29" s="538"/>
      <c r="PGN29" s="67" t="s">
        <v>292</v>
      </c>
      <c r="PGO29" s="67"/>
      <c r="PGP29" s="67"/>
      <c r="PGQ29" s="67"/>
      <c r="PGR29" s="67"/>
      <c r="PGS29" s="67"/>
      <c r="PGT29" s="67"/>
      <c r="PGU29" s="67"/>
      <c r="PGV29" s="67"/>
      <c r="PGW29" s="67"/>
      <c r="PGX29" s="67" t="s">
        <v>302</v>
      </c>
      <c r="PGY29" s="538"/>
      <c r="PGZ29" s="538"/>
      <c r="PHA29" s="538"/>
      <c r="PHB29" s="538"/>
      <c r="PHC29" s="538"/>
      <c r="PHD29" s="67" t="s">
        <v>292</v>
      </c>
      <c r="PHE29" s="67"/>
      <c r="PHF29" s="67"/>
      <c r="PHG29" s="67"/>
      <c r="PHH29" s="67"/>
      <c r="PHI29" s="67"/>
      <c r="PHJ29" s="67"/>
      <c r="PHK29" s="67"/>
      <c r="PHL29" s="67"/>
      <c r="PHM29" s="67"/>
      <c r="PHN29" s="67" t="s">
        <v>302</v>
      </c>
      <c r="PHO29" s="538"/>
      <c r="PHP29" s="538"/>
      <c r="PHQ29" s="538"/>
      <c r="PHR29" s="538"/>
      <c r="PHS29" s="538"/>
      <c r="PHT29" s="67" t="s">
        <v>292</v>
      </c>
      <c r="PHU29" s="67"/>
      <c r="PHV29" s="67"/>
      <c r="PHW29" s="67"/>
      <c r="PHX29" s="67"/>
      <c r="PHY29" s="67"/>
      <c r="PHZ29" s="67"/>
      <c r="PIA29" s="67"/>
      <c r="PIB29" s="67"/>
      <c r="PIC29" s="67"/>
      <c r="PID29" s="67" t="s">
        <v>302</v>
      </c>
      <c r="PIE29" s="538"/>
      <c r="PIF29" s="538"/>
      <c r="PIG29" s="538"/>
      <c r="PIH29" s="538"/>
      <c r="PII29" s="538"/>
      <c r="PIJ29" s="67" t="s">
        <v>292</v>
      </c>
      <c r="PIK29" s="67"/>
      <c r="PIL29" s="67"/>
      <c r="PIM29" s="67"/>
      <c r="PIN29" s="67"/>
      <c r="PIO29" s="67"/>
      <c r="PIP29" s="67"/>
      <c r="PIQ29" s="67"/>
      <c r="PIR29" s="67"/>
      <c r="PIS29" s="67"/>
      <c r="PIT29" s="67" t="s">
        <v>302</v>
      </c>
      <c r="PIU29" s="538"/>
      <c r="PIV29" s="538"/>
      <c r="PIW29" s="538"/>
      <c r="PIX29" s="538"/>
      <c r="PIY29" s="538"/>
      <c r="PIZ29" s="67" t="s">
        <v>292</v>
      </c>
      <c r="PJA29" s="67"/>
      <c r="PJB29" s="67"/>
      <c r="PJC29" s="67"/>
      <c r="PJD29" s="67"/>
      <c r="PJE29" s="67"/>
      <c r="PJF29" s="67"/>
      <c r="PJG29" s="67"/>
      <c r="PJH29" s="67"/>
      <c r="PJI29" s="67"/>
      <c r="PJJ29" s="67" t="s">
        <v>302</v>
      </c>
      <c r="PJK29" s="538"/>
      <c r="PJL29" s="538"/>
      <c r="PJM29" s="538"/>
      <c r="PJN29" s="538"/>
      <c r="PJO29" s="538"/>
      <c r="PJP29" s="67" t="s">
        <v>292</v>
      </c>
      <c r="PJQ29" s="67"/>
      <c r="PJR29" s="67"/>
      <c r="PJS29" s="67"/>
      <c r="PJT29" s="67"/>
      <c r="PJU29" s="67"/>
      <c r="PJV29" s="67"/>
      <c r="PJW29" s="67"/>
      <c r="PJX29" s="67"/>
      <c r="PJY29" s="67"/>
      <c r="PJZ29" s="67" t="s">
        <v>302</v>
      </c>
      <c r="PKA29" s="538"/>
      <c r="PKB29" s="538"/>
      <c r="PKC29" s="538"/>
      <c r="PKD29" s="538"/>
      <c r="PKE29" s="538"/>
      <c r="PKF29" s="67" t="s">
        <v>292</v>
      </c>
      <c r="PKG29" s="67"/>
      <c r="PKH29" s="67"/>
      <c r="PKI29" s="67"/>
      <c r="PKJ29" s="67"/>
      <c r="PKK29" s="67"/>
      <c r="PKL29" s="67"/>
      <c r="PKM29" s="67"/>
      <c r="PKN29" s="67"/>
      <c r="PKO29" s="67"/>
      <c r="PKP29" s="67" t="s">
        <v>302</v>
      </c>
      <c r="PKQ29" s="538"/>
      <c r="PKR29" s="538"/>
      <c r="PKS29" s="538"/>
      <c r="PKT29" s="538"/>
      <c r="PKU29" s="538"/>
      <c r="PKV29" s="67" t="s">
        <v>292</v>
      </c>
      <c r="PKW29" s="67"/>
      <c r="PKX29" s="67"/>
      <c r="PKY29" s="67"/>
      <c r="PKZ29" s="67"/>
      <c r="PLA29" s="67"/>
      <c r="PLB29" s="67"/>
      <c r="PLC29" s="67"/>
      <c r="PLD29" s="67"/>
      <c r="PLE29" s="67"/>
      <c r="PLF29" s="67" t="s">
        <v>302</v>
      </c>
      <c r="PLG29" s="538"/>
      <c r="PLH29" s="538"/>
      <c r="PLI29" s="538"/>
      <c r="PLJ29" s="538"/>
      <c r="PLK29" s="538"/>
      <c r="PLL29" s="67" t="s">
        <v>292</v>
      </c>
      <c r="PLM29" s="67"/>
      <c r="PLN29" s="67"/>
      <c r="PLO29" s="67"/>
      <c r="PLP29" s="67"/>
      <c r="PLQ29" s="67"/>
      <c r="PLR29" s="67"/>
      <c r="PLS29" s="67"/>
      <c r="PLT29" s="67"/>
      <c r="PLU29" s="67"/>
      <c r="PLV29" s="67" t="s">
        <v>302</v>
      </c>
      <c r="PLW29" s="538"/>
      <c r="PLX29" s="538"/>
      <c r="PLY29" s="538"/>
      <c r="PLZ29" s="538"/>
      <c r="PMA29" s="538"/>
      <c r="PMB29" s="67" t="s">
        <v>292</v>
      </c>
      <c r="PMC29" s="67"/>
      <c r="PMD29" s="67"/>
      <c r="PME29" s="67"/>
      <c r="PMF29" s="67"/>
      <c r="PMG29" s="67"/>
      <c r="PMH29" s="67"/>
      <c r="PMI29" s="67"/>
      <c r="PMJ29" s="67"/>
      <c r="PMK29" s="67"/>
      <c r="PML29" s="67" t="s">
        <v>302</v>
      </c>
      <c r="PMM29" s="538"/>
      <c r="PMN29" s="538"/>
      <c r="PMO29" s="538"/>
      <c r="PMP29" s="538"/>
      <c r="PMQ29" s="538"/>
      <c r="PMR29" s="67" t="s">
        <v>292</v>
      </c>
      <c r="PMS29" s="67"/>
      <c r="PMT29" s="67"/>
      <c r="PMU29" s="67"/>
      <c r="PMV29" s="67"/>
      <c r="PMW29" s="67"/>
      <c r="PMX29" s="67"/>
      <c r="PMY29" s="67"/>
      <c r="PMZ29" s="67"/>
      <c r="PNA29" s="67"/>
      <c r="PNB29" s="67" t="s">
        <v>302</v>
      </c>
      <c r="PNC29" s="538"/>
      <c r="PND29" s="538"/>
      <c r="PNE29" s="538"/>
      <c r="PNF29" s="538"/>
      <c r="PNG29" s="538"/>
      <c r="PNH29" s="67" t="s">
        <v>292</v>
      </c>
      <c r="PNI29" s="67"/>
      <c r="PNJ29" s="67"/>
      <c r="PNK29" s="67"/>
      <c r="PNL29" s="67"/>
      <c r="PNM29" s="67"/>
      <c r="PNN29" s="67"/>
      <c r="PNO29" s="67"/>
      <c r="PNP29" s="67"/>
      <c r="PNQ29" s="67"/>
      <c r="PNR29" s="67" t="s">
        <v>302</v>
      </c>
      <c r="PNS29" s="538"/>
      <c r="PNT29" s="538"/>
      <c r="PNU29" s="538"/>
      <c r="PNV29" s="538"/>
      <c r="PNW29" s="538"/>
      <c r="PNX29" s="67" t="s">
        <v>292</v>
      </c>
      <c r="PNY29" s="67"/>
      <c r="PNZ29" s="67"/>
      <c r="POA29" s="67"/>
      <c r="POB29" s="67"/>
      <c r="POC29" s="67"/>
      <c r="POD29" s="67"/>
      <c r="POE29" s="67"/>
      <c r="POF29" s="67"/>
      <c r="POG29" s="67"/>
      <c r="POH29" s="67" t="s">
        <v>302</v>
      </c>
      <c r="POI29" s="538"/>
      <c r="POJ29" s="538"/>
      <c r="POK29" s="538"/>
      <c r="POL29" s="538"/>
      <c r="POM29" s="538"/>
      <c r="PON29" s="67" t="s">
        <v>292</v>
      </c>
      <c r="POO29" s="67"/>
      <c r="POP29" s="67"/>
      <c r="POQ29" s="67"/>
      <c r="POR29" s="67"/>
      <c r="POS29" s="67"/>
      <c r="POT29" s="67"/>
      <c r="POU29" s="67"/>
      <c r="POV29" s="67"/>
      <c r="POW29" s="67"/>
      <c r="POX29" s="67" t="s">
        <v>302</v>
      </c>
      <c r="POY29" s="538"/>
      <c r="POZ29" s="538"/>
      <c r="PPA29" s="538"/>
      <c r="PPB29" s="538"/>
      <c r="PPC29" s="538"/>
      <c r="PPD29" s="67" t="s">
        <v>292</v>
      </c>
      <c r="PPE29" s="67"/>
      <c r="PPF29" s="67"/>
      <c r="PPG29" s="67"/>
      <c r="PPH29" s="67"/>
      <c r="PPI29" s="67"/>
      <c r="PPJ29" s="67"/>
      <c r="PPK29" s="67"/>
      <c r="PPL29" s="67"/>
      <c r="PPM29" s="67"/>
      <c r="PPN29" s="67" t="s">
        <v>302</v>
      </c>
      <c r="PPO29" s="538"/>
      <c r="PPP29" s="538"/>
      <c r="PPQ29" s="538"/>
      <c r="PPR29" s="538"/>
      <c r="PPS29" s="538"/>
      <c r="PPT29" s="67" t="s">
        <v>292</v>
      </c>
      <c r="PPU29" s="67"/>
      <c r="PPV29" s="67"/>
      <c r="PPW29" s="67"/>
      <c r="PPX29" s="67"/>
      <c r="PPY29" s="67"/>
      <c r="PPZ29" s="67"/>
      <c r="PQA29" s="67"/>
      <c r="PQB29" s="67"/>
      <c r="PQC29" s="67"/>
      <c r="PQD29" s="67" t="s">
        <v>302</v>
      </c>
      <c r="PQE29" s="538"/>
      <c r="PQF29" s="538"/>
      <c r="PQG29" s="538"/>
      <c r="PQH29" s="538"/>
      <c r="PQI29" s="538"/>
      <c r="PQJ29" s="67" t="s">
        <v>292</v>
      </c>
      <c r="PQK29" s="67"/>
      <c r="PQL29" s="67"/>
      <c r="PQM29" s="67"/>
      <c r="PQN29" s="67"/>
      <c r="PQO29" s="67"/>
      <c r="PQP29" s="67"/>
      <c r="PQQ29" s="67"/>
      <c r="PQR29" s="67"/>
      <c r="PQS29" s="67"/>
      <c r="PQT29" s="67" t="s">
        <v>302</v>
      </c>
      <c r="PQU29" s="538"/>
      <c r="PQV29" s="538"/>
      <c r="PQW29" s="538"/>
      <c r="PQX29" s="538"/>
      <c r="PQY29" s="538"/>
      <c r="PQZ29" s="67" t="s">
        <v>292</v>
      </c>
      <c r="PRA29" s="67"/>
      <c r="PRB29" s="67"/>
      <c r="PRC29" s="67"/>
      <c r="PRD29" s="67"/>
      <c r="PRE29" s="67"/>
      <c r="PRF29" s="67"/>
      <c r="PRG29" s="67"/>
      <c r="PRH29" s="67"/>
      <c r="PRI29" s="67"/>
      <c r="PRJ29" s="67" t="s">
        <v>302</v>
      </c>
      <c r="PRK29" s="538"/>
      <c r="PRL29" s="538"/>
      <c r="PRM29" s="538"/>
      <c r="PRN29" s="538"/>
      <c r="PRO29" s="538"/>
      <c r="PRP29" s="67" t="s">
        <v>292</v>
      </c>
      <c r="PRQ29" s="67"/>
      <c r="PRR29" s="67"/>
      <c r="PRS29" s="67"/>
      <c r="PRT29" s="67"/>
      <c r="PRU29" s="67"/>
      <c r="PRV29" s="67"/>
      <c r="PRW29" s="67"/>
      <c r="PRX29" s="67"/>
      <c r="PRY29" s="67"/>
      <c r="PRZ29" s="67" t="s">
        <v>302</v>
      </c>
      <c r="PSA29" s="538"/>
      <c r="PSB29" s="538"/>
      <c r="PSC29" s="538"/>
      <c r="PSD29" s="538"/>
      <c r="PSE29" s="538"/>
      <c r="PSF29" s="67" t="s">
        <v>292</v>
      </c>
      <c r="PSG29" s="67"/>
      <c r="PSH29" s="67"/>
      <c r="PSI29" s="67"/>
      <c r="PSJ29" s="67"/>
      <c r="PSK29" s="67"/>
      <c r="PSL29" s="67"/>
      <c r="PSM29" s="67"/>
      <c r="PSN29" s="67"/>
      <c r="PSO29" s="67"/>
      <c r="PSP29" s="67" t="s">
        <v>302</v>
      </c>
      <c r="PSQ29" s="538"/>
      <c r="PSR29" s="538"/>
      <c r="PSS29" s="538"/>
      <c r="PST29" s="538"/>
      <c r="PSU29" s="538"/>
      <c r="PSV29" s="67" t="s">
        <v>292</v>
      </c>
      <c r="PSW29" s="67"/>
      <c r="PSX29" s="67"/>
      <c r="PSY29" s="67"/>
      <c r="PSZ29" s="67"/>
      <c r="PTA29" s="67"/>
      <c r="PTB29" s="67"/>
      <c r="PTC29" s="67"/>
      <c r="PTD29" s="67"/>
      <c r="PTE29" s="67"/>
      <c r="PTF29" s="67" t="s">
        <v>302</v>
      </c>
      <c r="PTG29" s="538"/>
      <c r="PTH29" s="538"/>
      <c r="PTI29" s="538"/>
      <c r="PTJ29" s="538"/>
      <c r="PTK29" s="538"/>
      <c r="PTL29" s="67" t="s">
        <v>292</v>
      </c>
      <c r="PTM29" s="67"/>
      <c r="PTN29" s="67"/>
      <c r="PTO29" s="67"/>
      <c r="PTP29" s="67"/>
      <c r="PTQ29" s="67"/>
      <c r="PTR29" s="67"/>
      <c r="PTS29" s="67"/>
      <c r="PTT29" s="67"/>
      <c r="PTU29" s="67"/>
      <c r="PTV29" s="67" t="s">
        <v>302</v>
      </c>
      <c r="PTW29" s="538"/>
      <c r="PTX29" s="538"/>
      <c r="PTY29" s="538"/>
      <c r="PTZ29" s="538"/>
      <c r="PUA29" s="538"/>
      <c r="PUB29" s="67" t="s">
        <v>292</v>
      </c>
      <c r="PUC29" s="67"/>
      <c r="PUD29" s="67"/>
      <c r="PUE29" s="67"/>
      <c r="PUF29" s="67"/>
      <c r="PUG29" s="67"/>
      <c r="PUH29" s="67"/>
      <c r="PUI29" s="67"/>
      <c r="PUJ29" s="67"/>
      <c r="PUK29" s="67"/>
      <c r="PUL29" s="67" t="s">
        <v>302</v>
      </c>
      <c r="PUM29" s="538"/>
      <c r="PUN29" s="538"/>
      <c r="PUO29" s="538"/>
      <c r="PUP29" s="538"/>
      <c r="PUQ29" s="538"/>
      <c r="PUR29" s="67" t="s">
        <v>292</v>
      </c>
      <c r="PUS29" s="67"/>
      <c r="PUT29" s="67"/>
      <c r="PUU29" s="67"/>
      <c r="PUV29" s="67"/>
      <c r="PUW29" s="67"/>
      <c r="PUX29" s="67"/>
      <c r="PUY29" s="67"/>
      <c r="PUZ29" s="67"/>
      <c r="PVA29" s="67"/>
      <c r="PVB29" s="67" t="s">
        <v>302</v>
      </c>
      <c r="PVC29" s="538"/>
      <c r="PVD29" s="538"/>
      <c r="PVE29" s="538"/>
      <c r="PVF29" s="538"/>
      <c r="PVG29" s="538"/>
      <c r="PVH29" s="67" t="s">
        <v>292</v>
      </c>
      <c r="PVI29" s="67"/>
      <c r="PVJ29" s="67"/>
      <c r="PVK29" s="67"/>
      <c r="PVL29" s="67"/>
      <c r="PVM29" s="67"/>
      <c r="PVN29" s="67"/>
      <c r="PVO29" s="67"/>
      <c r="PVP29" s="67"/>
      <c r="PVQ29" s="67"/>
      <c r="PVR29" s="67" t="s">
        <v>302</v>
      </c>
      <c r="PVS29" s="538"/>
      <c r="PVT29" s="538"/>
      <c r="PVU29" s="538"/>
      <c r="PVV29" s="538"/>
      <c r="PVW29" s="538"/>
      <c r="PVX29" s="67" t="s">
        <v>292</v>
      </c>
      <c r="PVY29" s="67"/>
      <c r="PVZ29" s="67"/>
      <c r="PWA29" s="67"/>
      <c r="PWB29" s="67"/>
      <c r="PWC29" s="67"/>
      <c r="PWD29" s="67"/>
      <c r="PWE29" s="67"/>
      <c r="PWF29" s="67"/>
      <c r="PWG29" s="67"/>
      <c r="PWH29" s="67" t="s">
        <v>302</v>
      </c>
      <c r="PWI29" s="538"/>
      <c r="PWJ29" s="538"/>
      <c r="PWK29" s="538"/>
      <c r="PWL29" s="538"/>
      <c r="PWM29" s="538"/>
      <c r="PWN29" s="67" t="s">
        <v>292</v>
      </c>
      <c r="PWO29" s="67"/>
      <c r="PWP29" s="67"/>
      <c r="PWQ29" s="67"/>
      <c r="PWR29" s="67"/>
      <c r="PWS29" s="67"/>
      <c r="PWT29" s="67"/>
      <c r="PWU29" s="67"/>
      <c r="PWV29" s="67"/>
      <c r="PWW29" s="67"/>
      <c r="PWX29" s="67" t="s">
        <v>302</v>
      </c>
      <c r="PWY29" s="538"/>
      <c r="PWZ29" s="538"/>
      <c r="PXA29" s="538"/>
      <c r="PXB29" s="538"/>
      <c r="PXC29" s="538"/>
      <c r="PXD29" s="67" t="s">
        <v>292</v>
      </c>
      <c r="PXE29" s="67"/>
      <c r="PXF29" s="67"/>
      <c r="PXG29" s="67"/>
      <c r="PXH29" s="67"/>
      <c r="PXI29" s="67"/>
      <c r="PXJ29" s="67"/>
      <c r="PXK29" s="67"/>
      <c r="PXL29" s="67"/>
      <c r="PXM29" s="67"/>
      <c r="PXN29" s="67" t="s">
        <v>302</v>
      </c>
      <c r="PXO29" s="538"/>
      <c r="PXP29" s="538"/>
      <c r="PXQ29" s="538"/>
      <c r="PXR29" s="538"/>
      <c r="PXS29" s="538"/>
      <c r="PXT29" s="67" t="s">
        <v>292</v>
      </c>
      <c r="PXU29" s="67"/>
      <c r="PXV29" s="67"/>
      <c r="PXW29" s="67"/>
      <c r="PXX29" s="67"/>
      <c r="PXY29" s="67"/>
      <c r="PXZ29" s="67"/>
      <c r="PYA29" s="67"/>
      <c r="PYB29" s="67"/>
      <c r="PYC29" s="67"/>
      <c r="PYD29" s="67" t="s">
        <v>302</v>
      </c>
      <c r="PYE29" s="538"/>
      <c r="PYF29" s="538"/>
      <c r="PYG29" s="538"/>
      <c r="PYH29" s="538"/>
      <c r="PYI29" s="538"/>
      <c r="PYJ29" s="67" t="s">
        <v>292</v>
      </c>
      <c r="PYK29" s="67"/>
      <c r="PYL29" s="67"/>
      <c r="PYM29" s="67"/>
      <c r="PYN29" s="67"/>
      <c r="PYO29" s="67"/>
      <c r="PYP29" s="67"/>
      <c r="PYQ29" s="67"/>
      <c r="PYR29" s="67"/>
      <c r="PYS29" s="67"/>
      <c r="PYT29" s="67" t="s">
        <v>302</v>
      </c>
      <c r="PYU29" s="538"/>
      <c r="PYV29" s="538"/>
      <c r="PYW29" s="538"/>
      <c r="PYX29" s="538"/>
      <c r="PYY29" s="538"/>
      <c r="PYZ29" s="67" t="s">
        <v>292</v>
      </c>
      <c r="PZA29" s="67"/>
      <c r="PZB29" s="67"/>
      <c r="PZC29" s="67"/>
      <c r="PZD29" s="67"/>
      <c r="PZE29" s="67"/>
      <c r="PZF29" s="67"/>
      <c r="PZG29" s="67"/>
      <c r="PZH29" s="67"/>
      <c r="PZI29" s="67"/>
      <c r="PZJ29" s="67" t="s">
        <v>302</v>
      </c>
      <c r="PZK29" s="538"/>
      <c r="PZL29" s="538"/>
      <c r="PZM29" s="538"/>
      <c r="PZN29" s="538"/>
      <c r="PZO29" s="538"/>
      <c r="PZP29" s="67" t="s">
        <v>292</v>
      </c>
      <c r="PZQ29" s="67"/>
      <c r="PZR29" s="67"/>
      <c r="PZS29" s="67"/>
      <c r="PZT29" s="67"/>
      <c r="PZU29" s="67"/>
      <c r="PZV29" s="67"/>
      <c r="PZW29" s="67"/>
      <c r="PZX29" s="67"/>
      <c r="PZY29" s="67"/>
      <c r="PZZ29" s="67" t="s">
        <v>302</v>
      </c>
      <c r="QAA29" s="538"/>
      <c r="QAB29" s="538"/>
      <c r="QAC29" s="538"/>
      <c r="QAD29" s="538"/>
      <c r="QAE29" s="538"/>
      <c r="QAF29" s="67" t="s">
        <v>292</v>
      </c>
      <c r="QAG29" s="67"/>
      <c r="QAH29" s="67"/>
      <c r="QAI29" s="67"/>
      <c r="QAJ29" s="67"/>
      <c r="QAK29" s="67"/>
      <c r="QAL29" s="67"/>
      <c r="QAM29" s="67"/>
      <c r="QAN29" s="67"/>
      <c r="QAO29" s="67"/>
      <c r="QAP29" s="67" t="s">
        <v>302</v>
      </c>
      <c r="QAQ29" s="538"/>
      <c r="QAR29" s="538"/>
      <c r="QAS29" s="538"/>
      <c r="QAT29" s="538"/>
      <c r="QAU29" s="538"/>
      <c r="QAV29" s="67" t="s">
        <v>292</v>
      </c>
      <c r="QAW29" s="67"/>
      <c r="QAX29" s="67"/>
      <c r="QAY29" s="67"/>
      <c r="QAZ29" s="67"/>
      <c r="QBA29" s="67"/>
      <c r="QBB29" s="67"/>
      <c r="QBC29" s="67"/>
      <c r="QBD29" s="67"/>
      <c r="QBE29" s="67"/>
      <c r="QBF29" s="67" t="s">
        <v>302</v>
      </c>
      <c r="QBG29" s="538"/>
      <c r="QBH29" s="538"/>
      <c r="QBI29" s="538"/>
      <c r="QBJ29" s="538"/>
      <c r="QBK29" s="538"/>
      <c r="QBL29" s="67" t="s">
        <v>292</v>
      </c>
      <c r="QBM29" s="67"/>
      <c r="QBN29" s="67"/>
      <c r="QBO29" s="67"/>
      <c r="QBP29" s="67"/>
      <c r="QBQ29" s="67"/>
      <c r="QBR29" s="67"/>
      <c r="QBS29" s="67"/>
      <c r="QBT29" s="67"/>
      <c r="QBU29" s="67"/>
      <c r="QBV29" s="67" t="s">
        <v>302</v>
      </c>
      <c r="QBW29" s="538"/>
      <c r="QBX29" s="538"/>
      <c r="QBY29" s="538"/>
      <c r="QBZ29" s="538"/>
      <c r="QCA29" s="538"/>
      <c r="QCB29" s="67" t="s">
        <v>292</v>
      </c>
      <c r="QCC29" s="67"/>
      <c r="QCD29" s="67"/>
      <c r="QCE29" s="67"/>
      <c r="QCF29" s="67"/>
      <c r="QCG29" s="67"/>
      <c r="QCH29" s="67"/>
      <c r="QCI29" s="67"/>
      <c r="QCJ29" s="67"/>
      <c r="QCK29" s="67"/>
      <c r="QCL29" s="67" t="s">
        <v>302</v>
      </c>
      <c r="QCM29" s="538"/>
      <c r="QCN29" s="538"/>
      <c r="QCO29" s="538"/>
      <c r="QCP29" s="538"/>
      <c r="QCQ29" s="538"/>
      <c r="QCR29" s="67" t="s">
        <v>292</v>
      </c>
      <c r="QCS29" s="67"/>
      <c r="QCT29" s="67"/>
      <c r="QCU29" s="67"/>
      <c r="QCV29" s="67"/>
      <c r="QCW29" s="67"/>
      <c r="QCX29" s="67"/>
      <c r="QCY29" s="67"/>
      <c r="QCZ29" s="67"/>
      <c r="QDA29" s="67"/>
      <c r="QDB29" s="67" t="s">
        <v>302</v>
      </c>
      <c r="QDC29" s="538"/>
      <c r="QDD29" s="538"/>
      <c r="QDE29" s="538"/>
      <c r="QDF29" s="538"/>
      <c r="QDG29" s="538"/>
      <c r="QDH29" s="67" t="s">
        <v>292</v>
      </c>
      <c r="QDI29" s="67"/>
      <c r="QDJ29" s="67"/>
      <c r="QDK29" s="67"/>
      <c r="QDL29" s="67"/>
      <c r="QDM29" s="67"/>
      <c r="QDN29" s="67"/>
      <c r="QDO29" s="67"/>
      <c r="QDP29" s="67"/>
      <c r="QDQ29" s="67"/>
      <c r="QDR29" s="67" t="s">
        <v>302</v>
      </c>
      <c r="QDS29" s="538"/>
      <c r="QDT29" s="538"/>
      <c r="QDU29" s="538"/>
      <c r="QDV29" s="538"/>
      <c r="QDW29" s="538"/>
      <c r="QDX29" s="67" t="s">
        <v>292</v>
      </c>
      <c r="QDY29" s="67"/>
      <c r="QDZ29" s="67"/>
      <c r="QEA29" s="67"/>
      <c r="QEB29" s="67"/>
      <c r="QEC29" s="67"/>
      <c r="QED29" s="67"/>
      <c r="QEE29" s="67"/>
      <c r="QEF29" s="67"/>
      <c r="QEG29" s="67"/>
      <c r="QEH29" s="67" t="s">
        <v>302</v>
      </c>
      <c r="QEI29" s="538"/>
      <c r="QEJ29" s="538"/>
      <c r="QEK29" s="538"/>
      <c r="QEL29" s="538"/>
      <c r="QEM29" s="538"/>
      <c r="QEN29" s="67" t="s">
        <v>292</v>
      </c>
      <c r="QEO29" s="67"/>
      <c r="QEP29" s="67"/>
      <c r="QEQ29" s="67"/>
      <c r="QER29" s="67"/>
      <c r="QES29" s="67"/>
      <c r="QET29" s="67"/>
      <c r="QEU29" s="67"/>
      <c r="QEV29" s="67"/>
      <c r="QEW29" s="67"/>
      <c r="QEX29" s="67" t="s">
        <v>302</v>
      </c>
      <c r="QEY29" s="538"/>
      <c r="QEZ29" s="538"/>
      <c r="QFA29" s="538"/>
      <c r="QFB29" s="538"/>
      <c r="QFC29" s="538"/>
      <c r="QFD29" s="67" t="s">
        <v>292</v>
      </c>
      <c r="QFE29" s="67"/>
      <c r="QFF29" s="67"/>
      <c r="QFG29" s="67"/>
      <c r="QFH29" s="67"/>
      <c r="QFI29" s="67"/>
      <c r="QFJ29" s="67"/>
      <c r="QFK29" s="67"/>
      <c r="QFL29" s="67"/>
      <c r="QFM29" s="67"/>
      <c r="QFN29" s="67" t="s">
        <v>302</v>
      </c>
      <c r="QFO29" s="538"/>
      <c r="QFP29" s="538"/>
      <c r="QFQ29" s="538"/>
      <c r="QFR29" s="538"/>
      <c r="QFS29" s="538"/>
      <c r="QFT29" s="67" t="s">
        <v>292</v>
      </c>
      <c r="QFU29" s="67"/>
      <c r="QFV29" s="67"/>
      <c r="QFW29" s="67"/>
      <c r="QFX29" s="67"/>
      <c r="QFY29" s="67"/>
      <c r="QFZ29" s="67"/>
      <c r="QGA29" s="67"/>
      <c r="QGB29" s="67"/>
      <c r="QGC29" s="67"/>
      <c r="QGD29" s="67" t="s">
        <v>302</v>
      </c>
      <c r="QGE29" s="538"/>
      <c r="QGF29" s="538"/>
      <c r="QGG29" s="538"/>
      <c r="QGH29" s="538"/>
      <c r="QGI29" s="538"/>
      <c r="QGJ29" s="67" t="s">
        <v>292</v>
      </c>
      <c r="QGK29" s="67"/>
      <c r="QGL29" s="67"/>
      <c r="QGM29" s="67"/>
      <c r="QGN29" s="67"/>
      <c r="QGO29" s="67"/>
      <c r="QGP29" s="67"/>
      <c r="QGQ29" s="67"/>
      <c r="QGR29" s="67"/>
      <c r="QGS29" s="67"/>
      <c r="QGT29" s="67" t="s">
        <v>302</v>
      </c>
      <c r="QGU29" s="538"/>
      <c r="QGV29" s="538"/>
      <c r="QGW29" s="538"/>
      <c r="QGX29" s="538"/>
      <c r="QGY29" s="538"/>
      <c r="QGZ29" s="67" t="s">
        <v>292</v>
      </c>
      <c r="QHA29" s="67"/>
      <c r="QHB29" s="67"/>
      <c r="QHC29" s="67"/>
      <c r="QHD29" s="67"/>
      <c r="QHE29" s="67"/>
      <c r="QHF29" s="67"/>
      <c r="QHG29" s="67"/>
      <c r="QHH29" s="67"/>
      <c r="QHI29" s="67"/>
      <c r="QHJ29" s="67" t="s">
        <v>302</v>
      </c>
      <c r="QHK29" s="538"/>
      <c r="QHL29" s="538"/>
      <c r="QHM29" s="538"/>
      <c r="QHN29" s="538"/>
      <c r="QHO29" s="538"/>
      <c r="QHP29" s="67" t="s">
        <v>292</v>
      </c>
      <c r="QHQ29" s="67"/>
      <c r="QHR29" s="67"/>
      <c r="QHS29" s="67"/>
      <c r="QHT29" s="67"/>
      <c r="QHU29" s="67"/>
      <c r="QHV29" s="67"/>
      <c r="QHW29" s="67"/>
      <c r="QHX29" s="67"/>
      <c r="QHY29" s="67"/>
      <c r="QHZ29" s="67" t="s">
        <v>302</v>
      </c>
      <c r="QIA29" s="538"/>
      <c r="QIB29" s="538"/>
      <c r="QIC29" s="538"/>
      <c r="QID29" s="538"/>
      <c r="QIE29" s="538"/>
      <c r="QIF29" s="67" t="s">
        <v>292</v>
      </c>
      <c r="QIG29" s="67"/>
      <c r="QIH29" s="67"/>
      <c r="QII29" s="67"/>
      <c r="QIJ29" s="67"/>
      <c r="QIK29" s="67"/>
      <c r="QIL29" s="67"/>
      <c r="QIM29" s="67"/>
      <c r="QIN29" s="67"/>
      <c r="QIO29" s="67"/>
      <c r="QIP29" s="67" t="s">
        <v>302</v>
      </c>
      <c r="QIQ29" s="538"/>
      <c r="QIR29" s="538"/>
      <c r="QIS29" s="538"/>
      <c r="QIT29" s="538"/>
      <c r="QIU29" s="538"/>
      <c r="QIV29" s="67" t="s">
        <v>292</v>
      </c>
      <c r="QIW29" s="67"/>
      <c r="QIX29" s="67"/>
      <c r="QIY29" s="67"/>
      <c r="QIZ29" s="67"/>
      <c r="QJA29" s="67"/>
      <c r="QJB29" s="67"/>
      <c r="QJC29" s="67"/>
      <c r="QJD29" s="67"/>
      <c r="QJE29" s="67"/>
      <c r="QJF29" s="67" t="s">
        <v>302</v>
      </c>
      <c r="QJG29" s="538"/>
      <c r="QJH29" s="538"/>
      <c r="QJI29" s="538"/>
      <c r="QJJ29" s="538"/>
      <c r="QJK29" s="538"/>
      <c r="QJL29" s="67" t="s">
        <v>292</v>
      </c>
      <c r="QJM29" s="67"/>
      <c r="QJN29" s="67"/>
      <c r="QJO29" s="67"/>
      <c r="QJP29" s="67"/>
      <c r="QJQ29" s="67"/>
      <c r="QJR29" s="67"/>
      <c r="QJS29" s="67"/>
      <c r="QJT29" s="67"/>
      <c r="QJU29" s="67"/>
      <c r="QJV29" s="67" t="s">
        <v>302</v>
      </c>
      <c r="QJW29" s="538"/>
      <c r="QJX29" s="538"/>
      <c r="QJY29" s="538"/>
      <c r="QJZ29" s="538"/>
      <c r="QKA29" s="538"/>
      <c r="QKB29" s="67" t="s">
        <v>292</v>
      </c>
      <c r="QKC29" s="67"/>
      <c r="QKD29" s="67"/>
      <c r="QKE29" s="67"/>
      <c r="QKF29" s="67"/>
      <c r="QKG29" s="67"/>
      <c r="QKH29" s="67"/>
      <c r="QKI29" s="67"/>
      <c r="QKJ29" s="67"/>
      <c r="QKK29" s="67"/>
      <c r="QKL29" s="67" t="s">
        <v>302</v>
      </c>
      <c r="QKM29" s="538"/>
      <c r="QKN29" s="538"/>
      <c r="QKO29" s="538"/>
      <c r="QKP29" s="538"/>
      <c r="QKQ29" s="538"/>
      <c r="QKR29" s="67" t="s">
        <v>292</v>
      </c>
      <c r="QKS29" s="67"/>
      <c r="QKT29" s="67"/>
      <c r="QKU29" s="67"/>
      <c r="QKV29" s="67"/>
      <c r="QKW29" s="67"/>
      <c r="QKX29" s="67"/>
      <c r="QKY29" s="67"/>
      <c r="QKZ29" s="67"/>
      <c r="QLA29" s="67"/>
      <c r="QLB29" s="67" t="s">
        <v>302</v>
      </c>
      <c r="QLC29" s="538"/>
      <c r="QLD29" s="538"/>
      <c r="QLE29" s="538"/>
      <c r="QLF29" s="538"/>
      <c r="QLG29" s="538"/>
      <c r="QLH29" s="67" t="s">
        <v>292</v>
      </c>
      <c r="QLI29" s="67"/>
      <c r="QLJ29" s="67"/>
      <c r="QLK29" s="67"/>
      <c r="QLL29" s="67"/>
      <c r="QLM29" s="67"/>
      <c r="QLN29" s="67"/>
      <c r="QLO29" s="67"/>
      <c r="QLP29" s="67"/>
      <c r="QLQ29" s="67"/>
      <c r="QLR29" s="67" t="s">
        <v>302</v>
      </c>
      <c r="QLS29" s="538"/>
      <c r="QLT29" s="538"/>
      <c r="QLU29" s="538"/>
      <c r="QLV29" s="538"/>
      <c r="QLW29" s="538"/>
      <c r="QLX29" s="67" t="s">
        <v>292</v>
      </c>
      <c r="QLY29" s="67"/>
      <c r="QLZ29" s="67"/>
      <c r="QMA29" s="67"/>
      <c r="QMB29" s="67"/>
      <c r="QMC29" s="67"/>
      <c r="QMD29" s="67"/>
      <c r="QME29" s="67"/>
      <c r="QMF29" s="67"/>
      <c r="QMG29" s="67"/>
      <c r="QMH29" s="67" t="s">
        <v>302</v>
      </c>
      <c r="QMI29" s="538"/>
      <c r="QMJ29" s="538"/>
      <c r="QMK29" s="538"/>
      <c r="QML29" s="538"/>
      <c r="QMM29" s="538"/>
      <c r="QMN29" s="67" t="s">
        <v>292</v>
      </c>
      <c r="QMO29" s="67"/>
      <c r="QMP29" s="67"/>
      <c r="QMQ29" s="67"/>
      <c r="QMR29" s="67"/>
      <c r="QMS29" s="67"/>
      <c r="QMT29" s="67"/>
      <c r="QMU29" s="67"/>
      <c r="QMV29" s="67"/>
      <c r="QMW29" s="67"/>
      <c r="QMX29" s="67" t="s">
        <v>302</v>
      </c>
      <c r="QMY29" s="538"/>
      <c r="QMZ29" s="538"/>
      <c r="QNA29" s="538"/>
      <c r="QNB29" s="538"/>
      <c r="QNC29" s="538"/>
      <c r="QND29" s="67" t="s">
        <v>292</v>
      </c>
      <c r="QNE29" s="67"/>
      <c r="QNF29" s="67"/>
      <c r="QNG29" s="67"/>
      <c r="QNH29" s="67"/>
      <c r="QNI29" s="67"/>
      <c r="QNJ29" s="67"/>
      <c r="QNK29" s="67"/>
      <c r="QNL29" s="67"/>
      <c r="QNM29" s="67"/>
      <c r="QNN29" s="67" t="s">
        <v>302</v>
      </c>
      <c r="QNO29" s="538"/>
      <c r="QNP29" s="538"/>
      <c r="QNQ29" s="538"/>
      <c r="QNR29" s="538"/>
      <c r="QNS29" s="538"/>
      <c r="QNT29" s="67" t="s">
        <v>292</v>
      </c>
      <c r="QNU29" s="67"/>
      <c r="QNV29" s="67"/>
      <c r="QNW29" s="67"/>
      <c r="QNX29" s="67"/>
      <c r="QNY29" s="67"/>
      <c r="QNZ29" s="67"/>
      <c r="QOA29" s="67"/>
      <c r="QOB29" s="67"/>
      <c r="QOC29" s="67"/>
      <c r="QOD29" s="67" t="s">
        <v>302</v>
      </c>
      <c r="QOE29" s="538"/>
      <c r="QOF29" s="538"/>
      <c r="QOG29" s="538"/>
      <c r="QOH29" s="538"/>
      <c r="QOI29" s="538"/>
      <c r="QOJ29" s="67" t="s">
        <v>292</v>
      </c>
      <c r="QOK29" s="67"/>
      <c r="QOL29" s="67"/>
      <c r="QOM29" s="67"/>
      <c r="QON29" s="67"/>
      <c r="QOO29" s="67"/>
      <c r="QOP29" s="67"/>
      <c r="QOQ29" s="67"/>
      <c r="QOR29" s="67"/>
      <c r="QOS29" s="67"/>
      <c r="QOT29" s="67" t="s">
        <v>302</v>
      </c>
      <c r="QOU29" s="538"/>
      <c r="QOV29" s="538"/>
      <c r="QOW29" s="538"/>
      <c r="QOX29" s="538"/>
      <c r="QOY29" s="538"/>
      <c r="QOZ29" s="67" t="s">
        <v>292</v>
      </c>
      <c r="QPA29" s="67"/>
      <c r="QPB29" s="67"/>
      <c r="QPC29" s="67"/>
      <c r="QPD29" s="67"/>
      <c r="QPE29" s="67"/>
      <c r="QPF29" s="67"/>
      <c r="QPG29" s="67"/>
      <c r="QPH29" s="67"/>
      <c r="QPI29" s="67"/>
      <c r="QPJ29" s="67" t="s">
        <v>302</v>
      </c>
      <c r="QPK29" s="538"/>
      <c r="QPL29" s="538"/>
      <c r="QPM29" s="538"/>
      <c r="QPN29" s="538"/>
      <c r="QPO29" s="538"/>
      <c r="QPP29" s="67" t="s">
        <v>292</v>
      </c>
      <c r="QPQ29" s="67"/>
      <c r="QPR29" s="67"/>
      <c r="QPS29" s="67"/>
      <c r="QPT29" s="67"/>
      <c r="QPU29" s="67"/>
      <c r="QPV29" s="67"/>
      <c r="QPW29" s="67"/>
      <c r="QPX29" s="67"/>
      <c r="QPY29" s="67"/>
      <c r="QPZ29" s="67" t="s">
        <v>302</v>
      </c>
      <c r="QQA29" s="538"/>
      <c r="QQB29" s="538"/>
      <c r="QQC29" s="538"/>
      <c r="QQD29" s="538"/>
      <c r="QQE29" s="538"/>
      <c r="QQF29" s="67" t="s">
        <v>292</v>
      </c>
      <c r="QQG29" s="67"/>
      <c r="QQH29" s="67"/>
      <c r="QQI29" s="67"/>
      <c r="QQJ29" s="67"/>
      <c r="QQK29" s="67"/>
      <c r="QQL29" s="67"/>
      <c r="QQM29" s="67"/>
      <c r="QQN29" s="67"/>
      <c r="QQO29" s="67"/>
      <c r="QQP29" s="67" t="s">
        <v>302</v>
      </c>
      <c r="QQQ29" s="538"/>
      <c r="QQR29" s="538"/>
      <c r="QQS29" s="538"/>
      <c r="QQT29" s="538"/>
      <c r="QQU29" s="538"/>
      <c r="QQV29" s="67" t="s">
        <v>292</v>
      </c>
      <c r="QQW29" s="67"/>
      <c r="QQX29" s="67"/>
      <c r="QQY29" s="67"/>
      <c r="QQZ29" s="67"/>
      <c r="QRA29" s="67"/>
      <c r="QRB29" s="67"/>
      <c r="QRC29" s="67"/>
      <c r="QRD29" s="67"/>
      <c r="QRE29" s="67"/>
      <c r="QRF29" s="67" t="s">
        <v>302</v>
      </c>
      <c r="QRG29" s="538"/>
      <c r="QRH29" s="538"/>
      <c r="QRI29" s="538"/>
      <c r="QRJ29" s="538"/>
      <c r="QRK29" s="538"/>
      <c r="QRL29" s="67" t="s">
        <v>292</v>
      </c>
      <c r="QRM29" s="67"/>
      <c r="QRN29" s="67"/>
      <c r="QRO29" s="67"/>
      <c r="QRP29" s="67"/>
      <c r="QRQ29" s="67"/>
      <c r="QRR29" s="67"/>
      <c r="QRS29" s="67"/>
      <c r="QRT29" s="67"/>
      <c r="QRU29" s="67"/>
      <c r="QRV29" s="67" t="s">
        <v>302</v>
      </c>
      <c r="QRW29" s="538"/>
      <c r="QRX29" s="538"/>
      <c r="QRY29" s="538"/>
      <c r="QRZ29" s="538"/>
      <c r="QSA29" s="538"/>
      <c r="QSB29" s="67" t="s">
        <v>292</v>
      </c>
      <c r="QSC29" s="67"/>
      <c r="QSD29" s="67"/>
      <c r="QSE29" s="67"/>
      <c r="QSF29" s="67"/>
      <c r="QSG29" s="67"/>
      <c r="QSH29" s="67"/>
      <c r="QSI29" s="67"/>
      <c r="QSJ29" s="67"/>
      <c r="QSK29" s="67"/>
      <c r="QSL29" s="67" t="s">
        <v>302</v>
      </c>
      <c r="QSM29" s="538"/>
      <c r="QSN29" s="538"/>
      <c r="QSO29" s="538"/>
      <c r="QSP29" s="538"/>
      <c r="QSQ29" s="538"/>
      <c r="QSR29" s="67" t="s">
        <v>292</v>
      </c>
      <c r="QSS29" s="67"/>
      <c r="QST29" s="67"/>
      <c r="QSU29" s="67"/>
      <c r="QSV29" s="67"/>
      <c r="QSW29" s="67"/>
      <c r="QSX29" s="67"/>
      <c r="QSY29" s="67"/>
      <c r="QSZ29" s="67"/>
      <c r="QTA29" s="67"/>
      <c r="QTB29" s="67" t="s">
        <v>302</v>
      </c>
      <c r="QTC29" s="538"/>
      <c r="QTD29" s="538"/>
      <c r="QTE29" s="538"/>
      <c r="QTF29" s="538"/>
      <c r="QTG29" s="538"/>
      <c r="QTH29" s="67" t="s">
        <v>292</v>
      </c>
      <c r="QTI29" s="67"/>
      <c r="QTJ29" s="67"/>
      <c r="QTK29" s="67"/>
      <c r="QTL29" s="67"/>
      <c r="QTM29" s="67"/>
      <c r="QTN29" s="67"/>
      <c r="QTO29" s="67"/>
      <c r="QTP29" s="67"/>
      <c r="QTQ29" s="67"/>
      <c r="QTR29" s="67" t="s">
        <v>302</v>
      </c>
      <c r="QTS29" s="538"/>
      <c r="QTT29" s="538"/>
      <c r="QTU29" s="538"/>
      <c r="QTV29" s="538"/>
      <c r="QTW29" s="538"/>
      <c r="QTX29" s="67" t="s">
        <v>292</v>
      </c>
      <c r="QTY29" s="67"/>
      <c r="QTZ29" s="67"/>
      <c r="QUA29" s="67"/>
      <c r="QUB29" s="67"/>
      <c r="QUC29" s="67"/>
      <c r="QUD29" s="67"/>
      <c r="QUE29" s="67"/>
      <c r="QUF29" s="67"/>
      <c r="QUG29" s="67"/>
      <c r="QUH29" s="67" t="s">
        <v>302</v>
      </c>
      <c r="QUI29" s="538"/>
      <c r="QUJ29" s="538"/>
      <c r="QUK29" s="538"/>
      <c r="QUL29" s="538"/>
      <c r="QUM29" s="538"/>
      <c r="QUN29" s="67" t="s">
        <v>292</v>
      </c>
      <c r="QUO29" s="67"/>
      <c r="QUP29" s="67"/>
      <c r="QUQ29" s="67"/>
      <c r="QUR29" s="67"/>
      <c r="QUS29" s="67"/>
      <c r="QUT29" s="67"/>
      <c r="QUU29" s="67"/>
      <c r="QUV29" s="67"/>
      <c r="QUW29" s="67"/>
      <c r="QUX29" s="67" t="s">
        <v>302</v>
      </c>
      <c r="QUY29" s="538"/>
      <c r="QUZ29" s="538"/>
      <c r="QVA29" s="538"/>
      <c r="QVB29" s="538"/>
      <c r="QVC29" s="538"/>
      <c r="QVD29" s="67" t="s">
        <v>292</v>
      </c>
      <c r="QVE29" s="67"/>
      <c r="QVF29" s="67"/>
      <c r="QVG29" s="67"/>
      <c r="QVH29" s="67"/>
      <c r="QVI29" s="67"/>
      <c r="QVJ29" s="67"/>
      <c r="QVK29" s="67"/>
      <c r="QVL29" s="67"/>
      <c r="QVM29" s="67"/>
      <c r="QVN29" s="67" t="s">
        <v>302</v>
      </c>
      <c r="QVO29" s="538"/>
      <c r="QVP29" s="538"/>
      <c r="QVQ29" s="538"/>
      <c r="QVR29" s="538"/>
      <c r="QVS29" s="538"/>
      <c r="QVT29" s="67" t="s">
        <v>292</v>
      </c>
      <c r="QVU29" s="67"/>
      <c r="QVV29" s="67"/>
      <c r="QVW29" s="67"/>
      <c r="QVX29" s="67"/>
      <c r="QVY29" s="67"/>
      <c r="QVZ29" s="67"/>
      <c r="QWA29" s="67"/>
      <c r="QWB29" s="67"/>
      <c r="QWC29" s="67"/>
      <c r="QWD29" s="67" t="s">
        <v>302</v>
      </c>
      <c r="QWE29" s="538"/>
      <c r="QWF29" s="538"/>
      <c r="QWG29" s="538"/>
      <c r="QWH29" s="538"/>
      <c r="QWI29" s="538"/>
      <c r="QWJ29" s="67" t="s">
        <v>292</v>
      </c>
      <c r="QWK29" s="67"/>
      <c r="QWL29" s="67"/>
      <c r="QWM29" s="67"/>
      <c r="QWN29" s="67"/>
      <c r="QWO29" s="67"/>
      <c r="QWP29" s="67"/>
      <c r="QWQ29" s="67"/>
      <c r="QWR29" s="67"/>
      <c r="QWS29" s="67"/>
      <c r="QWT29" s="67" t="s">
        <v>302</v>
      </c>
      <c r="QWU29" s="538"/>
      <c r="QWV29" s="538"/>
      <c r="QWW29" s="538"/>
      <c r="QWX29" s="538"/>
      <c r="QWY29" s="538"/>
      <c r="QWZ29" s="67" t="s">
        <v>292</v>
      </c>
      <c r="QXA29" s="67"/>
      <c r="QXB29" s="67"/>
      <c r="QXC29" s="67"/>
      <c r="QXD29" s="67"/>
      <c r="QXE29" s="67"/>
      <c r="QXF29" s="67"/>
      <c r="QXG29" s="67"/>
      <c r="QXH29" s="67"/>
      <c r="QXI29" s="67"/>
      <c r="QXJ29" s="67" t="s">
        <v>302</v>
      </c>
      <c r="QXK29" s="538"/>
      <c r="QXL29" s="538"/>
      <c r="QXM29" s="538"/>
      <c r="QXN29" s="538"/>
      <c r="QXO29" s="538"/>
      <c r="QXP29" s="67" t="s">
        <v>292</v>
      </c>
      <c r="QXQ29" s="67"/>
      <c r="QXR29" s="67"/>
      <c r="QXS29" s="67"/>
      <c r="QXT29" s="67"/>
      <c r="QXU29" s="67"/>
      <c r="QXV29" s="67"/>
      <c r="QXW29" s="67"/>
      <c r="QXX29" s="67"/>
      <c r="QXY29" s="67"/>
      <c r="QXZ29" s="67" t="s">
        <v>302</v>
      </c>
      <c r="QYA29" s="538"/>
      <c r="QYB29" s="538"/>
      <c r="QYC29" s="538"/>
      <c r="QYD29" s="538"/>
      <c r="QYE29" s="538"/>
      <c r="QYF29" s="67" t="s">
        <v>292</v>
      </c>
      <c r="QYG29" s="67"/>
      <c r="QYH29" s="67"/>
      <c r="QYI29" s="67"/>
      <c r="QYJ29" s="67"/>
      <c r="QYK29" s="67"/>
      <c r="QYL29" s="67"/>
      <c r="QYM29" s="67"/>
      <c r="QYN29" s="67"/>
      <c r="QYO29" s="67"/>
      <c r="QYP29" s="67" t="s">
        <v>302</v>
      </c>
      <c r="QYQ29" s="538"/>
      <c r="QYR29" s="538"/>
      <c r="QYS29" s="538"/>
      <c r="QYT29" s="538"/>
      <c r="QYU29" s="538"/>
      <c r="QYV29" s="67" t="s">
        <v>292</v>
      </c>
      <c r="QYW29" s="67"/>
      <c r="QYX29" s="67"/>
      <c r="QYY29" s="67"/>
      <c r="QYZ29" s="67"/>
      <c r="QZA29" s="67"/>
      <c r="QZB29" s="67"/>
      <c r="QZC29" s="67"/>
      <c r="QZD29" s="67"/>
      <c r="QZE29" s="67"/>
      <c r="QZF29" s="67" t="s">
        <v>302</v>
      </c>
      <c r="QZG29" s="538"/>
      <c r="QZH29" s="538"/>
      <c r="QZI29" s="538"/>
      <c r="QZJ29" s="538"/>
      <c r="QZK29" s="538"/>
      <c r="QZL29" s="67" t="s">
        <v>292</v>
      </c>
      <c r="QZM29" s="67"/>
      <c r="QZN29" s="67"/>
      <c r="QZO29" s="67"/>
      <c r="QZP29" s="67"/>
      <c r="QZQ29" s="67"/>
      <c r="QZR29" s="67"/>
      <c r="QZS29" s="67"/>
      <c r="QZT29" s="67"/>
      <c r="QZU29" s="67"/>
      <c r="QZV29" s="67" t="s">
        <v>302</v>
      </c>
      <c r="QZW29" s="538"/>
      <c r="QZX29" s="538"/>
      <c r="QZY29" s="538"/>
      <c r="QZZ29" s="538"/>
      <c r="RAA29" s="538"/>
      <c r="RAB29" s="67" t="s">
        <v>292</v>
      </c>
      <c r="RAC29" s="67"/>
      <c r="RAD29" s="67"/>
      <c r="RAE29" s="67"/>
      <c r="RAF29" s="67"/>
      <c r="RAG29" s="67"/>
      <c r="RAH29" s="67"/>
      <c r="RAI29" s="67"/>
      <c r="RAJ29" s="67"/>
      <c r="RAK29" s="67"/>
      <c r="RAL29" s="67" t="s">
        <v>302</v>
      </c>
      <c r="RAM29" s="538"/>
      <c r="RAN29" s="538"/>
      <c r="RAO29" s="538"/>
      <c r="RAP29" s="538"/>
      <c r="RAQ29" s="538"/>
      <c r="RAR29" s="67" t="s">
        <v>292</v>
      </c>
      <c r="RAS29" s="67"/>
      <c r="RAT29" s="67"/>
      <c r="RAU29" s="67"/>
      <c r="RAV29" s="67"/>
      <c r="RAW29" s="67"/>
      <c r="RAX29" s="67"/>
      <c r="RAY29" s="67"/>
      <c r="RAZ29" s="67"/>
      <c r="RBA29" s="67"/>
      <c r="RBB29" s="67" t="s">
        <v>302</v>
      </c>
      <c r="RBC29" s="538"/>
      <c r="RBD29" s="538"/>
      <c r="RBE29" s="538"/>
      <c r="RBF29" s="538"/>
      <c r="RBG29" s="538"/>
      <c r="RBH29" s="67" t="s">
        <v>292</v>
      </c>
      <c r="RBI29" s="67"/>
      <c r="RBJ29" s="67"/>
      <c r="RBK29" s="67"/>
      <c r="RBL29" s="67"/>
      <c r="RBM29" s="67"/>
      <c r="RBN29" s="67"/>
      <c r="RBO29" s="67"/>
      <c r="RBP29" s="67"/>
      <c r="RBQ29" s="67"/>
      <c r="RBR29" s="67" t="s">
        <v>302</v>
      </c>
      <c r="RBS29" s="538"/>
      <c r="RBT29" s="538"/>
      <c r="RBU29" s="538"/>
      <c r="RBV29" s="538"/>
      <c r="RBW29" s="538"/>
      <c r="RBX29" s="67" t="s">
        <v>292</v>
      </c>
      <c r="RBY29" s="67"/>
      <c r="RBZ29" s="67"/>
      <c r="RCA29" s="67"/>
      <c r="RCB29" s="67"/>
      <c r="RCC29" s="67"/>
      <c r="RCD29" s="67"/>
      <c r="RCE29" s="67"/>
      <c r="RCF29" s="67"/>
      <c r="RCG29" s="67"/>
      <c r="RCH29" s="67" t="s">
        <v>302</v>
      </c>
      <c r="RCI29" s="538"/>
      <c r="RCJ29" s="538"/>
      <c r="RCK29" s="538"/>
      <c r="RCL29" s="538"/>
      <c r="RCM29" s="538"/>
      <c r="RCN29" s="67" t="s">
        <v>292</v>
      </c>
      <c r="RCO29" s="67"/>
      <c r="RCP29" s="67"/>
      <c r="RCQ29" s="67"/>
      <c r="RCR29" s="67"/>
      <c r="RCS29" s="67"/>
      <c r="RCT29" s="67"/>
      <c r="RCU29" s="67"/>
      <c r="RCV29" s="67"/>
      <c r="RCW29" s="67"/>
      <c r="RCX29" s="67" t="s">
        <v>302</v>
      </c>
      <c r="RCY29" s="538"/>
      <c r="RCZ29" s="538"/>
      <c r="RDA29" s="538"/>
      <c r="RDB29" s="538"/>
      <c r="RDC29" s="538"/>
      <c r="RDD29" s="67" t="s">
        <v>292</v>
      </c>
      <c r="RDE29" s="67"/>
      <c r="RDF29" s="67"/>
      <c r="RDG29" s="67"/>
      <c r="RDH29" s="67"/>
      <c r="RDI29" s="67"/>
      <c r="RDJ29" s="67"/>
      <c r="RDK29" s="67"/>
      <c r="RDL29" s="67"/>
      <c r="RDM29" s="67"/>
      <c r="RDN29" s="67" t="s">
        <v>302</v>
      </c>
      <c r="RDO29" s="538"/>
      <c r="RDP29" s="538"/>
      <c r="RDQ29" s="538"/>
      <c r="RDR29" s="538"/>
      <c r="RDS29" s="538"/>
      <c r="RDT29" s="67" t="s">
        <v>292</v>
      </c>
      <c r="RDU29" s="67"/>
      <c r="RDV29" s="67"/>
      <c r="RDW29" s="67"/>
      <c r="RDX29" s="67"/>
      <c r="RDY29" s="67"/>
      <c r="RDZ29" s="67"/>
      <c r="REA29" s="67"/>
      <c r="REB29" s="67"/>
      <c r="REC29" s="67"/>
      <c r="RED29" s="67" t="s">
        <v>302</v>
      </c>
      <c r="REE29" s="538"/>
      <c r="REF29" s="538"/>
      <c r="REG29" s="538"/>
      <c r="REH29" s="538"/>
      <c r="REI29" s="538"/>
      <c r="REJ29" s="67" t="s">
        <v>292</v>
      </c>
      <c r="REK29" s="67"/>
      <c r="REL29" s="67"/>
      <c r="REM29" s="67"/>
      <c r="REN29" s="67"/>
      <c r="REO29" s="67"/>
      <c r="REP29" s="67"/>
      <c r="REQ29" s="67"/>
      <c r="RER29" s="67"/>
      <c r="RES29" s="67"/>
      <c r="RET29" s="67" t="s">
        <v>302</v>
      </c>
      <c r="REU29" s="538"/>
      <c r="REV29" s="538"/>
      <c r="REW29" s="538"/>
      <c r="REX29" s="538"/>
      <c r="REY29" s="538"/>
      <c r="REZ29" s="67" t="s">
        <v>292</v>
      </c>
      <c r="RFA29" s="67"/>
      <c r="RFB29" s="67"/>
      <c r="RFC29" s="67"/>
      <c r="RFD29" s="67"/>
      <c r="RFE29" s="67"/>
      <c r="RFF29" s="67"/>
      <c r="RFG29" s="67"/>
      <c r="RFH29" s="67"/>
      <c r="RFI29" s="67"/>
      <c r="RFJ29" s="67" t="s">
        <v>302</v>
      </c>
      <c r="RFK29" s="538"/>
      <c r="RFL29" s="538"/>
      <c r="RFM29" s="538"/>
      <c r="RFN29" s="538"/>
      <c r="RFO29" s="538"/>
      <c r="RFP29" s="67" t="s">
        <v>292</v>
      </c>
      <c r="RFQ29" s="67"/>
      <c r="RFR29" s="67"/>
      <c r="RFS29" s="67"/>
      <c r="RFT29" s="67"/>
      <c r="RFU29" s="67"/>
      <c r="RFV29" s="67"/>
      <c r="RFW29" s="67"/>
      <c r="RFX29" s="67"/>
      <c r="RFY29" s="67"/>
      <c r="RFZ29" s="67" t="s">
        <v>302</v>
      </c>
      <c r="RGA29" s="538"/>
      <c r="RGB29" s="538"/>
      <c r="RGC29" s="538"/>
      <c r="RGD29" s="538"/>
      <c r="RGE29" s="538"/>
      <c r="RGF29" s="67" t="s">
        <v>292</v>
      </c>
      <c r="RGG29" s="67"/>
      <c r="RGH29" s="67"/>
      <c r="RGI29" s="67"/>
      <c r="RGJ29" s="67"/>
      <c r="RGK29" s="67"/>
      <c r="RGL29" s="67"/>
      <c r="RGM29" s="67"/>
      <c r="RGN29" s="67"/>
      <c r="RGO29" s="67"/>
      <c r="RGP29" s="67" t="s">
        <v>302</v>
      </c>
      <c r="RGQ29" s="538"/>
      <c r="RGR29" s="538"/>
      <c r="RGS29" s="538"/>
      <c r="RGT29" s="538"/>
      <c r="RGU29" s="538"/>
      <c r="RGV29" s="67" t="s">
        <v>292</v>
      </c>
      <c r="RGW29" s="67"/>
      <c r="RGX29" s="67"/>
      <c r="RGY29" s="67"/>
      <c r="RGZ29" s="67"/>
      <c r="RHA29" s="67"/>
      <c r="RHB29" s="67"/>
      <c r="RHC29" s="67"/>
      <c r="RHD29" s="67"/>
      <c r="RHE29" s="67"/>
      <c r="RHF29" s="67" t="s">
        <v>302</v>
      </c>
      <c r="RHG29" s="538"/>
      <c r="RHH29" s="538"/>
      <c r="RHI29" s="538"/>
      <c r="RHJ29" s="538"/>
      <c r="RHK29" s="538"/>
      <c r="RHL29" s="67" t="s">
        <v>292</v>
      </c>
      <c r="RHM29" s="67"/>
      <c r="RHN29" s="67"/>
      <c r="RHO29" s="67"/>
      <c r="RHP29" s="67"/>
      <c r="RHQ29" s="67"/>
      <c r="RHR29" s="67"/>
      <c r="RHS29" s="67"/>
      <c r="RHT29" s="67"/>
      <c r="RHU29" s="67"/>
      <c r="RHV29" s="67" t="s">
        <v>302</v>
      </c>
      <c r="RHW29" s="538"/>
      <c r="RHX29" s="538"/>
      <c r="RHY29" s="538"/>
      <c r="RHZ29" s="538"/>
      <c r="RIA29" s="538"/>
      <c r="RIB29" s="67" t="s">
        <v>292</v>
      </c>
      <c r="RIC29" s="67"/>
      <c r="RID29" s="67"/>
      <c r="RIE29" s="67"/>
      <c r="RIF29" s="67"/>
      <c r="RIG29" s="67"/>
      <c r="RIH29" s="67"/>
      <c r="RII29" s="67"/>
      <c r="RIJ29" s="67"/>
      <c r="RIK29" s="67"/>
      <c r="RIL29" s="67" t="s">
        <v>302</v>
      </c>
      <c r="RIM29" s="538"/>
      <c r="RIN29" s="538"/>
      <c r="RIO29" s="538"/>
      <c r="RIP29" s="538"/>
      <c r="RIQ29" s="538"/>
      <c r="RIR29" s="67" t="s">
        <v>292</v>
      </c>
      <c r="RIS29" s="67"/>
      <c r="RIT29" s="67"/>
      <c r="RIU29" s="67"/>
      <c r="RIV29" s="67"/>
      <c r="RIW29" s="67"/>
      <c r="RIX29" s="67"/>
      <c r="RIY29" s="67"/>
      <c r="RIZ29" s="67"/>
      <c r="RJA29" s="67"/>
      <c r="RJB29" s="67" t="s">
        <v>302</v>
      </c>
      <c r="RJC29" s="538"/>
      <c r="RJD29" s="538"/>
      <c r="RJE29" s="538"/>
      <c r="RJF29" s="538"/>
      <c r="RJG29" s="538"/>
      <c r="RJH29" s="67" t="s">
        <v>292</v>
      </c>
      <c r="RJI29" s="67"/>
      <c r="RJJ29" s="67"/>
      <c r="RJK29" s="67"/>
      <c r="RJL29" s="67"/>
      <c r="RJM29" s="67"/>
      <c r="RJN29" s="67"/>
      <c r="RJO29" s="67"/>
      <c r="RJP29" s="67"/>
      <c r="RJQ29" s="67"/>
      <c r="RJR29" s="67" t="s">
        <v>302</v>
      </c>
      <c r="RJS29" s="538"/>
      <c r="RJT29" s="538"/>
      <c r="RJU29" s="538"/>
      <c r="RJV29" s="538"/>
      <c r="RJW29" s="538"/>
      <c r="RJX29" s="67" t="s">
        <v>292</v>
      </c>
      <c r="RJY29" s="67"/>
      <c r="RJZ29" s="67"/>
      <c r="RKA29" s="67"/>
      <c r="RKB29" s="67"/>
      <c r="RKC29" s="67"/>
      <c r="RKD29" s="67"/>
      <c r="RKE29" s="67"/>
      <c r="RKF29" s="67"/>
      <c r="RKG29" s="67"/>
      <c r="RKH29" s="67" t="s">
        <v>302</v>
      </c>
      <c r="RKI29" s="538"/>
      <c r="RKJ29" s="538"/>
      <c r="RKK29" s="538"/>
      <c r="RKL29" s="538"/>
      <c r="RKM29" s="538"/>
      <c r="RKN29" s="67" t="s">
        <v>292</v>
      </c>
      <c r="RKO29" s="67"/>
      <c r="RKP29" s="67"/>
      <c r="RKQ29" s="67"/>
      <c r="RKR29" s="67"/>
      <c r="RKS29" s="67"/>
      <c r="RKT29" s="67"/>
      <c r="RKU29" s="67"/>
      <c r="RKV29" s="67"/>
      <c r="RKW29" s="67"/>
      <c r="RKX29" s="67" t="s">
        <v>302</v>
      </c>
      <c r="RKY29" s="538"/>
      <c r="RKZ29" s="538"/>
      <c r="RLA29" s="538"/>
      <c r="RLB29" s="538"/>
      <c r="RLC29" s="538"/>
      <c r="RLD29" s="67" t="s">
        <v>292</v>
      </c>
      <c r="RLE29" s="67"/>
      <c r="RLF29" s="67"/>
      <c r="RLG29" s="67"/>
      <c r="RLH29" s="67"/>
      <c r="RLI29" s="67"/>
      <c r="RLJ29" s="67"/>
      <c r="RLK29" s="67"/>
      <c r="RLL29" s="67"/>
      <c r="RLM29" s="67"/>
      <c r="RLN29" s="67" t="s">
        <v>302</v>
      </c>
      <c r="RLO29" s="538"/>
      <c r="RLP29" s="538"/>
      <c r="RLQ29" s="538"/>
      <c r="RLR29" s="538"/>
      <c r="RLS29" s="538"/>
      <c r="RLT29" s="67" t="s">
        <v>292</v>
      </c>
      <c r="RLU29" s="67"/>
      <c r="RLV29" s="67"/>
      <c r="RLW29" s="67"/>
      <c r="RLX29" s="67"/>
      <c r="RLY29" s="67"/>
      <c r="RLZ29" s="67"/>
      <c r="RMA29" s="67"/>
      <c r="RMB29" s="67"/>
      <c r="RMC29" s="67"/>
      <c r="RMD29" s="67" t="s">
        <v>302</v>
      </c>
      <c r="RME29" s="538"/>
      <c r="RMF29" s="538"/>
      <c r="RMG29" s="538"/>
      <c r="RMH29" s="538"/>
      <c r="RMI29" s="538"/>
      <c r="RMJ29" s="67" t="s">
        <v>292</v>
      </c>
      <c r="RMK29" s="67"/>
      <c r="RML29" s="67"/>
      <c r="RMM29" s="67"/>
      <c r="RMN29" s="67"/>
      <c r="RMO29" s="67"/>
      <c r="RMP29" s="67"/>
      <c r="RMQ29" s="67"/>
      <c r="RMR29" s="67"/>
      <c r="RMS29" s="67"/>
      <c r="RMT29" s="67" t="s">
        <v>302</v>
      </c>
      <c r="RMU29" s="538"/>
      <c r="RMV29" s="538"/>
      <c r="RMW29" s="538"/>
      <c r="RMX29" s="538"/>
      <c r="RMY29" s="538"/>
      <c r="RMZ29" s="67" t="s">
        <v>292</v>
      </c>
      <c r="RNA29" s="67"/>
      <c r="RNB29" s="67"/>
      <c r="RNC29" s="67"/>
      <c r="RND29" s="67"/>
      <c r="RNE29" s="67"/>
      <c r="RNF29" s="67"/>
      <c r="RNG29" s="67"/>
      <c r="RNH29" s="67"/>
      <c r="RNI29" s="67"/>
      <c r="RNJ29" s="67" t="s">
        <v>302</v>
      </c>
      <c r="RNK29" s="538"/>
      <c r="RNL29" s="538"/>
      <c r="RNM29" s="538"/>
      <c r="RNN29" s="538"/>
      <c r="RNO29" s="538"/>
      <c r="RNP29" s="67" t="s">
        <v>292</v>
      </c>
      <c r="RNQ29" s="67"/>
      <c r="RNR29" s="67"/>
      <c r="RNS29" s="67"/>
      <c r="RNT29" s="67"/>
      <c r="RNU29" s="67"/>
      <c r="RNV29" s="67"/>
      <c r="RNW29" s="67"/>
      <c r="RNX29" s="67"/>
      <c r="RNY29" s="67"/>
      <c r="RNZ29" s="67" t="s">
        <v>302</v>
      </c>
      <c r="ROA29" s="538"/>
      <c r="ROB29" s="538"/>
      <c r="ROC29" s="538"/>
      <c r="ROD29" s="538"/>
      <c r="ROE29" s="538"/>
      <c r="ROF29" s="67" t="s">
        <v>292</v>
      </c>
      <c r="ROG29" s="67"/>
      <c r="ROH29" s="67"/>
      <c r="ROI29" s="67"/>
      <c r="ROJ29" s="67"/>
      <c r="ROK29" s="67"/>
      <c r="ROL29" s="67"/>
      <c r="ROM29" s="67"/>
      <c r="RON29" s="67"/>
      <c r="ROO29" s="67"/>
      <c r="ROP29" s="67" t="s">
        <v>302</v>
      </c>
      <c r="ROQ29" s="538"/>
      <c r="ROR29" s="538"/>
      <c r="ROS29" s="538"/>
      <c r="ROT29" s="538"/>
      <c r="ROU29" s="538"/>
      <c r="ROV29" s="67" t="s">
        <v>292</v>
      </c>
      <c r="ROW29" s="67"/>
      <c r="ROX29" s="67"/>
      <c r="ROY29" s="67"/>
      <c r="ROZ29" s="67"/>
      <c r="RPA29" s="67"/>
      <c r="RPB29" s="67"/>
      <c r="RPC29" s="67"/>
      <c r="RPD29" s="67"/>
      <c r="RPE29" s="67"/>
      <c r="RPF29" s="67" t="s">
        <v>302</v>
      </c>
      <c r="RPG29" s="538"/>
      <c r="RPH29" s="538"/>
      <c r="RPI29" s="538"/>
      <c r="RPJ29" s="538"/>
      <c r="RPK29" s="538"/>
      <c r="RPL29" s="67" t="s">
        <v>292</v>
      </c>
      <c r="RPM29" s="67"/>
      <c r="RPN29" s="67"/>
      <c r="RPO29" s="67"/>
      <c r="RPP29" s="67"/>
      <c r="RPQ29" s="67"/>
      <c r="RPR29" s="67"/>
      <c r="RPS29" s="67"/>
      <c r="RPT29" s="67"/>
      <c r="RPU29" s="67"/>
      <c r="RPV29" s="67" t="s">
        <v>302</v>
      </c>
      <c r="RPW29" s="538"/>
      <c r="RPX29" s="538"/>
      <c r="RPY29" s="538"/>
      <c r="RPZ29" s="538"/>
      <c r="RQA29" s="538"/>
      <c r="RQB29" s="67" t="s">
        <v>292</v>
      </c>
      <c r="RQC29" s="67"/>
      <c r="RQD29" s="67"/>
      <c r="RQE29" s="67"/>
      <c r="RQF29" s="67"/>
      <c r="RQG29" s="67"/>
      <c r="RQH29" s="67"/>
      <c r="RQI29" s="67"/>
      <c r="RQJ29" s="67"/>
      <c r="RQK29" s="67"/>
      <c r="RQL29" s="67" t="s">
        <v>302</v>
      </c>
      <c r="RQM29" s="538"/>
      <c r="RQN29" s="538"/>
      <c r="RQO29" s="538"/>
      <c r="RQP29" s="538"/>
      <c r="RQQ29" s="538"/>
      <c r="RQR29" s="67" t="s">
        <v>292</v>
      </c>
      <c r="RQS29" s="67"/>
      <c r="RQT29" s="67"/>
      <c r="RQU29" s="67"/>
      <c r="RQV29" s="67"/>
      <c r="RQW29" s="67"/>
      <c r="RQX29" s="67"/>
      <c r="RQY29" s="67"/>
      <c r="RQZ29" s="67"/>
      <c r="RRA29" s="67"/>
      <c r="RRB29" s="67" t="s">
        <v>302</v>
      </c>
      <c r="RRC29" s="538"/>
      <c r="RRD29" s="538"/>
      <c r="RRE29" s="538"/>
      <c r="RRF29" s="538"/>
      <c r="RRG29" s="538"/>
      <c r="RRH29" s="67" t="s">
        <v>292</v>
      </c>
      <c r="RRI29" s="67"/>
      <c r="RRJ29" s="67"/>
      <c r="RRK29" s="67"/>
      <c r="RRL29" s="67"/>
      <c r="RRM29" s="67"/>
      <c r="RRN29" s="67"/>
      <c r="RRO29" s="67"/>
      <c r="RRP29" s="67"/>
      <c r="RRQ29" s="67"/>
      <c r="RRR29" s="67" t="s">
        <v>302</v>
      </c>
      <c r="RRS29" s="538"/>
      <c r="RRT29" s="538"/>
      <c r="RRU29" s="538"/>
      <c r="RRV29" s="538"/>
      <c r="RRW29" s="538"/>
      <c r="RRX29" s="67" t="s">
        <v>292</v>
      </c>
      <c r="RRY29" s="67"/>
      <c r="RRZ29" s="67"/>
      <c r="RSA29" s="67"/>
      <c r="RSB29" s="67"/>
      <c r="RSC29" s="67"/>
      <c r="RSD29" s="67"/>
      <c r="RSE29" s="67"/>
      <c r="RSF29" s="67"/>
      <c r="RSG29" s="67"/>
      <c r="RSH29" s="67" t="s">
        <v>302</v>
      </c>
      <c r="RSI29" s="538"/>
      <c r="RSJ29" s="538"/>
      <c r="RSK29" s="538"/>
      <c r="RSL29" s="538"/>
      <c r="RSM29" s="538"/>
      <c r="RSN29" s="67" t="s">
        <v>292</v>
      </c>
      <c r="RSO29" s="67"/>
      <c r="RSP29" s="67"/>
      <c r="RSQ29" s="67"/>
      <c r="RSR29" s="67"/>
      <c r="RSS29" s="67"/>
      <c r="RST29" s="67"/>
      <c r="RSU29" s="67"/>
      <c r="RSV29" s="67"/>
      <c r="RSW29" s="67"/>
      <c r="RSX29" s="67" t="s">
        <v>302</v>
      </c>
      <c r="RSY29" s="538"/>
      <c r="RSZ29" s="538"/>
      <c r="RTA29" s="538"/>
      <c r="RTB29" s="538"/>
      <c r="RTC29" s="538"/>
      <c r="RTD29" s="67" t="s">
        <v>292</v>
      </c>
      <c r="RTE29" s="67"/>
      <c r="RTF29" s="67"/>
      <c r="RTG29" s="67"/>
      <c r="RTH29" s="67"/>
      <c r="RTI29" s="67"/>
      <c r="RTJ29" s="67"/>
      <c r="RTK29" s="67"/>
      <c r="RTL29" s="67"/>
      <c r="RTM29" s="67"/>
      <c r="RTN29" s="67" t="s">
        <v>302</v>
      </c>
      <c r="RTO29" s="538"/>
      <c r="RTP29" s="538"/>
      <c r="RTQ29" s="538"/>
      <c r="RTR29" s="538"/>
      <c r="RTS29" s="538"/>
      <c r="RTT29" s="67" t="s">
        <v>292</v>
      </c>
      <c r="RTU29" s="67"/>
      <c r="RTV29" s="67"/>
      <c r="RTW29" s="67"/>
      <c r="RTX29" s="67"/>
      <c r="RTY29" s="67"/>
      <c r="RTZ29" s="67"/>
      <c r="RUA29" s="67"/>
      <c r="RUB29" s="67"/>
      <c r="RUC29" s="67"/>
      <c r="RUD29" s="67" t="s">
        <v>302</v>
      </c>
      <c r="RUE29" s="538"/>
      <c r="RUF29" s="538"/>
      <c r="RUG29" s="538"/>
      <c r="RUH29" s="538"/>
      <c r="RUI29" s="538"/>
      <c r="RUJ29" s="67" t="s">
        <v>292</v>
      </c>
      <c r="RUK29" s="67"/>
      <c r="RUL29" s="67"/>
      <c r="RUM29" s="67"/>
      <c r="RUN29" s="67"/>
      <c r="RUO29" s="67"/>
      <c r="RUP29" s="67"/>
      <c r="RUQ29" s="67"/>
      <c r="RUR29" s="67"/>
      <c r="RUS29" s="67"/>
      <c r="RUT29" s="67" t="s">
        <v>302</v>
      </c>
      <c r="RUU29" s="538"/>
      <c r="RUV29" s="538"/>
      <c r="RUW29" s="538"/>
      <c r="RUX29" s="538"/>
      <c r="RUY29" s="538"/>
      <c r="RUZ29" s="67" t="s">
        <v>292</v>
      </c>
      <c r="RVA29" s="67"/>
      <c r="RVB29" s="67"/>
      <c r="RVC29" s="67"/>
      <c r="RVD29" s="67"/>
      <c r="RVE29" s="67"/>
      <c r="RVF29" s="67"/>
      <c r="RVG29" s="67"/>
      <c r="RVH29" s="67"/>
      <c r="RVI29" s="67"/>
      <c r="RVJ29" s="67" t="s">
        <v>302</v>
      </c>
      <c r="RVK29" s="538"/>
      <c r="RVL29" s="538"/>
      <c r="RVM29" s="538"/>
      <c r="RVN29" s="538"/>
      <c r="RVO29" s="538"/>
      <c r="RVP29" s="67" t="s">
        <v>292</v>
      </c>
      <c r="RVQ29" s="67"/>
      <c r="RVR29" s="67"/>
      <c r="RVS29" s="67"/>
      <c r="RVT29" s="67"/>
      <c r="RVU29" s="67"/>
      <c r="RVV29" s="67"/>
      <c r="RVW29" s="67"/>
      <c r="RVX29" s="67"/>
      <c r="RVY29" s="67"/>
      <c r="RVZ29" s="67" t="s">
        <v>302</v>
      </c>
      <c r="RWA29" s="538"/>
      <c r="RWB29" s="538"/>
      <c r="RWC29" s="538"/>
      <c r="RWD29" s="538"/>
      <c r="RWE29" s="538"/>
      <c r="RWF29" s="67" t="s">
        <v>292</v>
      </c>
      <c r="RWG29" s="67"/>
      <c r="RWH29" s="67"/>
      <c r="RWI29" s="67"/>
      <c r="RWJ29" s="67"/>
      <c r="RWK29" s="67"/>
      <c r="RWL29" s="67"/>
      <c r="RWM29" s="67"/>
      <c r="RWN29" s="67"/>
      <c r="RWO29" s="67"/>
      <c r="RWP29" s="67" t="s">
        <v>302</v>
      </c>
      <c r="RWQ29" s="538"/>
      <c r="RWR29" s="538"/>
      <c r="RWS29" s="538"/>
      <c r="RWT29" s="538"/>
      <c r="RWU29" s="538"/>
      <c r="RWV29" s="67" t="s">
        <v>292</v>
      </c>
      <c r="RWW29" s="67"/>
      <c r="RWX29" s="67"/>
      <c r="RWY29" s="67"/>
      <c r="RWZ29" s="67"/>
      <c r="RXA29" s="67"/>
      <c r="RXB29" s="67"/>
      <c r="RXC29" s="67"/>
      <c r="RXD29" s="67"/>
      <c r="RXE29" s="67"/>
      <c r="RXF29" s="67" t="s">
        <v>302</v>
      </c>
      <c r="RXG29" s="538"/>
      <c r="RXH29" s="538"/>
      <c r="RXI29" s="538"/>
      <c r="RXJ29" s="538"/>
      <c r="RXK29" s="538"/>
      <c r="RXL29" s="67" t="s">
        <v>292</v>
      </c>
      <c r="RXM29" s="67"/>
      <c r="RXN29" s="67"/>
      <c r="RXO29" s="67"/>
      <c r="RXP29" s="67"/>
      <c r="RXQ29" s="67"/>
      <c r="RXR29" s="67"/>
      <c r="RXS29" s="67"/>
      <c r="RXT29" s="67"/>
      <c r="RXU29" s="67"/>
      <c r="RXV29" s="67" t="s">
        <v>302</v>
      </c>
      <c r="RXW29" s="538"/>
      <c r="RXX29" s="538"/>
      <c r="RXY29" s="538"/>
      <c r="RXZ29" s="538"/>
      <c r="RYA29" s="538"/>
      <c r="RYB29" s="67" t="s">
        <v>292</v>
      </c>
      <c r="RYC29" s="67"/>
      <c r="RYD29" s="67"/>
      <c r="RYE29" s="67"/>
      <c r="RYF29" s="67"/>
      <c r="RYG29" s="67"/>
      <c r="RYH29" s="67"/>
      <c r="RYI29" s="67"/>
      <c r="RYJ29" s="67"/>
      <c r="RYK29" s="67"/>
      <c r="RYL29" s="67" t="s">
        <v>302</v>
      </c>
      <c r="RYM29" s="538"/>
      <c r="RYN29" s="538"/>
      <c r="RYO29" s="538"/>
      <c r="RYP29" s="538"/>
      <c r="RYQ29" s="538"/>
      <c r="RYR29" s="67" t="s">
        <v>292</v>
      </c>
      <c r="RYS29" s="67"/>
      <c r="RYT29" s="67"/>
      <c r="RYU29" s="67"/>
      <c r="RYV29" s="67"/>
      <c r="RYW29" s="67"/>
      <c r="RYX29" s="67"/>
      <c r="RYY29" s="67"/>
      <c r="RYZ29" s="67"/>
      <c r="RZA29" s="67"/>
      <c r="RZB29" s="67" t="s">
        <v>302</v>
      </c>
      <c r="RZC29" s="538"/>
      <c r="RZD29" s="538"/>
      <c r="RZE29" s="538"/>
      <c r="RZF29" s="538"/>
      <c r="RZG29" s="538"/>
      <c r="RZH29" s="67" t="s">
        <v>292</v>
      </c>
      <c r="RZI29" s="67"/>
      <c r="RZJ29" s="67"/>
      <c r="RZK29" s="67"/>
      <c r="RZL29" s="67"/>
      <c r="RZM29" s="67"/>
      <c r="RZN29" s="67"/>
      <c r="RZO29" s="67"/>
      <c r="RZP29" s="67"/>
      <c r="RZQ29" s="67"/>
      <c r="RZR29" s="67" t="s">
        <v>302</v>
      </c>
      <c r="RZS29" s="538"/>
      <c r="RZT29" s="538"/>
      <c r="RZU29" s="538"/>
      <c r="RZV29" s="538"/>
      <c r="RZW29" s="538"/>
      <c r="RZX29" s="67" t="s">
        <v>292</v>
      </c>
      <c r="RZY29" s="67"/>
      <c r="RZZ29" s="67"/>
      <c r="SAA29" s="67"/>
      <c r="SAB29" s="67"/>
      <c r="SAC29" s="67"/>
      <c r="SAD29" s="67"/>
      <c r="SAE29" s="67"/>
      <c r="SAF29" s="67"/>
      <c r="SAG29" s="67"/>
      <c r="SAH29" s="67" t="s">
        <v>302</v>
      </c>
      <c r="SAI29" s="538"/>
      <c r="SAJ29" s="538"/>
      <c r="SAK29" s="538"/>
      <c r="SAL29" s="538"/>
      <c r="SAM29" s="538"/>
      <c r="SAN29" s="67" t="s">
        <v>292</v>
      </c>
      <c r="SAO29" s="67"/>
      <c r="SAP29" s="67"/>
      <c r="SAQ29" s="67"/>
      <c r="SAR29" s="67"/>
      <c r="SAS29" s="67"/>
      <c r="SAT29" s="67"/>
      <c r="SAU29" s="67"/>
      <c r="SAV29" s="67"/>
      <c r="SAW29" s="67"/>
      <c r="SAX29" s="67" t="s">
        <v>302</v>
      </c>
      <c r="SAY29" s="538"/>
      <c r="SAZ29" s="538"/>
      <c r="SBA29" s="538"/>
      <c r="SBB29" s="538"/>
      <c r="SBC29" s="538"/>
      <c r="SBD29" s="67" t="s">
        <v>292</v>
      </c>
      <c r="SBE29" s="67"/>
      <c r="SBF29" s="67"/>
      <c r="SBG29" s="67"/>
      <c r="SBH29" s="67"/>
      <c r="SBI29" s="67"/>
      <c r="SBJ29" s="67"/>
      <c r="SBK29" s="67"/>
      <c r="SBL29" s="67"/>
      <c r="SBM29" s="67"/>
      <c r="SBN29" s="67" t="s">
        <v>302</v>
      </c>
      <c r="SBO29" s="538"/>
      <c r="SBP29" s="538"/>
      <c r="SBQ29" s="538"/>
      <c r="SBR29" s="538"/>
      <c r="SBS29" s="538"/>
      <c r="SBT29" s="67" t="s">
        <v>292</v>
      </c>
      <c r="SBU29" s="67"/>
      <c r="SBV29" s="67"/>
      <c r="SBW29" s="67"/>
      <c r="SBX29" s="67"/>
      <c r="SBY29" s="67"/>
      <c r="SBZ29" s="67"/>
      <c r="SCA29" s="67"/>
      <c r="SCB29" s="67"/>
      <c r="SCC29" s="67"/>
      <c r="SCD29" s="67" t="s">
        <v>302</v>
      </c>
      <c r="SCE29" s="538"/>
      <c r="SCF29" s="538"/>
      <c r="SCG29" s="538"/>
      <c r="SCH29" s="538"/>
      <c r="SCI29" s="538"/>
      <c r="SCJ29" s="67" t="s">
        <v>292</v>
      </c>
      <c r="SCK29" s="67"/>
      <c r="SCL29" s="67"/>
      <c r="SCM29" s="67"/>
      <c r="SCN29" s="67"/>
      <c r="SCO29" s="67"/>
      <c r="SCP29" s="67"/>
      <c r="SCQ29" s="67"/>
      <c r="SCR29" s="67"/>
      <c r="SCS29" s="67"/>
      <c r="SCT29" s="67" t="s">
        <v>302</v>
      </c>
      <c r="SCU29" s="538"/>
      <c r="SCV29" s="538"/>
      <c r="SCW29" s="538"/>
      <c r="SCX29" s="538"/>
      <c r="SCY29" s="538"/>
      <c r="SCZ29" s="67" t="s">
        <v>292</v>
      </c>
      <c r="SDA29" s="67"/>
      <c r="SDB29" s="67"/>
      <c r="SDC29" s="67"/>
      <c r="SDD29" s="67"/>
      <c r="SDE29" s="67"/>
      <c r="SDF29" s="67"/>
      <c r="SDG29" s="67"/>
      <c r="SDH29" s="67"/>
      <c r="SDI29" s="67"/>
      <c r="SDJ29" s="67" t="s">
        <v>302</v>
      </c>
      <c r="SDK29" s="538"/>
      <c r="SDL29" s="538"/>
      <c r="SDM29" s="538"/>
      <c r="SDN29" s="538"/>
      <c r="SDO29" s="538"/>
      <c r="SDP29" s="67" t="s">
        <v>292</v>
      </c>
      <c r="SDQ29" s="67"/>
      <c r="SDR29" s="67"/>
      <c r="SDS29" s="67"/>
      <c r="SDT29" s="67"/>
      <c r="SDU29" s="67"/>
      <c r="SDV29" s="67"/>
      <c r="SDW29" s="67"/>
      <c r="SDX29" s="67"/>
      <c r="SDY29" s="67"/>
      <c r="SDZ29" s="67" t="s">
        <v>302</v>
      </c>
      <c r="SEA29" s="538"/>
      <c r="SEB29" s="538"/>
      <c r="SEC29" s="538"/>
      <c r="SED29" s="538"/>
      <c r="SEE29" s="538"/>
      <c r="SEF29" s="67" t="s">
        <v>292</v>
      </c>
      <c r="SEG29" s="67"/>
      <c r="SEH29" s="67"/>
      <c r="SEI29" s="67"/>
      <c r="SEJ29" s="67"/>
      <c r="SEK29" s="67"/>
      <c r="SEL29" s="67"/>
      <c r="SEM29" s="67"/>
      <c r="SEN29" s="67"/>
      <c r="SEO29" s="67"/>
      <c r="SEP29" s="67" t="s">
        <v>302</v>
      </c>
      <c r="SEQ29" s="538"/>
      <c r="SER29" s="538"/>
      <c r="SES29" s="538"/>
      <c r="SET29" s="538"/>
      <c r="SEU29" s="538"/>
      <c r="SEV29" s="67" t="s">
        <v>292</v>
      </c>
      <c r="SEW29" s="67"/>
      <c r="SEX29" s="67"/>
      <c r="SEY29" s="67"/>
      <c r="SEZ29" s="67"/>
      <c r="SFA29" s="67"/>
      <c r="SFB29" s="67"/>
      <c r="SFC29" s="67"/>
      <c r="SFD29" s="67"/>
      <c r="SFE29" s="67"/>
      <c r="SFF29" s="67" t="s">
        <v>302</v>
      </c>
      <c r="SFG29" s="538"/>
      <c r="SFH29" s="538"/>
      <c r="SFI29" s="538"/>
      <c r="SFJ29" s="538"/>
      <c r="SFK29" s="538"/>
      <c r="SFL29" s="67" t="s">
        <v>292</v>
      </c>
      <c r="SFM29" s="67"/>
      <c r="SFN29" s="67"/>
      <c r="SFO29" s="67"/>
      <c r="SFP29" s="67"/>
      <c r="SFQ29" s="67"/>
      <c r="SFR29" s="67"/>
      <c r="SFS29" s="67"/>
      <c r="SFT29" s="67"/>
      <c r="SFU29" s="67"/>
      <c r="SFV29" s="67" t="s">
        <v>302</v>
      </c>
      <c r="SFW29" s="538"/>
      <c r="SFX29" s="538"/>
      <c r="SFY29" s="538"/>
      <c r="SFZ29" s="538"/>
      <c r="SGA29" s="538"/>
      <c r="SGB29" s="67" t="s">
        <v>292</v>
      </c>
      <c r="SGC29" s="67"/>
      <c r="SGD29" s="67"/>
      <c r="SGE29" s="67"/>
      <c r="SGF29" s="67"/>
      <c r="SGG29" s="67"/>
      <c r="SGH29" s="67"/>
      <c r="SGI29" s="67"/>
      <c r="SGJ29" s="67"/>
      <c r="SGK29" s="67"/>
      <c r="SGL29" s="67" t="s">
        <v>302</v>
      </c>
      <c r="SGM29" s="538"/>
      <c r="SGN29" s="538"/>
      <c r="SGO29" s="538"/>
      <c r="SGP29" s="538"/>
      <c r="SGQ29" s="538"/>
      <c r="SGR29" s="67" t="s">
        <v>292</v>
      </c>
      <c r="SGS29" s="67"/>
      <c r="SGT29" s="67"/>
      <c r="SGU29" s="67"/>
      <c r="SGV29" s="67"/>
      <c r="SGW29" s="67"/>
      <c r="SGX29" s="67"/>
      <c r="SGY29" s="67"/>
      <c r="SGZ29" s="67"/>
      <c r="SHA29" s="67"/>
      <c r="SHB29" s="67" t="s">
        <v>302</v>
      </c>
      <c r="SHC29" s="538"/>
      <c r="SHD29" s="538"/>
      <c r="SHE29" s="538"/>
      <c r="SHF29" s="538"/>
      <c r="SHG29" s="538"/>
      <c r="SHH29" s="67" t="s">
        <v>292</v>
      </c>
      <c r="SHI29" s="67"/>
      <c r="SHJ29" s="67"/>
      <c r="SHK29" s="67"/>
      <c r="SHL29" s="67"/>
      <c r="SHM29" s="67"/>
      <c r="SHN29" s="67"/>
      <c r="SHO29" s="67"/>
      <c r="SHP29" s="67"/>
      <c r="SHQ29" s="67"/>
      <c r="SHR29" s="67" t="s">
        <v>302</v>
      </c>
      <c r="SHS29" s="538"/>
      <c r="SHT29" s="538"/>
      <c r="SHU29" s="538"/>
      <c r="SHV29" s="538"/>
      <c r="SHW29" s="538"/>
      <c r="SHX29" s="67" t="s">
        <v>292</v>
      </c>
      <c r="SHY29" s="67"/>
      <c r="SHZ29" s="67"/>
      <c r="SIA29" s="67"/>
      <c r="SIB29" s="67"/>
      <c r="SIC29" s="67"/>
      <c r="SID29" s="67"/>
      <c r="SIE29" s="67"/>
      <c r="SIF29" s="67"/>
      <c r="SIG29" s="67"/>
      <c r="SIH29" s="67" t="s">
        <v>302</v>
      </c>
      <c r="SII29" s="538"/>
      <c r="SIJ29" s="538"/>
      <c r="SIK29" s="538"/>
      <c r="SIL29" s="538"/>
      <c r="SIM29" s="538"/>
      <c r="SIN29" s="67" t="s">
        <v>292</v>
      </c>
      <c r="SIO29" s="67"/>
      <c r="SIP29" s="67"/>
      <c r="SIQ29" s="67"/>
      <c r="SIR29" s="67"/>
      <c r="SIS29" s="67"/>
      <c r="SIT29" s="67"/>
      <c r="SIU29" s="67"/>
      <c r="SIV29" s="67"/>
      <c r="SIW29" s="67"/>
      <c r="SIX29" s="67" t="s">
        <v>302</v>
      </c>
      <c r="SIY29" s="538"/>
      <c r="SIZ29" s="538"/>
      <c r="SJA29" s="538"/>
      <c r="SJB29" s="538"/>
      <c r="SJC29" s="538"/>
      <c r="SJD29" s="67" t="s">
        <v>292</v>
      </c>
      <c r="SJE29" s="67"/>
      <c r="SJF29" s="67"/>
      <c r="SJG29" s="67"/>
      <c r="SJH29" s="67"/>
      <c r="SJI29" s="67"/>
      <c r="SJJ29" s="67"/>
      <c r="SJK29" s="67"/>
      <c r="SJL29" s="67"/>
      <c r="SJM29" s="67"/>
      <c r="SJN29" s="67" t="s">
        <v>302</v>
      </c>
      <c r="SJO29" s="538"/>
      <c r="SJP29" s="538"/>
      <c r="SJQ29" s="538"/>
      <c r="SJR29" s="538"/>
      <c r="SJS29" s="538"/>
      <c r="SJT29" s="67" t="s">
        <v>292</v>
      </c>
      <c r="SJU29" s="67"/>
      <c r="SJV29" s="67"/>
      <c r="SJW29" s="67"/>
      <c r="SJX29" s="67"/>
      <c r="SJY29" s="67"/>
      <c r="SJZ29" s="67"/>
      <c r="SKA29" s="67"/>
      <c r="SKB29" s="67"/>
      <c r="SKC29" s="67"/>
      <c r="SKD29" s="67" t="s">
        <v>302</v>
      </c>
      <c r="SKE29" s="538"/>
      <c r="SKF29" s="538"/>
      <c r="SKG29" s="538"/>
      <c r="SKH29" s="538"/>
      <c r="SKI29" s="538"/>
      <c r="SKJ29" s="67" t="s">
        <v>292</v>
      </c>
      <c r="SKK29" s="67"/>
      <c r="SKL29" s="67"/>
      <c r="SKM29" s="67"/>
      <c r="SKN29" s="67"/>
      <c r="SKO29" s="67"/>
      <c r="SKP29" s="67"/>
      <c r="SKQ29" s="67"/>
      <c r="SKR29" s="67"/>
      <c r="SKS29" s="67"/>
      <c r="SKT29" s="67" t="s">
        <v>302</v>
      </c>
      <c r="SKU29" s="538"/>
      <c r="SKV29" s="538"/>
      <c r="SKW29" s="538"/>
      <c r="SKX29" s="538"/>
      <c r="SKY29" s="538"/>
      <c r="SKZ29" s="67" t="s">
        <v>292</v>
      </c>
      <c r="SLA29" s="67"/>
      <c r="SLB29" s="67"/>
      <c r="SLC29" s="67"/>
      <c r="SLD29" s="67"/>
      <c r="SLE29" s="67"/>
      <c r="SLF29" s="67"/>
      <c r="SLG29" s="67"/>
      <c r="SLH29" s="67"/>
      <c r="SLI29" s="67"/>
      <c r="SLJ29" s="67" t="s">
        <v>302</v>
      </c>
      <c r="SLK29" s="538"/>
      <c r="SLL29" s="538"/>
      <c r="SLM29" s="538"/>
      <c r="SLN29" s="538"/>
      <c r="SLO29" s="538"/>
      <c r="SLP29" s="67" t="s">
        <v>292</v>
      </c>
      <c r="SLQ29" s="67"/>
      <c r="SLR29" s="67"/>
      <c r="SLS29" s="67"/>
      <c r="SLT29" s="67"/>
      <c r="SLU29" s="67"/>
      <c r="SLV29" s="67"/>
      <c r="SLW29" s="67"/>
      <c r="SLX29" s="67"/>
      <c r="SLY29" s="67"/>
      <c r="SLZ29" s="67" t="s">
        <v>302</v>
      </c>
      <c r="SMA29" s="538"/>
      <c r="SMB29" s="538"/>
      <c r="SMC29" s="538"/>
      <c r="SMD29" s="538"/>
      <c r="SME29" s="538"/>
      <c r="SMF29" s="67" t="s">
        <v>292</v>
      </c>
      <c r="SMG29" s="67"/>
      <c r="SMH29" s="67"/>
      <c r="SMI29" s="67"/>
      <c r="SMJ29" s="67"/>
      <c r="SMK29" s="67"/>
      <c r="SML29" s="67"/>
      <c r="SMM29" s="67"/>
      <c r="SMN29" s="67"/>
      <c r="SMO29" s="67"/>
      <c r="SMP29" s="67" t="s">
        <v>302</v>
      </c>
      <c r="SMQ29" s="538"/>
      <c r="SMR29" s="538"/>
      <c r="SMS29" s="538"/>
      <c r="SMT29" s="538"/>
      <c r="SMU29" s="538"/>
      <c r="SMV29" s="67" t="s">
        <v>292</v>
      </c>
      <c r="SMW29" s="67"/>
      <c r="SMX29" s="67"/>
      <c r="SMY29" s="67"/>
      <c r="SMZ29" s="67"/>
      <c r="SNA29" s="67"/>
      <c r="SNB29" s="67"/>
      <c r="SNC29" s="67"/>
      <c r="SND29" s="67"/>
      <c r="SNE29" s="67"/>
      <c r="SNF29" s="67" t="s">
        <v>302</v>
      </c>
      <c r="SNG29" s="538"/>
      <c r="SNH29" s="538"/>
      <c r="SNI29" s="538"/>
      <c r="SNJ29" s="538"/>
      <c r="SNK29" s="538"/>
      <c r="SNL29" s="67" t="s">
        <v>292</v>
      </c>
      <c r="SNM29" s="67"/>
      <c r="SNN29" s="67"/>
      <c r="SNO29" s="67"/>
      <c r="SNP29" s="67"/>
      <c r="SNQ29" s="67"/>
      <c r="SNR29" s="67"/>
      <c r="SNS29" s="67"/>
      <c r="SNT29" s="67"/>
      <c r="SNU29" s="67"/>
      <c r="SNV29" s="67" t="s">
        <v>302</v>
      </c>
      <c r="SNW29" s="538"/>
      <c r="SNX29" s="538"/>
      <c r="SNY29" s="538"/>
      <c r="SNZ29" s="538"/>
      <c r="SOA29" s="538"/>
      <c r="SOB29" s="67" t="s">
        <v>292</v>
      </c>
      <c r="SOC29" s="67"/>
      <c r="SOD29" s="67"/>
      <c r="SOE29" s="67"/>
      <c r="SOF29" s="67"/>
      <c r="SOG29" s="67"/>
      <c r="SOH29" s="67"/>
      <c r="SOI29" s="67"/>
      <c r="SOJ29" s="67"/>
      <c r="SOK29" s="67"/>
      <c r="SOL29" s="67" t="s">
        <v>302</v>
      </c>
      <c r="SOM29" s="538"/>
      <c r="SON29" s="538"/>
      <c r="SOO29" s="538"/>
      <c r="SOP29" s="538"/>
      <c r="SOQ29" s="538"/>
      <c r="SOR29" s="67" t="s">
        <v>292</v>
      </c>
      <c r="SOS29" s="67"/>
      <c r="SOT29" s="67"/>
      <c r="SOU29" s="67"/>
      <c r="SOV29" s="67"/>
      <c r="SOW29" s="67"/>
      <c r="SOX29" s="67"/>
      <c r="SOY29" s="67"/>
      <c r="SOZ29" s="67"/>
      <c r="SPA29" s="67"/>
      <c r="SPB29" s="67" t="s">
        <v>302</v>
      </c>
      <c r="SPC29" s="538"/>
      <c r="SPD29" s="538"/>
      <c r="SPE29" s="538"/>
      <c r="SPF29" s="538"/>
      <c r="SPG29" s="538"/>
      <c r="SPH29" s="67" t="s">
        <v>292</v>
      </c>
      <c r="SPI29" s="67"/>
      <c r="SPJ29" s="67"/>
      <c r="SPK29" s="67"/>
      <c r="SPL29" s="67"/>
      <c r="SPM29" s="67"/>
      <c r="SPN29" s="67"/>
      <c r="SPO29" s="67"/>
      <c r="SPP29" s="67"/>
      <c r="SPQ29" s="67"/>
      <c r="SPR29" s="67" t="s">
        <v>302</v>
      </c>
      <c r="SPS29" s="538"/>
      <c r="SPT29" s="538"/>
      <c r="SPU29" s="538"/>
      <c r="SPV29" s="538"/>
      <c r="SPW29" s="538"/>
      <c r="SPX29" s="67" t="s">
        <v>292</v>
      </c>
      <c r="SPY29" s="67"/>
      <c r="SPZ29" s="67"/>
      <c r="SQA29" s="67"/>
      <c r="SQB29" s="67"/>
      <c r="SQC29" s="67"/>
      <c r="SQD29" s="67"/>
      <c r="SQE29" s="67"/>
      <c r="SQF29" s="67"/>
      <c r="SQG29" s="67"/>
      <c r="SQH29" s="67" t="s">
        <v>302</v>
      </c>
      <c r="SQI29" s="538"/>
      <c r="SQJ29" s="538"/>
      <c r="SQK29" s="538"/>
      <c r="SQL29" s="538"/>
      <c r="SQM29" s="538"/>
      <c r="SQN29" s="67" t="s">
        <v>292</v>
      </c>
      <c r="SQO29" s="67"/>
      <c r="SQP29" s="67"/>
      <c r="SQQ29" s="67"/>
      <c r="SQR29" s="67"/>
      <c r="SQS29" s="67"/>
      <c r="SQT29" s="67"/>
      <c r="SQU29" s="67"/>
      <c r="SQV29" s="67"/>
      <c r="SQW29" s="67"/>
      <c r="SQX29" s="67" t="s">
        <v>302</v>
      </c>
      <c r="SQY29" s="538"/>
      <c r="SQZ29" s="538"/>
      <c r="SRA29" s="538"/>
      <c r="SRB29" s="538"/>
      <c r="SRC29" s="538"/>
      <c r="SRD29" s="67" t="s">
        <v>292</v>
      </c>
      <c r="SRE29" s="67"/>
      <c r="SRF29" s="67"/>
      <c r="SRG29" s="67"/>
      <c r="SRH29" s="67"/>
      <c r="SRI29" s="67"/>
      <c r="SRJ29" s="67"/>
      <c r="SRK29" s="67"/>
      <c r="SRL29" s="67"/>
      <c r="SRM29" s="67"/>
      <c r="SRN29" s="67" t="s">
        <v>302</v>
      </c>
      <c r="SRO29" s="538"/>
      <c r="SRP29" s="538"/>
      <c r="SRQ29" s="538"/>
      <c r="SRR29" s="538"/>
      <c r="SRS29" s="538"/>
      <c r="SRT29" s="67" t="s">
        <v>292</v>
      </c>
      <c r="SRU29" s="67"/>
      <c r="SRV29" s="67"/>
      <c r="SRW29" s="67"/>
      <c r="SRX29" s="67"/>
      <c r="SRY29" s="67"/>
      <c r="SRZ29" s="67"/>
      <c r="SSA29" s="67"/>
      <c r="SSB29" s="67"/>
      <c r="SSC29" s="67"/>
      <c r="SSD29" s="67" t="s">
        <v>302</v>
      </c>
      <c r="SSE29" s="538"/>
      <c r="SSF29" s="538"/>
      <c r="SSG29" s="538"/>
      <c r="SSH29" s="538"/>
      <c r="SSI29" s="538"/>
      <c r="SSJ29" s="67" t="s">
        <v>292</v>
      </c>
      <c r="SSK29" s="67"/>
      <c r="SSL29" s="67"/>
      <c r="SSM29" s="67"/>
      <c r="SSN29" s="67"/>
      <c r="SSO29" s="67"/>
      <c r="SSP29" s="67"/>
      <c r="SSQ29" s="67"/>
      <c r="SSR29" s="67"/>
      <c r="SSS29" s="67"/>
      <c r="SST29" s="67" t="s">
        <v>302</v>
      </c>
      <c r="SSU29" s="538"/>
      <c r="SSV29" s="538"/>
      <c r="SSW29" s="538"/>
      <c r="SSX29" s="538"/>
      <c r="SSY29" s="538"/>
      <c r="SSZ29" s="67" t="s">
        <v>292</v>
      </c>
      <c r="STA29" s="67"/>
      <c r="STB29" s="67"/>
      <c r="STC29" s="67"/>
      <c r="STD29" s="67"/>
      <c r="STE29" s="67"/>
      <c r="STF29" s="67"/>
      <c r="STG29" s="67"/>
      <c r="STH29" s="67"/>
      <c r="STI29" s="67"/>
      <c r="STJ29" s="67" t="s">
        <v>302</v>
      </c>
      <c r="STK29" s="538"/>
      <c r="STL29" s="538"/>
      <c r="STM29" s="538"/>
      <c r="STN29" s="538"/>
      <c r="STO29" s="538"/>
      <c r="STP29" s="67" t="s">
        <v>292</v>
      </c>
      <c r="STQ29" s="67"/>
      <c r="STR29" s="67"/>
      <c r="STS29" s="67"/>
      <c r="STT29" s="67"/>
      <c r="STU29" s="67"/>
      <c r="STV29" s="67"/>
      <c r="STW29" s="67"/>
      <c r="STX29" s="67"/>
      <c r="STY29" s="67"/>
      <c r="STZ29" s="67" t="s">
        <v>302</v>
      </c>
      <c r="SUA29" s="538"/>
      <c r="SUB29" s="538"/>
      <c r="SUC29" s="538"/>
      <c r="SUD29" s="538"/>
      <c r="SUE29" s="538"/>
      <c r="SUF29" s="67" t="s">
        <v>292</v>
      </c>
      <c r="SUG29" s="67"/>
      <c r="SUH29" s="67"/>
      <c r="SUI29" s="67"/>
      <c r="SUJ29" s="67"/>
      <c r="SUK29" s="67"/>
      <c r="SUL29" s="67"/>
      <c r="SUM29" s="67"/>
      <c r="SUN29" s="67"/>
      <c r="SUO29" s="67"/>
      <c r="SUP29" s="67" t="s">
        <v>302</v>
      </c>
      <c r="SUQ29" s="538"/>
      <c r="SUR29" s="538"/>
      <c r="SUS29" s="538"/>
      <c r="SUT29" s="538"/>
      <c r="SUU29" s="538"/>
      <c r="SUV29" s="67" t="s">
        <v>292</v>
      </c>
      <c r="SUW29" s="67"/>
      <c r="SUX29" s="67"/>
      <c r="SUY29" s="67"/>
      <c r="SUZ29" s="67"/>
      <c r="SVA29" s="67"/>
      <c r="SVB29" s="67"/>
      <c r="SVC29" s="67"/>
      <c r="SVD29" s="67"/>
      <c r="SVE29" s="67"/>
      <c r="SVF29" s="67" t="s">
        <v>302</v>
      </c>
      <c r="SVG29" s="538"/>
      <c r="SVH29" s="538"/>
      <c r="SVI29" s="538"/>
      <c r="SVJ29" s="538"/>
      <c r="SVK29" s="538"/>
      <c r="SVL29" s="67" t="s">
        <v>292</v>
      </c>
      <c r="SVM29" s="67"/>
      <c r="SVN29" s="67"/>
      <c r="SVO29" s="67"/>
      <c r="SVP29" s="67"/>
      <c r="SVQ29" s="67"/>
      <c r="SVR29" s="67"/>
      <c r="SVS29" s="67"/>
      <c r="SVT29" s="67"/>
      <c r="SVU29" s="67"/>
      <c r="SVV29" s="67" t="s">
        <v>302</v>
      </c>
      <c r="SVW29" s="538"/>
      <c r="SVX29" s="538"/>
      <c r="SVY29" s="538"/>
      <c r="SVZ29" s="538"/>
      <c r="SWA29" s="538"/>
      <c r="SWB29" s="67" t="s">
        <v>292</v>
      </c>
      <c r="SWC29" s="67"/>
      <c r="SWD29" s="67"/>
      <c r="SWE29" s="67"/>
      <c r="SWF29" s="67"/>
      <c r="SWG29" s="67"/>
      <c r="SWH29" s="67"/>
      <c r="SWI29" s="67"/>
      <c r="SWJ29" s="67"/>
      <c r="SWK29" s="67"/>
      <c r="SWL29" s="67" t="s">
        <v>302</v>
      </c>
      <c r="SWM29" s="538"/>
      <c r="SWN29" s="538"/>
      <c r="SWO29" s="538"/>
      <c r="SWP29" s="538"/>
      <c r="SWQ29" s="538"/>
      <c r="SWR29" s="67" t="s">
        <v>292</v>
      </c>
      <c r="SWS29" s="67"/>
      <c r="SWT29" s="67"/>
      <c r="SWU29" s="67"/>
      <c r="SWV29" s="67"/>
      <c r="SWW29" s="67"/>
      <c r="SWX29" s="67"/>
      <c r="SWY29" s="67"/>
      <c r="SWZ29" s="67"/>
      <c r="SXA29" s="67"/>
      <c r="SXB29" s="67" t="s">
        <v>302</v>
      </c>
      <c r="SXC29" s="538"/>
      <c r="SXD29" s="538"/>
      <c r="SXE29" s="538"/>
      <c r="SXF29" s="538"/>
      <c r="SXG29" s="538"/>
      <c r="SXH29" s="67" t="s">
        <v>292</v>
      </c>
      <c r="SXI29" s="67"/>
      <c r="SXJ29" s="67"/>
      <c r="SXK29" s="67"/>
      <c r="SXL29" s="67"/>
      <c r="SXM29" s="67"/>
      <c r="SXN29" s="67"/>
      <c r="SXO29" s="67"/>
      <c r="SXP29" s="67"/>
      <c r="SXQ29" s="67"/>
      <c r="SXR29" s="67" t="s">
        <v>302</v>
      </c>
      <c r="SXS29" s="538"/>
      <c r="SXT29" s="538"/>
      <c r="SXU29" s="538"/>
      <c r="SXV29" s="538"/>
      <c r="SXW29" s="538"/>
      <c r="SXX29" s="67" t="s">
        <v>292</v>
      </c>
      <c r="SXY29" s="67"/>
      <c r="SXZ29" s="67"/>
      <c r="SYA29" s="67"/>
      <c r="SYB29" s="67"/>
      <c r="SYC29" s="67"/>
      <c r="SYD29" s="67"/>
      <c r="SYE29" s="67"/>
      <c r="SYF29" s="67"/>
      <c r="SYG29" s="67"/>
      <c r="SYH29" s="67" t="s">
        <v>302</v>
      </c>
      <c r="SYI29" s="538"/>
      <c r="SYJ29" s="538"/>
      <c r="SYK29" s="538"/>
      <c r="SYL29" s="538"/>
      <c r="SYM29" s="538"/>
      <c r="SYN29" s="67" t="s">
        <v>292</v>
      </c>
      <c r="SYO29" s="67"/>
      <c r="SYP29" s="67"/>
      <c r="SYQ29" s="67"/>
      <c r="SYR29" s="67"/>
      <c r="SYS29" s="67"/>
      <c r="SYT29" s="67"/>
      <c r="SYU29" s="67"/>
      <c r="SYV29" s="67"/>
      <c r="SYW29" s="67"/>
      <c r="SYX29" s="67" t="s">
        <v>302</v>
      </c>
      <c r="SYY29" s="538"/>
      <c r="SYZ29" s="538"/>
      <c r="SZA29" s="538"/>
      <c r="SZB29" s="538"/>
      <c r="SZC29" s="538"/>
      <c r="SZD29" s="67" t="s">
        <v>292</v>
      </c>
      <c r="SZE29" s="67"/>
      <c r="SZF29" s="67"/>
      <c r="SZG29" s="67"/>
      <c r="SZH29" s="67"/>
      <c r="SZI29" s="67"/>
      <c r="SZJ29" s="67"/>
      <c r="SZK29" s="67"/>
      <c r="SZL29" s="67"/>
      <c r="SZM29" s="67"/>
      <c r="SZN29" s="67" t="s">
        <v>302</v>
      </c>
      <c r="SZO29" s="538"/>
      <c r="SZP29" s="538"/>
      <c r="SZQ29" s="538"/>
      <c r="SZR29" s="538"/>
      <c r="SZS29" s="538"/>
      <c r="SZT29" s="67" t="s">
        <v>292</v>
      </c>
      <c r="SZU29" s="67"/>
      <c r="SZV29" s="67"/>
      <c r="SZW29" s="67"/>
      <c r="SZX29" s="67"/>
      <c r="SZY29" s="67"/>
      <c r="SZZ29" s="67"/>
      <c r="TAA29" s="67"/>
      <c r="TAB29" s="67"/>
      <c r="TAC29" s="67"/>
      <c r="TAD29" s="67" t="s">
        <v>302</v>
      </c>
      <c r="TAE29" s="538"/>
      <c r="TAF29" s="538"/>
      <c r="TAG29" s="538"/>
      <c r="TAH29" s="538"/>
      <c r="TAI29" s="538"/>
      <c r="TAJ29" s="67" t="s">
        <v>292</v>
      </c>
      <c r="TAK29" s="67"/>
      <c r="TAL29" s="67"/>
      <c r="TAM29" s="67"/>
      <c r="TAN29" s="67"/>
      <c r="TAO29" s="67"/>
      <c r="TAP29" s="67"/>
      <c r="TAQ29" s="67"/>
      <c r="TAR29" s="67"/>
      <c r="TAS29" s="67"/>
      <c r="TAT29" s="67" t="s">
        <v>302</v>
      </c>
      <c r="TAU29" s="538"/>
      <c r="TAV29" s="538"/>
      <c r="TAW29" s="538"/>
      <c r="TAX29" s="538"/>
      <c r="TAY29" s="538"/>
      <c r="TAZ29" s="67" t="s">
        <v>292</v>
      </c>
      <c r="TBA29" s="67"/>
      <c r="TBB29" s="67"/>
      <c r="TBC29" s="67"/>
      <c r="TBD29" s="67"/>
      <c r="TBE29" s="67"/>
      <c r="TBF29" s="67"/>
      <c r="TBG29" s="67"/>
      <c r="TBH29" s="67"/>
      <c r="TBI29" s="67"/>
      <c r="TBJ29" s="67" t="s">
        <v>302</v>
      </c>
      <c r="TBK29" s="538"/>
      <c r="TBL29" s="538"/>
      <c r="TBM29" s="538"/>
      <c r="TBN29" s="538"/>
      <c r="TBO29" s="538"/>
      <c r="TBP29" s="67" t="s">
        <v>292</v>
      </c>
      <c r="TBQ29" s="67"/>
      <c r="TBR29" s="67"/>
      <c r="TBS29" s="67"/>
      <c r="TBT29" s="67"/>
      <c r="TBU29" s="67"/>
      <c r="TBV29" s="67"/>
      <c r="TBW29" s="67"/>
      <c r="TBX29" s="67"/>
      <c r="TBY29" s="67"/>
      <c r="TBZ29" s="67" t="s">
        <v>302</v>
      </c>
      <c r="TCA29" s="538"/>
      <c r="TCB29" s="538"/>
      <c r="TCC29" s="538"/>
      <c r="TCD29" s="538"/>
      <c r="TCE29" s="538"/>
      <c r="TCF29" s="67" t="s">
        <v>292</v>
      </c>
      <c r="TCG29" s="67"/>
      <c r="TCH29" s="67"/>
      <c r="TCI29" s="67"/>
      <c r="TCJ29" s="67"/>
      <c r="TCK29" s="67"/>
      <c r="TCL29" s="67"/>
      <c r="TCM29" s="67"/>
      <c r="TCN29" s="67"/>
      <c r="TCO29" s="67"/>
      <c r="TCP29" s="67" t="s">
        <v>302</v>
      </c>
      <c r="TCQ29" s="538"/>
      <c r="TCR29" s="538"/>
      <c r="TCS29" s="538"/>
      <c r="TCT29" s="538"/>
      <c r="TCU29" s="538"/>
      <c r="TCV29" s="67" t="s">
        <v>292</v>
      </c>
      <c r="TCW29" s="67"/>
      <c r="TCX29" s="67"/>
      <c r="TCY29" s="67"/>
      <c r="TCZ29" s="67"/>
      <c r="TDA29" s="67"/>
      <c r="TDB29" s="67"/>
      <c r="TDC29" s="67"/>
      <c r="TDD29" s="67"/>
      <c r="TDE29" s="67"/>
      <c r="TDF29" s="67" t="s">
        <v>302</v>
      </c>
      <c r="TDG29" s="538"/>
      <c r="TDH29" s="538"/>
      <c r="TDI29" s="538"/>
      <c r="TDJ29" s="538"/>
      <c r="TDK29" s="538"/>
      <c r="TDL29" s="67" t="s">
        <v>292</v>
      </c>
      <c r="TDM29" s="67"/>
      <c r="TDN29" s="67"/>
      <c r="TDO29" s="67"/>
      <c r="TDP29" s="67"/>
      <c r="TDQ29" s="67"/>
      <c r="TDR29" s="67"/>
      <c r="TDS29" s="67"/>
      <c r="TDT29" s="67"/>
      <c r="TDU29" s="67"/>
      <c r="TDV29" s="67" t="s">
        <v>302</v>
      </c>
      <c r="TDW29" s="538"/>
      <c r="TDX29" s="538"/>
      <c r="TDY29" s="538"/>
      <c r="TDZ29" s="538"/>
      <c r="TEA29" s="538"/>
      <c r="TEB29" s="67" t="s">
        <v>292</v>
      </c>
      <c r="TEC29" s="67"/>
      <c r="TED29" s="67"/>
      <c r="TEE29" s="67"/>
      <c r="TEF29" s="67"/>
      <c r="TEG29" s="67"/>
      <c r="TEH29" s="67"/>
      <c r="TEI29" s="67"/>
      <c r="TEJ29" s="67"/>
      <c r="TEK29" s="67"/>
      <c r="TEL29" s="67" t="s">
        <v>302</v>
      </c>
      <c r="TEM29" s="538"/>
      <c r="TEN29" s="538"/>
      <c r="TEO29" s="538"/>
      <c r="TEP29" s="538"/>
      <c r="TEQ29" s="538"/>
      <c r="TER29" s="67" t="s">
        <v>292</v>
      </c>
      <c r="TES29" s="67"/>
      <c r="TET29" s="67"/>
      <c r="TEU29" s="67"/>
      <c r="TEV29" s="67"/>
      <c r="TEW29" s="67"/>
      <c r="TEX29" s="67"/>
      <c r="TEY29" s="67"/>
      <c r="TEZ29" s="67"/>
      <c r="TFA29" s="67"/>
      <c r="TFB29" s="67" t="s">
        <v>302</v>
      </c>
      <c r="TFC29" s="538"/>
      <c r="TFD29" s="538"/>
      <c r="TFE29" s="538"/>
      <c r="TFF29" s="538"/>
      <c r="TFG29" s="538"/>
      <c r="TFH29" s="67" t="s">
        <v>292</v>
      </c>
      <c r="TFI29" s="67"/>
      <c r="TFJ29" s="67"/>
      <c r="TFK29" s="67"/>
      <c r="TFL29" s="67"/>
      <c r="TFM29" s="67"/>
      <c r="TFN29" s="67"/>
      <c r="TFO29" s="67"/>
      <c r="TFP29" s="67"/>
      <c r="TFQ29" s="67"/>
      <c r="TFR29" s="67" t="s">
        <v>302</v>
      </c>
      <c r="TFS29" s="538"/>
      <c r="TFT29" s="538"/>
      <c r="TFU29" s="538"/>
      <c r="TFV29" s="538"/>
      <c r="TFW29" s="538"/>
      <c r="TFX29" s="67" t="s">
        <v>292</v>
      </c>
      <c r="TFY29" s="67"/>
      <c r="TFZ29" s="67"/>
      <c r="TGA29" s="67"/>
      <c r="TGB29" s="67"/>
      <c r="TGC29" s="67"/>
      <c r="TGD29" s="67"/>
      <c r="TGE29" s="67"/>
      <c r="TGF29" s="67"/>
      <c r="TGG29" s="67"/>
      <c r="TGH29" s="67" t="s">
        <v>302</v>
      </c>
      <c r="TGI29" s="538"/>
      <c r="TGJ29" s="538"/>
      <c r="TGK29" s="538"/>
      <c r="TGL29" s="538"/>
      <c r="TGM29" s="538"/>
      <c r="TGN29" s="67" t="s">
        <v>292</v>
      </c>
      <c r="TGO29" s="67"/>
      <c r="TGP29" s="67"/>
      <c r="TGQ29" s="67"/>
      <c r="TGR29" s="67"/>
      <c r="TGS29" s="67"/>
      <c r="TGT29" s="67"/>
      <c r="TGU29" s="67"/>
      <c r="TGV29" s="67"/>
      <c r="TGW29" s="67"/>
      <c r="TGX29" s="67" t="s">
        <v>302</v>
      </c>
      <c r="TGY29" s="538"/>
      <c r="TGZ29" s="538"/>
      <c r="THA29" s="538"/>
      <c r="THB29" s="538"/>
      <c r="THC29" s="538"/>
      <c r="THD29" s="67" t="s">
        <v>292</v>
      </c>
      <c r="THE29" s="67"/>
      <c r="THF29" s="67"/>
      <c r="THG29" s="67"/>
      <c r="THH29" s="67"/>
      <c r="THI29" s="67"/>
      <c r="THJ29" s="67"/>
      <c r="THK29" s="67"/>
      <c r="THL29" s="67"/>
      <c r="THM29" s="67"/>
      <c r="THN29" s="67" t="s">
        <v>302</v>
      </c>
      <c r="THO29" s="538"/>
      <c r="THP29" s="538"/>
      <c r="THQ29" s="538"/>
      <c r="THR29" s="538"/>
      <c r="THS29" s="538"/>
      <c r="THT29" s="67" t="s">
        <v>292</v>
      </c>
      <c r="THU29" s="67"/>
      <c r="THV29" s="67"/>
      <c r="THW29" s="67"/>
      <c r="THX29" s="67"/>
      <c r="THY29" s="67"/>
      <c r="THZ29" s="67"/>
      <c r="TIA29" s="67"/>
      <c r="TIB29" s="67"/>
      <c r="TIC29" s="67"/>
      <c r="TID29" s="67" t="s">
        <v>302</v>
      </c>
      <c r="TIE29" s="538"/>
      <c r="TIF29" s="538"/>
      <c r="TIG29" s="538"/>
      <c r="TIH29" s="538"/>
      <c r="TII29" s="538"/>
      <c r="TIJ29" s="67" t="s">
        <v>292</v>
      </c>
      <c r="TIK29" s="67"/>
      <c r="TIL29" s="67"/>
      <c r="TIM29" s="67"/>
      <c r="TIN29" s="67"/>
      <c r="TIO29" s="67"/>
      <c r="TIP29" s="67"/>
      <c r="TIQ29" s="67"/>
      <c r="TIR29" s="67"/>
      <c r="TIS29" s="67"/>
      <c r="TIT29" s="67" t="s">
        <v>302</v>
      </c>
      <c r="TIU29" s="538"/>
      <c r="TIV29" s="538"/>
      <c r="TIW29" s="538"/>
      <c r="TIX29" s="538"/>
      <c r="TIY29" s="538"/>
      <c r="TIZ29" s="67" t="s">
        <v>292</v>
      </c>
      <c r="TJA29" s="67"/>
      <c r="TJB29" s="67"/>
      <c r="TJC29" s="67"/>
      <c r="TJD29" s="67"/>
      <c r="TJE29" s="67"/>
      <c r="TJF29" s="67"/>
      <c r="TJG29" s="67"/>
      <c r="TJH29" s="67"/>
      <c r="TJI29" s="67"/>
      <c r="TJJ29" s="67" t="s">
        <v>302</v>
      </c>
      <c r="TJK29" s="538"/>
      <c r="TJL29" s="538"/>
      <c r="TJM29" s="538"/>
      <c r="TJN29" s="538"/>
      <c r="TJO29" s="538"/>
      <c r="TJP29" s="67" t="s">
        <v>292</v>
      </c>
      <c r="TJQ29" s="67"/>
      <c r="TJR29" s="67"/>
      <c r="TJS29" s="67"/>
      <c r="TJT29" s="67"/>
      <c r="TJU29" s="67"/>
      <c r="TJV29" s="67"/>
      <c r="TJW29" s="67"/>
      <c r="TJX29" s="67"/>
      <c r="TJY29" s="67"/>
      <c r="TJZ29" s="67" t="s">
        <v>302</v>
      </c>
      <c r="TKA29" s="538"/>
      <c r="TKB29" s="538"/>
      <c r="TKC29" s="538"/>
      <c r="TKD29" s="538"/>
      <c r="TKE29" s="538"/>
      <c r="TKF29" s="67" t="s">
        <v>292</v>
      </c>
      <c r="TKG29" s="67"/>
      <c r="TKH29" s="67"/>
      <c r="TKI29" s="67"/>
      <c r="TKJ29" s="67"/>
      <c r="TKK29" s="67"/>
      <c r="TKL29" s="67"/>
      <c r="TKM29" s="67"/>
      <c r="TKN29" s="67"/>
      <c r="TKO29" s="67"/>
      <c r="TKP29" s="67" t="s">
        <v>302</v>
      </c>
      <c r="TKQ29" s="538"/>
      <c r="TKR29" s="538"/>
      <c r="TKS29" s="538"/>
      <c r="TKT29" s="538"/>
      <c r="TKU29" s="538"/>
      <c r="TKV29" s="67" t="s">
        <v>292</v>
      </c>
      <c r="TKW29" s="67"/>
      <c r="TKX29" s="67"/>
      <c r="TKY29" s="67"/>
      <c r="TKZ29" s="67"/>
      <c r="TLA29" s="67"/>
      <c r="TLB29" s="67"/>
      <c r="TLC29" s="67"/>
      <c r="TLD29" s="67"/>
      <c r="TLE29" s="67"/>
      <c r="TLF29" s="67" t="s">
        <v>302</v>
      </c>
      <c r="TLG29" s="538"/>
      <c r="TLH29" s="538"/>
      <c r="TLI29" s="538"/>
      <c r="TLJ29" s="538"/>
      <c r="TLK29" s="538"/>
      <c r="TLL29" s="67" t="s">
        <v>292</v>
      </c>
      <c r="TLM29" s="67"/>
      <c r="TLN29" s="67"/>
      <c r="TLO29" s="67"/>
      <c r="TLP29" s="67"/>
      <c r="TLQ29" s="67"/>
      <c r="TLR29" s="67"/>
      <c r="TLS29" s="67"/>
      <c r="TLT29" s="67"/>
      <c r="TLU29" s="67"/>
      <c r="TLV29" s="67" t="s">
        <v>302</v>
      </c>
      <c r="TLW29" s="538"/>
      <c r="TLX29" s="538"/>
      <c r="TLY29" s="538"/>
      <c r="TLZ29" s="538"/>
      <c r="TMA29" s="538"/>
      <c r="TMB29" s="67" t="s">
        <v>292</v>
      </c>
      <c r="TMC29" s="67"/>
      <c r="TMD29" s="67"/>
      <c r="TME29" s="67"/>
      <c r="TMF29" s="67"/>
      <c r="TMG29" s="67"/>
      <c r="TMH29" s="67"/>
      <c r="TMI29" s="67"/>
      <c r="TMJ29" s="67"/>
      <c r="TMK29" s="67"/>
      <c r="TML29" s="67" t="s">
        <v>302</v>
      </c>
      <c r="TMM29" s="538"/>
      <c r="TMN29" s="538"/>
      <c r="TMO29" s="538"/>
      <c r="TMP29" s="538"/>
      <c r="TMQ29" s="538"/>
      <c r="TMR29" s="67" t="s">
        <v>292</v>
      </c>
      <c r="TMS29" s="67"/>
      <c r="TMT29" s="67"/>
      <c r="TMU29" s="67"/>
      <c r="TMV29" s="67"/>
      <c r="TMW29" s="67"/>
      <c r="TMX29" s="67"/>
      <c r="TMY29" s="67"/>
      <c r="TMZ29" s="67"/>
      <c r="TNA29" s="67"/>
      <c r="TNB29" s="67" t="s">
        <v>302</v>
      </c>
      <c r="TNC29" s="538"/>
      <c r="TND29" s="538"/>
      <c r="TNE29" s="538"/>
      <c r="TNF29" s="538"/>
      <c r="TNG29" s="538"/>
      <c r="TNH29" s="67" t="s">
        <v>292</v>
      </c>
      <c r="TNI29" s="67"/>
      <c r="TNJ29" s="67"/>
      <c r="TNK29" s="67"/>
      <c r="TNL29" s="67"/>
      <c r="TNM29" s="67"/>
      <c r="TNN29" s="67"/>
      <c r="TNO29" s="67"/>
      <c r="TNP29" s="67"/>
      <c r="TNQ29" s="67"/>
      <c r="TNR29" s="67" t="s">
        <v>302</v>
      </c>
      <c r="TNS29" s="538"/>
      <c r="TNT29" s="538"/>
      <c r="TNU29" s="538"/>
      <c r="TNV29" s="538"/>
      <c r="TNW29" s="538"/>
      <c r="TNX29" s="67" t="s">
        <v>292</v>
      </c>
      <c r="TNY29" s="67"/>
      <c r="TNZ29" s="67"/>
      <c r="TOA29" s="67"/>
      <c r="TOB29" s="67"/>
      <c r="TOC29" s="67"/>
      <c r="TOD29" s="67"/>
      <c r="TOE29" s="67"/>
      <c r="TOF29" s="67"/>
      <c r="TOG29" s="67"/>
      <c r="TOH29" s="67" t="s">
        <v>302</v>
      </c>
      <c r="TOI29" s="538"/>
      <c r="TOJ29" s="538"/>
      <c r="TOK29" s="538"/>
      <c r="TOL29" s="538"/>
      <c r="TOM29" s="538"/>
      <c r="TON29" s="67" t="s">
        <v>292</v>
      </c>
      <c r="TOO29" s="67"/>
      <c r="TOP29" s="67"/>
      <c r="TOQ29" s="67"/>
      <c r="TOR29" s="67"/>
      <c r="TOS29" s="67"/>
      <c r="TOT29" s="67"/>
      <c r="TOU29" s="67"/>
      <c r="TOV29" s="67"/>
      <c r="TOW29" s="67"/>
      <c r="TOX29" s="67" t="s">
        <v>302</v>
      </c>
      <c r="TOY29" s="538"/>
      <c r="TOZ29" s="538"/>
      <c r="TPA29" s="538"/>
      <c r="TPB29" s="538"/>
      <c r="TPC29" s="538"/>
      <c r="TPD29" s="67" t="s">
        <v>292</v>
      </c>
      <c r="TPE29" s="67"/>
      <c r="TPF29" s="67"/>
      <c r="TPG29" s="67"/>
      <c r="TPH29" s="67"/>
      <c r="TPI29" s="67"/>
      <c r="TPJ29" s="67"/>
      <c r="TPK29" s="67"/>
      <c r="TPL29" s="67"/>
      <c r="TPM29" s="67"/>
      <c r="TPN29" s="67" t="s">
        <v>302</v>
      </c>
      <c r="TPO29" s="538"/>
      <c r="TPP29" s="538"/>
      <c r="TPQ29" s="538"/>
      <c r="TPR29" s="538"/>
      <c r="TPS29" s="538"/>
      <c r="TPT29" s="67" t="s">
        <v>292</v>
      </c>
      <c r="TPU29" s="67"/>
      <c r="TPV29" s="67"/>
      <c r="TPW29" s="67"/>
      <c r="TPX29" s="67"/>
      <c r="TPY29" s="67"/>
      <c r="TPZ29" s="67"/>
      <c r="TQA29" s="67"/>
      <c r="TQB29" s="67"/>
      <c r="TQC29" s="67"/>
      <c r="TQD29" s="67" t="s">
        <v>302</v>
      </c>
      <c r="TQE29" s="538"/>
      <c r="TQF29" s="538"/>
      <c r="TQG29" s="538"/>
      <c r="TQH29" s="538"/>
      <c r="TQI29" s="538"/>
      <c r="TQJ29" s="67" t="s">
        <v>292</v>
      </c>
      <c r="TQK29" s="67"/>
      <c r="TQL29" s="67"/>
      <c r="TQM29" s="67"/>
      <c r="TQN29" s="67"/>
      <c r="TQO29" s="67"/>
      <c r="TQP29" s="67"/>
      <c r="TQQ29" s="67"/>
      <c r="TQR29" s="67"/>
      <c r="TQS29" s="67"/>
      <c r="TQT29" s="67" t="s">
        <v>302</v>
      </c>
      <c r="TQU29" s="538"/>
      <c r="TQV29" s="538"/>
      <c r="TQW29" s="538"/>
      <c r="TQX29" s="538"/>
      <c r="TQY29" s="538"/>
      <c r="TQZ29" s="67" t="s">
        <v>292</v>
      </c>
      <c r="TRA29" s="67"/>
      <c r="TRB29" s="67"/>
      <c r="TRC29" s="67"/>
      <c r="TRD29" s="67"/>
      <c r="TRE29" s="67"/>
      <c r="TRF29" s="67"/>
      <c r="TRG29" s="67"/>
      <c r="TRH29" s="67"/>
      <c r="TRI29" s="67"/>
      <c r="TRJ29" s="67" t="s">
        <v>302</v>
      </c>
      <c r="TRK29" s="538"/>
      <c r="TRL29" s="538"/>
      <c r="TRM29" s="538"/>
      <c r="TRN29" s="538"/>
      <c r="TRO29" s="538"/>
      <c r="TRP29" s="67" t="s">
        <v>292</v>
      </c>
      <c r="TRQ29" s="67"/>
      <c r="TRR29" s="67"/>
      <c r="TRS29" s="67"/>
      <c r="TRT29" s="67"/>
      <c r="TRU29" s="67"/>
      <c r="TRV29" s="67"/>
      <c r="TRW29" s="67"/>
      <c r="TRX29" s="67"/>
      <c r="TRY29" s="67"/>
      <c r="TRZ29" s="67" t="s">
        <v>302</v>
      </c>
      <c r="TSA29" s="538"/>
      <c r="TSB29" s="538"/>
      <c r="TSC29" s="538"/>
      <c r="TSD29" s="538"/>
      <c r="TSE29" s="538"/>
      <c r="TSF29" s="67" t="s">
        <v>292</v>
      </c>
      <c r="TSG29" s="67"/>
      <c r="TSH29" s="67"/>
      <c r="TSI29" s="67"/>
      <c r="TSJ29" s="67"/>
      <c r="TSK29" s="67"/>
      <c r="TSL29" s="67"/>
      <c r="TSM29" s="67"/>
      <c r="TSN29" s="67"/>
      <c r="TSO29" s="67"/>
      <c r="TSP29" s="67" t="s">
        <v>302</v>
      </c>
      <c r="TSQ29" s="538"/>
      <c r="TSR29" s="538"/>
      <c r="TSS29" s="538"/>
      <c r="TST29" s="538"/>
      <c r="TSU29" s="538"/>
      <c r="TSV29" s="67" t="s">
        <v>292</v>
      </c>
      <c r="TSW29" s="67"/>
      <c r="TSX29" s="67"/>
      <c r="TSY29" s="67"/>
      <c r="TSZ29" s="67"/>
      <c r="TTA29" s="67"/>
      <c r="TTB29" s="67"/>
      <c r="TTC29" s="67"/>
      <c r="TTD29" s="67"/>
      <c r="TTE29" s="67"/>
      <c r="TTF29" s="67" t="s">
        <v>302</v>
      </c>
      <c r="TTG29" s="538"/>
      <c r="TTH29" s="538"/>
      <c r="TTI29" s="538"/>
      <c r="TTJ29" s="538"/>
      <c r="TTK29" s="538"/>
      <c r="TTL29" s="67" t="s">
        <v>292</v>
      </c>
      <c r="TTM29" s="67"/>
      <c r="TTN29" s="67"/>
      <c r="TTO29" s="67"/>
      <c r="TTP29" s="67"/>
      <c r="TTQ29" s="67"/>
      <c r="TTR29" s="67"/>
      <c r="TTS29" s="67"/>
      <c r="TTT29" s="67"/>
      <c r="TTU29" s="67"/>
      <c r="TTV29" s="67" t="s">
        <v>302</v>
      </c>
      <c r="TTW29" s="538"/>
      <c r="TTX29" s="538"/>
      <c r="TTY29" s="538"/>
      <c r="TTZ29" s="538"/>
      <c r="TUA29" s="538"/>
      <c r="TUB29" s="67" t="s">
        <v>292</v>
      </c>
      <c r="TUC29" s="67"/>
      <c r="TUD29" s="67"/>
      <c r="TUE29" s="67"/>
      <c r="TUF29" s="67"/>
      <c r="TUG29" s="67"/>
      <c r="TUH29" s="67"/>
      <c r="TUI29" s="67"/>
      <c r="TUJ29" s="67"/>
      <c r="TUK29" s="67"/>
      <c r="TUL29" s="67" t="s">
        <v>302</v>
      </c>
      <c r="TUM29" s="538"/>
      <c r="TUN29" s="538"/>
      <c r="TUO29" s="538"/>
      <c r="TUP29" s="538"/>
      <c r="TUQ29" s="538"/>
      <c r="TUR29" s="67" t="s">
        <v>292</v>
      </c>
      <c r="TUS29" s="67"/>
      <c r="TUT29" s="67"/>
      <c r="TUU29" s="67"/>
      <c r="TUV29" s="67"/>
      <c r="TUW29" s="67"/>
      <c r="TUX29" s="67"/>
      <c r="TUY29" s="67"/>
      <c r="TUZ29" s="67"/>
      <c r="TVA29" s="67"/>
      <c r="TVB29" s="67" t="s">
        <v>302</v>
      </c>
      <c r="TVC29" s="538"/>
      <c r="TVD29" s="538"/>
      <c r="TVE29" s="538"/>
      <c r="TVF29" s="538"/>
      <c r="TVG29" s="538"/>
      <c r="TVH29" s="67" t="s">
        <v>292</v>
      </c>
      <c r="TVI29" s="67"/>
      <c r="TVJ29" s="67"/>
      <c r="TVK29" s="67"/>
      <c r="TVL29" s="67"/>
      <c r="TVM29" s="67"/>
      <c r="TVN29" s="67"/>
      <c r="TVO29" s="67"/>
      <c r="TVP29" s="67"/>
      <c r="TVQ29" s="67"/>
      <c r="TVR29" s="67" t="s">
        <v>302</v>
      </c>
      <c r="TVS29" s="538"/>
      <c r="TVT29" s="538"/>
      <c r="TVU29" s="538"/>
      <c r="TVV29" s="538"/>
      <c r="TVW29" s="538"/>
      <c r="TVX29" s="67" t="s">
        <v>292</v>
      </c>
      <c r="TVY29" s="67"/>
      <c r="TVZ29" s="67"/>
      <c r="TWA29" s="67"/>
      <c r="TWB29" s="67"/>
      <c r="TWC29" s="67"/>
      <c r="TWD29" s="67"/>
      <c r="TWE29" s="67"/>
      <c r="TWF29" s="67"/>
      <c r="TWG29" s="67"/>
      <c r="TWH29" s="67" t="s">
        <v>302</v>
      </c>
      <c r="TWI29" s="538"/>
      <c r="TWJ29" s="538"/>
      <c r="TWK29" s="538"/>
      <c r="TWL29" s="538"/>
      <c r="TWM29" s="538"/>
      <c r="TWN29" s="67" t="s">
        <v>292</v>
      </c>
      <c r="TWO29" s="67"/>
      <c r="TWP29" s="67"/>
      <c r="TWQ29" s="67"/>
      <c r="TWR29" s="67"/>
      <c r="TWS29" s="67"/>
      <c r="TWT29" s="67"/>
      <c r="TWU29" s="67"/>
      <c r="TWV29" s="67"/>
      <c r="TWW29" s="67"/>
      <c r="TWX29" s="67" t="s">
        <v>302</v>
      </c>
      <c r="TWY29" s="538"/>
      <c r="TWZ29" s="538"/>
      <c r="TXA29" s="538"/>
      <c r="TXB29" s="538"/>
      <c r="TXC29" s="538"/>
      <c r="TXD29" s="67" t="s">
        <v>292</v>
      </c>
      <c r="TXE29" s="67"/>
      <c r="TXF29" s="67"/>
      <c r="TXG29" s="67"/>
      <c r="TXH29" s="67"/>
      <c r="TXI29" s="67"/>
      <c r="TXJ29" s="67"/>
      <c r="TXK29" s="67"/>
      <c r="TXL29" s="67"/>
      <c r="TXM29" s="67"/>
      <c r="TXN29" s="67" t="s">
        <v>302</v>
      </c>
      <c r="TXO29" s="538"/>
      <c r="TXP29" s="538"/>
      <c r="TXQ29" s="538"/>
      <c r="TXR29" s="538"/>
      <c r="TXS29" s="538"/>
      <c r="TXT29" s="67" t="s">
        <v>292</v>
      </c>
      <c r="TXU29" s="67"/>
      <c r="TXV29" s="67"/>
      <c r="TXW29" s="67"/>
      <c r="TXX29" s="67"/>
      <c r="TXY29" s="67"/>
      <c r="TXZ29" s="67"/>
      <c r="TYA29" s="67"/>
      <c r="TYB29" s="67"/>
      <c r="TYC29" s="67"/>
      <c r="TYD29" s="67" t="s">
        <v>302</v>
      </c>
      <c r="TYE29" s="538"/>
      <c r="TYF29" s="538"/>
      <c r="TYG29" s="538"/>
      <c r="TYH29" s="538"/>
      <c r="TYI29" s="538"/>
      <c r="TYJ29" s="67" t="s">
        <v>292</v>
      </c>
      <c r="TYK29" s="67"/>
      <c r="TYL29" s="67"/>
      <c r="TYM29" s="67"/>
      <c r="TYN29" s="67"/>
      <c r="TYO29" s="67"/>
      <c r="TYP29" s="67"/>
      <c r="TYQ29" s="67"/>
      <c r="TYR29" s="67"/>
      <c r="TYS29" s="67"/>
      <c r="TYT29" s="67" t="s">
        <v>302</v>
      </c>
      <c r="TYU29" s="538"/>
      <c r="TYV29" s="538"/>
      <c r="TYW29" s="538"/>
      <c r="TYX29" s="538"/>
      <c r="TYY29" s="538"/>
      <c r="TYZ29" s="67" t="s">
        <v>292</v>
      </c>
      <c r="TZA29" s="67"/>
      <c r="TZB29" s="67"/>
      <c r="TZC29" s="67"/>
      <c r="TZD29" s="67"/>
      <c r="TZE29" s="67"/>
      <c r="TZF29" s="67"/>
      <c r="TZG29" s="67"/>
      <c r="TZH29" s="67"/>
      <c r="TZI29" s="67"/>
      <c r="TZJ29" s="67" t="s">
        <v>302</v>
      </c>
      <c r="TZK29" s="538"/>
      <c r="TZL29" s="538"/>
      <c r="TZM29" s="538"/>
      <c r="TZN29" s="538"/>
      <c r="TZO29" s="538"/>
      <c r="TZP29" s="67" t="s">
        <v>292</v>
      </c>
      <c r="TZQ29" s="67"/>
      <c r="TZR29" s="67"/>
      <c r="TZS29" s="67"/>
      <c r="TZT29" s="67"/>
      <c r="TZU29" s="67"/>
      <c r="TZV29" s="67"/>
      <c r="TZW29" s="67"/>
      <c r="TZX29" s="67"/>
      <c r="TZY29" s="67"/>
      <c r="TZZ29" s="67" t="s">
        <v>302</v>
      </c>
      <c r="UAA29" s="538"/>
      <c r="UAB29" s="538"/>
      <c r="UAC29" s="538"/>
      <c r="UAD29" s="538"/>
      <c r="UAE29" s="538"/>
      <c r="UAF29" s="67" t="s">
        <v>292</v>
      </c>
      <c r="UAG29" s="67"/>
      <c r="UAH29" s="67"/>
      <c r="UAI29" s="67"/>
      <c r="UAJ29" s="67"/>
      <c r="UAK29" s="67"/>
      <c r="UAL29" s="67"/>
      <c r="UAM29" s="67"/>
      <c r="UAN29" s="67"/>
      <c r="UAO29" s="67"/>
      <c r="UAP29" s="67" t="s">
        <v>302</v>
      </c>
      <c r="UAQ29" s="538"/>
      <c r="UAR29" s="538"/>
      <c r="UAS29" s="538"/>
      <c r="UAT29" s="538"/>
      <c r="UAU29" s="538"/>
      <c r="UAV29" s="67" t="s">
        <v>292</v>
      </c>
      <c r="UAW29" s="67"/>
      <c r="UAX29" s="67"/>
      <c r="UAY29" s="67"/>
      <c r="UAZ29" s="67"/>
      <c r="UBA29" s="67"/>
      <c r="UBB29" s="67"/>
      <c r="UBC29" s="67"/>
      <c r="UBD29" s="67"/>
      <c r="UBE29" s="67"/>
      <c r="UBF29" s="67" t="s">
        <v>302</v>
      </c>
      <c r="UBG29" s="538"/>
      <c r="UBH29" s="538"/>
      <c r="UBI29" s="538"/>
      <c r="UBJ29" s="538"/>
      <c r="UBK29" s="538"/>
      <c r="UBL29" s="67" t="s">
        <v>292</v>
      </c>
      <c r="UBM29" s="67"/>
      <c r="UBN29" s="67"/>
      <c r="UBO29" s="67"/>
      <c r="UBP29" s="67"/>
      <c r="UBQ29" s="67"/>
      <c r="UBR29" s="67"/>
      <c r="UBS29" s="67"/>
      <c r="UBT29" s="67"/>
      <c r="UBU29" s="67"/>
      <c r="UBV29" s="67" t="s">
        <v>302</v>
      </c>
      <c r="UBW29" s="538"/>
      <c r="UBX29" s="538"/>
      <c r="UBY29" s="538"/>
      <c r="UBZ29" s="538"/>
      <c r="UCA29" s="538"/>
      <c r="UCB29" s="67" t="s">
        <v>292</v>
      </c>
      <c r="UCC29" s="67"/>
      <c r="UCD29" s="67"/>
      <c r="UCE29" s="67"/>
      <c r="UCF29" s="67"/>
      <c r="UCG29" s="67"/>
      <c r="UCH29" s="67"/>
      <c r="UCI29" s="67"/>
      <c r="UCJ29" s="67"/>
      <c r="UCK29" s="67"/>
      <c r="UCL29" s="67" t="s">
        <v>302</v>
      </c>
      <c r="UCM29" s="538"/>
      <c r="UCN29" s="538"/>
      <c r="UCO29" s="538"/>
      <c r="UCP29" s="538"/>
      <c r="UCQ29" s="538"/>
      <c r="UCR29" s="67" t="s">
        <v>292</v>
      </c>
      <c r="UCS29" s="67"/>
      <c r="UCT29" s="67"/>
      <c r="UCU29" s="67"/>
      <c r="UCV29" s="67"/>
      <c r="UCW29" s="67"/>
      <c r="UCX29" s="67"/>
      <c r="UCY29" s="67"/>
      <c r="UCZ29" s="67"/>
      <c r="UDA29" s="67"/>
      <c r="UDB29" s="67" t="s">
        <v>302</v>
      </c>
      <c r="UDC29" s="538"/>
      <c r="UDD29" s="538"/>
      <c r="UDE29" s="538"/>
      <c r="UDF29" s="538"/>
      <c r="UDG29" s="538"/>
      <c r="UDH29" s="67" t="s">
        <v>292</v>
      </c>
      <c r="UDI29" s="67"/>
      <c r="UDJ29" s="67"/>
      <c r="UDK29" s="67"/>
      <c r="UDL29" s="67"/>
      <c r="UDM29" s="67"/>
      <c r="UDN29" s="67"/>
      <c r="UDO29" s="67"/>
      <c r="UDP29" s="67"/>
      <c r="UDQ29" s="67"/>
      <c r="UDR29" s="67" t="s">
        <v>302</v>
      </c>
      <c r="UDS29" s="538"/>
      <c r="UDT29" s="538"/>
      <c r="UDU29" s="538"/>
      <c r="UDV29" s="538"/>
      <c r="UDW29" s="538"/>
      <c r="UDX29" s="67" t="s">
        <v>292</v>
      </c>
      <c r="UDY29" s="67"/>
      <c r="UDZ29" s="67"/>
      <c r="UEA29" s="67"/>
      <c r="UEB29" s="67"/>
      <c r="UEC29" s="67"/>
      <c r="UED29" s="67"/>
      <c r="UEE29" s="67"/>
      <c r="UEF29" s="67"/>
      <c r="UEG29" s="67"/>
      <c r="UEH29" s="67" t="s">
        <v>302</v>
      </c>
      <c r="UEI29" s="538"/>
      <c r="UEJ29" s="538"/>
      <c r="UEK29" s="538"/>
      <c r="UEL29" s="538"/>
      <c r="UEM29" s="538"/>
      <c r="UEN29" s="67" t="s">
        <v>292</v>
      </c>
      <c r="UEO29" s="67"/>
      <c r="UEP29" s="67"/>
      <c r="UEQ29" s="67"/>
      <c r="UER29" s="67"/>
      <c r="UES29" s="67"/>
      <c r="UET29" s="67"/>
      <c r="UEU29" s="67"/>
      <c r="UEV29" s="67"/>
      <c r="UEW29" s="67"/>
      <c r="UEX29" s="67" t="s">
        <v>302</v>
      </c>
      <c r="UEY29" s="538"/>
      <c r="UEZ29" s="538"/>
      <c r="UFA29" s="538"/>
      <c r="UFB29" s="538"/>
      <c r="UFC29" s="538"/>
      <c r="UFD29" s="67" t="s">
        <v>292</v>
      </c>
      <c r="UFE29" s="67"/>
      <c r="UFF29" s="67"/>
      <c r="UFG29" s="67"/>
      <c r="UFH29" s="67"/>
      <c r="UFI29" s="67"/>
      <c r="UFJ29" s="67"/>
      <c r="UFK29" s="67"/>
      <c r="UFL29" s="67"/>
      <c r="UFM29" s="67"/>
      <c r="UFN29" s="67" t="s">
        <v>302</v>
      </c>
      <c r="UFO29" s="538"/>
      <c r="UFP29" s="538"/>
      <c r="UFQ29" s="538"/>
      <c r="UFR29" s="538"/>
      <c r="UFS29" s="538"/>
      <c r="UFT29" s="67" t="s">
        <v>292</v>
      </c>
      <c r="UFU29" s="67"/>
      <c r="UFV29" s="67"/>
      <c r="UFW29" s="67"/>
      <c r="UFX29" s="67"/>
      <c r="UFY29" s="67"/>
      <c r="UFZ29" s="67"/>
      <c r="UGA29" s="67"/>
      <c r="UGB29" s="67"/>
      <c r="UGC29" s="67"/>
      <c r="UGD29" s="67" t="s">
        <v>302</v>
      </c>
      <c r="UGE29" s="538"/>
      <c r="UGF29" s="538"/>
      <c r="UGG29" s="538"/>
      <c r="UGH29" s="538"/>
      <c r="UGI29" s="538"/>
      <c r="UGJ29" s="67" t="s">
        <v>292</v>
      </c>
      <c r="UGK29" s="67"/>
      <c r="UGL29" s="67"/>
      <c r="UGM29" s="67"/>
      <c r="UGN29" s="67"/>
      <c r="UGO29" s="67"/>
      <c r="UGP29" s="67"/>
      <c r="UGQ29" s="67"/>
      <c r="UGR29" s="67"/>
      <c r="UGS29" s="67"/>
      <c r="UGT29" s="67" t="s">
        <v>302</v>
      </c>
      <c r="UGU29" s="538"/>
      <c r="UGV29" s="538"/>
      <c r="UGW29" s="538"/>
      <c r="UGX29" s="538"/>
      <c r="UGY29" s="538"/>
      <c r="UGZ29" s="67" t="s">
        <v>292</v>
      </c>
      <c r="UHA29" s="67"/>
      <c r="UHB29" s="67"/>
      <c r="UHC29" s="67"/>
      <c r="UHD29" s="67"/>
      <c r="UHE29" s="67"/>
      <c r="UHF29" s="67"/>
      <c r="UHG29" s="67"/>
      <c r="UHH29" s="67"/>
      <c r="UHI29" s="67"/>
      <c r="UHJ29" s="67" t="s">
        <v>302</v>
      </c>
      <c r="UHK29" s="538"/>
      <c r="UHL29" s="538"/>
      <c r="UHM29" s="538"/>
      <c r="UHN29" s="538"/>
      <c r="UHO29" s="538"/>
      <c r="UHP29" s="67" t="s">
        <v>292</v>
      </c>
      <c r="UHQ29" s="67"/>
      <c r="UHR29" s="67"/>
      <c r="UHS29" s="67"/>
      <c r="UHT29" s="67"/>
      <c r="UHU29" s="67"/>
      <c r="UHV29" s="67"/>
      <c r="UHW29" s="67"/>
      <c r="UHX29" s="67"/>
      <c r="UHY29" s="67"/>
      <c r="UHZ29" s="67" t="s">
        <v>302</v>
      </c>
      <c r="UIA29" s="538"/>
      <c r="UIB29" s="538"/>
      <c r="UIC29" s="538"/>
      <c r="UID29" s="538"/>
      <c r="UIE29" s="538"/>
      <c r="UIF29" s="67" t="s">
        <v>292</v>
      </c>
      <c r="UIG29" s="67"/>
      <c r="UIH29" s="67"/>
      <c r="UII29" s="67"/>
      <c r="UIJ29" s="67"/>
      <c r="UIK29" s="67"/>
      <c r="UIL29" s="67"/>
      <c r="UIM29" s="67"/>
      <c r="UIN29" s="67"/>
      <c r="UIO29" s="67"/>
      <c r="UIP29" s="67" t="s">
        <v>302</v>
      </c>
      <c r="UIQ29" s="538"/>
      <c r="UIR29" s="538"/>
      <c r="UIS29" s="538"/>
      <c r="UIT29" s="538"/>
      <c r="UIU29" s="538"/>
      <c r="UIV29" s="67" t="s">
        <v>292</v>
      </c>
      <c r="UIW29" s="67"/>
      <c r="UIX29" s="67"/>
      <c r="UIY29" s="67"/>
      <c r="UIZ29" s="67"/>
      <c r="UJA29" s="67"/>
      <c r="UJB29" s="67"/>
      <c r="UJC29" s="67"/>
      <c r="UJD29" s="67"/>
      <c r="UJE29" s="67"/>
      <c r="UJF29" s="67" t="s">
        <v>302</v>
      </c>
      <c r="UJG29" s="538"/>
      <c r="UJH29" s="538"/>
      <c r="UJI29" s="538"/>
      <c r="UJJ29" s="538"/>
      <c r="UJK29" s="538"/>
      <c r="UJL29" s="67" t="s">
        <v>292</v>
      </c>
      <c r="UJM29" s="67"/>
      <c r="UJN29" s="67"/>
      <c r="UJO29" s="67"/>
      <c r="UJP29" s="67"/>
      <c r="UJQ29" s="67"/>
      <c r="UJR29" s="67"/>
      <c r="UJS29" s="67"/>
      <c r="UJT29" s="67"/>
      <c r="UJU29" s="67"/>
      <c r="UJV29" s="67" t="s">
        <v>302</v>
      </c>
      <c r="UJW29" s="538"/>
      <c r="UJX29" s="538"/>
      <c r="UJY29" s="538"/>
      <c r="UJZ29" s="538"/>
      <c r="UKA29" s="538"/>
      <c r="UKB29" s="67" t="s">
        <v>292</v>
      </c>
      <c r="UKC29" s="67"/>
      <c r="UKD29" s="67"/>
      <c r="UKE29" s="67"/>
      <c r="UKF29" s="67"/>
      <c r="UKG29" s="67"/>
      <c r="UKH29" s="67"/>
      <c r="UKI29" s="67"/>
      <c r="UKJ29" s="67"/>
      <c r="UKK29" s="67"/>
      <c r="UKL29" s="67" t="s">
        <v>302</v>
      </c>
      <c r="UKM29" s="538"/>
      <c r="UKN29" s="538"/>
      <c r="UKO29" s="538"/>
      <c r="UKP29" s="538"/>
      <c r="UKQ29" s="538"/>
      <c r="UKR29" s="67" t="s">
        <v>292</v>
      </c>
      <c r="UKS29" s="67"/>
      <c r="UKT29" s="67"/>
      <c r="UKU29" s="67"/>
      <c r="UKV29" s="67"/>
      <c r="UKW29" s="67"/>
      <c r="UKX29" s="67"/>
      <c r="UKY29" s="67"/>
      <c r="UKZ29" s="67"/>
      <c r="ULA29" s="67"/>
      <c r="ULB29" s="67" t="s">
        <v>302</v>
      </c>
      <c r="ULC29" s="538"/>
      <c r="ULD29" s="538"/>
      <c r="ULE29" s="538"/>
      <c r="ULF29" s="538"/>
      <c r="ULG29" s="538"/>
      <c r="ULH29" s="67" t="s">
        <v>292</v>
      </c>
      <c r="ULI29" s="67"/>
      <c r="ULJ29" s="67"/>
      <c r="ULK29" s="67"/>
      <c r="ULL29" s="67"/>
      <c r="ULM29" s="67"/>
      <c r="ULN29" s="67"/>
      <c r="ULO29" s="67"/>
      <c r="ULP29" s="67"/>
      <c r="ULQ29" s="67"/>
      <c r="ULR29" s="67" t="s">
        <v>302</v>
      </c>
      <c r="ULS29" s="538"/>
      <c r="ULT29" s="538"/>
      <c r="ULU29" s="538"/>
      <c r="ULV29" s="538"/>
      <c r="ULW29" s="538"/>
      <c r="ULX29" s="67" t="s">
        <v>292</v>
      </c>
      <c r="ULY29" s="67"/>
      <c r="ULZ29" s="67"/>
      <c r="UMA29" s="67"/>
      <c r="UMB29" s="67"/>
      <c r="UMC29" s="67"/>
      <c r="UMD29" s="67"/>
      <c r="UME29" s="67"/>
      <c r="UMF29" s="67"/>
      <c r="UMG29" s="67"/>
      <c r="UMH29" s="67" t="s">
        <v>302</v>
      </c>
      <c r="UMI29" s="538"/>
      <c r="UMJ29" s="538"/>
      <c r="UMK29" s="538"/>
      <c r="UML29" s="538"/>
      <c r="UMM29" s="538"/>
      <c r="UMN29" s="67" t="s">
        <v>292</v>
      </c>
      <c r="UMO29" s="67"/>
      <c r="UMP29" s="67"/>
      <c r="UMQ29" s="67"/>
      <c r="UMR29" s="67"/>
      <c r="UMS29" s="67"/>
      <c r="UMT29" s="67"/>
      <c r="UMU29" s="67"/>
      <c r="UMV29" s="67"/>
      <c r="UMW29" s="67"/>
      <c r="UMX29" s="67" t="s">
        <v>302</v>
      </c>
      <c r="UMY29" s="538"/>
      <c r="UMZ29" s="538"/>
      <c r="UNA29" s="538"/>
      <c r="UNB29" s="538"/>
      <c r="UNC29" s="538"/>
      <c r="UND29" s="67" t="s">
        <v>292</v>
      </c>
      <c r="UNE29" s="67"/>
      <c r="UNF29" s="67"/>
      <c r="UNG29" s="67"/>
      <c r="UNH29" s="67"/>
      <c r="UNI29" s="67"/>
      <c r="UNJ29" s="67"/>
      <c r="UNK29" s="67"/>
      <c r="UNL29" s="67"/>
      <c r="UNM29" s="67"/>
      <c r="UNN29" s="67" t="s">
        <v>302</v>
      </c>
      <c r="UNO29" s="538"/>
      <c r="UNP29" s="538"/>
      <c r="UNQ29" s="538"/>
      <c r="UNR29" s="538"/>
      <c r="UNS29" s="538"/>
      <c r="UNT29" s="67" t="s">
        <v>292</v>
      </c>
      <c r="UNU29" s="67"/>
      <c r="UNV29" s="67"/>
      <c r="UNW29" s="67"/>
      <c r="UNX29" s="67"/>
      <c r="UNY29" s="67"/>
      <c r="UNZ29" s="67"/>
      <c r="UOA29" s="67"/>
      <c r="UOB29" s="67"/>
      <c r="UOC29" s="67"/>
      <c r="UOD29" s="67" t="s">
        <v>302</v>
      </c>
      <c r="UOE29" s="538"/>
      <c r="UOF29" s="538"/>
      <c r="UOG29" s="538"/>
      <c r="UOH29" s="538"/>
      <c r="UOI29" s="538"/>
      <c r="UOJ29" s="67" t="s">
        <v>292</v>
      </c>
      <c r="UOK29" s="67"/>
      <c r="UOL29" s="67"/>
      <c r="UOM29" s="67"/>
      <c r="UON29" s="67"/>
      <c r="UOO29" s="67"/>
      <c r="UOP29" s="67"/>
      <c r="UOQ29" s="67"/>
      <c r="UOR29" s="67"/>
      <c r="UOS29" s="67"/>
      <c r="UOT29" s="67" t="s">
        <v>302</v>
      </c>
      <c r="UOU29" s="538"/>
      <c r="UOV29" s="538"/>
      <c r="UOW29" s="538"/>
      <c r="UOX29" s="538"/>
      <c r="UOY29" s="538"/>
      <c r="UOZ29" s="67" t="s">
        <v>292</v>
      </c>
      <c r="UPA29" s="67"/>
      <c r="UPB29" s="67"/>
      <c r="UPC29" s="67"/>
      <c r="UPD29" s="67"/>
      <c r="UPE29" s="67"/>
      <c r="UPF29" s="67"/>
      <c r="UPG29" s="67"/>
      <c r="UPH29" s="67"/>
      <c r="UPI29" s="67"/>
      <c r="UPJ29" s="67" t="s">
        <v>302</v>
      </c>
      <c r="UPK29" s="538"/>
      <c r="UPL29" s="538"/>
      <c r="UPM29" s="538"/>
      <c r="UPN29" s="538"/>
      <c r="UPO29" s="538"/>
      <c r="UPP29" s="67" t="s">
        <v>292</v>
      </c>
      <c r="UPQ29" s="67"/>
      <c r="UPR29" s="67"/>
      <c r="UPS29" s="67"/>
      <c r="UPT29" s="67"/>
      <c r="UPU29" s="67"/>
      <c r="UPV29" s="67"/>
      <c r="UPW29" s="67"/>
      <c r="UPX29" s="67"/>
      <c r="UPY29" s="67"/>
      <c r="UPZ29" s="67" t="s">
        <v>302</v>
      </c>
      <c r="UQA29" s="538"/>
      <c r="UQB29" s="538"/>
      <c r="UQC29" s="538"/>
      <c r="UQD29" s="538"/>
      <c r="UQE29" s="538"/>
      <c r="UQF29" s="67" t="s">
        <v>292</v>
      </c>
      <c r="UQG29" s="67"/>
      <c r="UQH29" s="67"/>
      <c r="UQI29" s="67"/>
      <c r="UQJ29" s="67"/>
      <c r="UQK29" s="67"/>
      <c r="UQL29" s="67"/>
      <c r="UQM29" s="67"/>
      <c r="UQN29" s="67"/>
      <c r="UQO29" s="67"/>
      <c r="UQP29" s="67" t="s">
        <v>302</v>
      </c>
      <c r="UQQ29" s="538"/>
      <c r="UQR29" s="538"/>
      <c r="UQS29" s="538"/>
      <c r="UQT29" s="538"/>
      <c r="UQU29" s="538"/>
      <c r="UQV29" s="67" t="s">
        <v>292</v>
      </c>
      <c r="UQW29" s="67"/>
      <c r="UQX29" s="67"/>
      <c r="UQY29" s="67"/>
      <c r="UQZ29" s="67"/>
      <c r="URA29" s="67"/>
      <c r="URB29" s="67"/>
      <c r="URC29" s="67"/>
      <c r="URD29" s="67"/>
      <c r="URE29" s="67"/>
      <c r="URF29" s="67" t="s">
        <v>302</v>
      </c>
      <c r="URG29" s="538"/>
      <c r="URH29" s="538"/>
      <c r="URI29" s="538"/>
      <c r="URJ29" s="538"/>
      <c r="URK29" s="538"/>
      <c r="URL29" s="67" t="s">
        <v>292</v>
      </c>
      <c r="URM29" s="67"/>
      <c r="URN29" s="67"/>
      <c r="URO29" s="67"/>
      <c r="URP29" s="67"/>
      <c r="URQ29" s="67"/>
      <c r="URR29" s="67"/>
      <c r="URS29" s="67"/>
      <c r="URT29" s="67"/>
      <c r="URU29" s="67"/>
      <c r="URV29" s="67" t="s">
        <v>302</v>
      </c>
      <c r="URW29" s="538"/>
      <c r="URX29" s="538"/>
      <c r="URY29" s="538"/>
      <c r="URZ29" s="538"/>
      <c r="USA29" s="538"/>
      <c r="USB29" s="67" t="s">
        <v>292</v>
      </c>
      <c r="USC29" s="67"/>
      <c r="USD29" s="67"/>
      <c r="USE29" s="67"/>
      <c r="USF29" s="67"/>
      <c r="USG29" s="67"/>
      <c r="USH29" s="67"/>
      <c r="USI29" s="67"/>
      <c r="USJ29" s="67"/>
      <c r="USK29" s="67"/>
      <c r="USL29" s="67" t="s">
        <v>302</v>
      </c>
      <c r="USM29" s="538"/>
      <c r="USN29" s="538"/>
      <c r="USO29" s="538"/>
      <c r="USP29" s="538"/>
      <c r="USQ29" s="538"/>
      <c r="USR29" s="67" t="s">
        <v>292</v>
      </c>
      <c r="USS29" s="67"/>
      <c r="UST29" s="67"/>
      <c r="USU29" s="67"/>
      <c r="USV29" s="67"/>
      <c r="USW29" s="67"/>
      <c r="USX29" s="67"/>
      <c r="USY29" s="67"/>
      <c r="USZ29" s="67"/>
      <c r="UTA29" s="67"/>
      <c r="UTB29" s="67" t="s">
        <v>302</v>
      </c>
      <c r="UTC29" s="538"/>
      <c r="UTD29" s="538"/>
      <c r="UTE29" s="538"/>
      <c r="UTF29" s="538"/>
      <c r="UTG29" s="538"/>
      <c r="UTH29" s="67" t="s">
        <v>292</v>
      </c>
      <c r="UTI29" s="67"/>
      <c r="UTJ29" s="67"/>
      <c r="UTK29" s="67"/>
      <c r="UTL29" s="67"/>
      <c r="UTM29" s="67"/>
      <c r="UTN29" s="67"/>
      <c r="UTO29" s="67"/>
      <c r="UTP29" s="67"/>
      <c r="UTQ29" s="67"/>
      <c r="UTR29" s="67" t="s">
        <v>302</v>
      </c>
      <c r="UTS29" s="538"/>
      <c r="UTT29" s="538"/>
      <c r="UTU29" s="538"/>
      <c r="UTV29" s="538"/>
      <c r="UTW29" s="538"/>
      <c r="UTX29" s="67" t="s">
        <v>292</v>
      </c>
      <c r="UTY29" s="67"/>
      <c r="UTZ29" s="67"/>
      <c r="UUA29" s="67"/>
      <c r="UUB29" s="67"/>
      <c r="UUC29" s="67"/>
      <c r="UUD29" s="67"/>
      <c r="UUE29" s="67"/>
      <c r="UUF29" s="67"/>
      <c r="UUG29" s="67"/>
      <c r="UUH29" s="67" t="s">
        <v>302</v>
      </c>
      <c r="UUI29" s="538"/>
      <c r="UUJ29" s="538"/>
      <c r="UUK29" s="538"/>
      <c r="UUL29" s="538"/>
      <c r="UUM29" s="538"/>
      <c r="UUN29" s="67" t="s">
        <v>292</v>
      </c>
      <c r="UUO29" s="67"/>
      <c r="UUP29" s="67"/>
      <c r="UUQ29" s="67"/>
      <c r="UUR29" s="67"/>
      <c r="UUS29" s="67"/>
      <c r="UUT29" s="67"/>
      <c r="UUU29" s="67"/>
      <c r="UUV29" s="67"/>
      <c r="UUW29" s="67"/>
      <c r="UUX29" s="67" t="s">
        <v>302</v>
      </c>
      <c r="UUY29" s="538"/>
      <c r="UUZ29" s="538"/>
      <c r="UVA29" s="538"/>
      <c r="UVB29" s="538"/>
      <c r="UVC29" s="538"/>
      <c r="UVD29" s="67" t="s">
        <v>292</v>
      </c>
      <c r="UVE29" s="67"/>
      <c r="UVF29" s="67"/>
      <c r="UVG29" s="67"/>
      <c r="UVH29" s="67"/>
      <c r="UVI29" s="67"/>
      <c r="UVJ29" s="67"/>
      <c r="UVK29" s="67"/>
      <c r="UVL29" s="67"/>
      <c r="UVM29" s="67"/>
      <c r="UVN29" s="67" t="s">
        <v>302</v>
      </c>
      <c r="UVO29" s="538"/>
      <c r="UVP29" s="538"/>
      <c r="UVQ29" s="538"/>
      <c r="UVR29" s="538"/>
      <c r="UVS29" s="538"/>
      <c r="UVT29" s="67" t="s">
        <v>292</v>
      </c>
      <c r="UVU29" s="67"/>
      <c r="UVV29" s="67"/>
      <c r="UVW29" s="67"/>
      <c r="UVX29" s="67"/>
      <c r="UVY29" s="67"/>
      <c r="UVZ29" s="67"/>
      <c r="UWA29" s="67"/>
      <c r="UWB29" s="67"/>
      <c r="UWC29" s="67"/>
      <c r="UWD29" s="67" t="s">
        <v>302</v>
      </c>
      <c r="UWE29" s="538"/>
      <c r="UWF29" s="538"/>
      <c r="UWG29" s="538"/>
      <c r="UWH29" s="538"/>
      <c r="UWI29" s="538"/>
      <c r="UWJ29" s="67" t="s">
        <v>292</v>
      </c>
      <c r="UWK29" s="67"/>
      <c r="UWL29" s="67"/>
      <c r="UWM29" s="67"/>
      <c r="UWN29" s="67"/>
      <c r="UWO29" s="67"/>
      <c r="UWP29" s="67"/>
      <c r="UWQ29" s="67"/>
      <c r="UWR29" s="67"/>
      <c r="UWS29" s="67"/>
      <c r="UWT29" s="67" t="s">
        <v>302</v>
      </c>
      <c r="UWU29" s="538"/>
      <c r="UWV29" s="538"/>
      <c r="UWW29" s="538"/>
      <c r="UWX29" s="538"/>
      <c r="UWY29" s="538"/>
      <c r="UWZ29" s="67" t="s">
        <v>292</v>
      </c>
      <c r="UXA29" s="67"/>
      <c r="UXB29" s="67"/>
      <c r="UXC29" s="67"/>
      <c r="UXD29" s="67"/>
      <c r="UXE29" s="67"/>
      <c r="UXF29" s="67"/>
      <c r="UXG29" s="67"/>
      <c r="UXH29" s="67"/>
      <c r="UXI29" s="67"/>
      <c r="UXJ29" s="67" t="s">
        <v>302</v>
      </c>
      <c r="UXK29" s="538"/>
      <c r="UXL29" s="538"/>
      <c r="UXM29" s="538"/>
      <c r="UXN29" s="538"/>
      <c r="UXO29" s="538"/>
      <c r="UXP29" s="67" t="s">
        <v>292</v>
      </c>
      <c r="UXQ29" s="67"/>
      <c r="UXR29" s="67"/>
      <c r="UXS29" s="67"/>
      <c r="UXT29" s="67"/>
      <c r="UXU29" s="67"/>
      <c r="UXV29" s="67"/>
      <c r="UXW29" s="67"/>
      <c r="UXX29" s="67"/>
      <c r="UXY29" s="67"/>
      <c r="UXZ29" s="67" t="s">
        <v>302</v>
      </c>
      <c r="UYA29" s="538"/>
      <c r="UYB29" s="538"/>
      <c r="UYC29" s="538"/>
      <c r="UYD29" s="538"/>
      <c r="UYE29" s="538"/>
      <c r="UYF29" s="67" t="s">
        <v>292</v>
      </c>
      <c r="UYG29" s="67"/>
      <c r="UYH29" s="67"/>
      <c r="UYI29" s="67"/>
      <c r="UYJ29" s="67"/>
      <c r="UYK29" s="67"/>
      <c r="UYL29" s="67"/>
      <c r="UYM29" s="67"/>
      <c r="UYN29" s="67"/>
      <c r="UYO29" s="67"/>
      <c r="UYP29" s="67" t="s">
        <v>302</v>
      </c>
      <c r="UYQ29" s="538"/>
      <c r="UYR29" s="538"/>
      <c r="UYS29" s="538"/>
      <c r="UYT29" s="538"/>
      <c r="UYU29" s="538"/>
      <c r="UYV29" s="67" t="s">
        <v>292</v>
      </c>
      <c r="UYW29" s="67"/>
      <c r="UYX29" s="67"/>
      <c r="UYY29" s="67"/>
      <c r="UYZ29" s="67"/>
      <c r="UZA29" s="67"/>
      <c r="UZB29" s="67"/>
      <c r="UZC29" s="67"/>
      <c r="UZD29" s="67"/>
      <c r="UZE29" s="67"/>
      <c r="UZF29" s="67" t="s">
        <v>302</v>
      </c>
      <c r="UZG29" s="538"/>
      <c r="UZH29" s="538"/>
      <c r="UZI29" s="538"/>
      <c r="UZJ29" s="538"/>
      <c r="UZK29" s="538"/>
      <c r="UZL29" s="67" t="s">
        <v>292</v>
      </c>
      <c r="UZM29" s="67"/>
      <c r="UZN29" s="67"/>
      <c r="UZO29" s="67"/>
      <c r="UZP29" s="67"/>
      <c r="UZQ29" s="67"/>
      <c r="UZR29" s="67"/>
      <c r="UZS29" s="67"/>
      <c r="UZT29" s="67"/>
      <c r="UZU29" s="67"/>
      <c r="UZV29" s="67" t="s">
        <v>302</v>
      </c>
      <c r="UZW29" s="538"/>
      <c r="UZX29" s="538"/>
      <c r="UZY29" s="538"/>
      <c r="UZZ29" s="538"/>
      <c r="VAA29" s="538"/>
      <c r="VAB29" s="67" t="s">
        <v>292</v>
      </c>
      <c r="VAC29" s="67"/>
      <c r="VAD29" s="67"/>
      <c r="VAE29" s="67"/>
      <c r="VAF29" s="67"/>
      <c r="VAG29" s="67"/>
      <c r="VAH29" s="67"/>
      <c r="VAI29" s="67"/>
      <c r="VAJ29" s="67"/>
      <c r="VAK29" s="67"/>
      <c r="VAL29" s="67" t="s">
        <v>302</v>
      </c>
      <c r="VAM29" s="538"/>
      <c r="VAN29" s="538"/>
      <c r="VAO29" s="538"/>
      <c r="VAP29" s="538"/>
      <c r="VAQ29" s="538"/>
      <c r="VAR29" s="67" t="s">
        <v>292</v>
      </c>
      <c r="VAS29" s="67"/>
      <c r="VAT29" s="67"/>
      <c r="VAU29" s="67"/>
      <c r="VAV29" s="67"/>
      <c r="VAW29" s="67"/>
      <c r="VAX29" s="67"/>
      <c r="VAY29" s="67"/>
      <c r="VAZ29" s="67"/>
      <c r="VBA29" s="67"/>
      <c r="VBB29" s="67" t="s">
        <v>302</v>
      </c>
      <c r="VBC29" s="538"/>
      <c r="VBD29" s="538"/>
      <c r="VBE29" s="538"/>
      <c r="VBF29" s="538"/>
      <c r="VBG29" s="538"/>
      <c r="VBH29" s="67" t="s">
        <v>292</v>
      </c>
      <c r="VBI29" s="67"/>
      <c r="VBJ29" s="67"/>
      <c r="VBK29" s="67"/>
      <c r="VBL29" s="67"/>
      <c r="VBM29" s="67"/>
      <c r="VBN29" s="67"/>
      <c r="VBO29" s="67"/>
      <c r="VBP29" s="67"/>
      <c r="VBQ29" s="67"/>
      <c r="VBR29" s="67" t="s">
        <v>302</v>
      </c>
      <c r="VBS29" s="538"/>
      <c r="VBT29" s="538"/>
      <c r="VBU29" s="538"/>
      <c r="VBV29" s="538"/>
      <c r="VBW29" s="538"/>
      <c r="VBX29" s="67" t="s">
        <v>292</v>
      </c>
      <c r="VBY29" s="67"/>
      <c r="VBZ29" s="67"/>
      <c r="VCA29" s="67"/>
      <c r="VCB29" s="67"/>
      <c r="VCC29" s="67"/>
      <c r="VCD29" s="67"/>
      <c r="VCE29" s="67"/>
      <c r="VCF29" s="67"/>
      <c r="VCG29" s="67"/>
      <c r="VCH29" s="67" t="s">
        <v>302</v>
      </c>
      <c r="VCI29" s="538"/>
      <c r="VCJ29" s="538"/>
      <c r="VCK29" s="538"/>
      <c r="VCL29" s="538"/>
      <c r="VCM29" s="538"/>
      <c r="VCN29" s="67" t="s">
        <v>292</v>
      </c>
      <c r="VCO29" s="67"/>
      <c r="VCP29" s="67"/>
      <c r="VCQ29" s="67"/>
      <c r="VCR29" s="67"/>
      <c r="VCS29" s="67"/>
      <c r="VCT29" s="67"/>
      <c r="VCU29" s="67"/>
      <c r="VCV29" s="67"/>
      <c r="VCW29" s="67"/>
      <c r="VCX29" s="67" t="s">
        <v>302</v>
      </c>
      <c r="VCY29" s="538"/>
      <c r="VCZ29" s="538"/>
      <c r="VDA29" s="538"/>
      <c r="VDB29" s="538"/>
      <c r="VDC29" s="538"/>
      <c r="VDD29" s="67" t="s">
        <v>292</v>
      </c>
      <c r="VDE29" s="67"/>
      <c r="VDF29" s="67"/>
      <c r="VDG29" s="67"/>
      <c r="VDH29" s="67"/>
      <c r="VDI29" s="67"/>
      <c r="VDJ29" s="67"/>
      <c r="VDK29" s="67"/>
      <c r="VDL29" s="67"/>
      <c r="VDM29" s="67"/>
      <c r="VDN29" s="67" t="s">
        <v>302</v>
      </c>
      <c r="VDO29" s="538"/>
      <c r="VDP29" s="538"/>
      <c r="VDQ29" s="538"/>
      <c r="VDR29" s="538"/>
      <c r="VDS29" s="538"/>
      <c r="VDT29" s="67" t="s">
        <v>292</v>
      </c>
      <c r="VDU29" s="67"/>
      <c r="VDV29" s="67"/>
      <c r="VDW29" s="67"/>
      <c r="VDX29" s="67"/>
      <c r="VDY29" s="67"/>
      <c r="VDZ29" s="67"/>
      <c r="VEA29" s="67"/>
      <c r="VEB29" s="67"/>
      <c r="VEC29" s="67"/>
      <c r="VED29" s="67" t="s">
        <v>302</v>
      </c>
      <c r="VEE29" s="538"/>
      <c r="VEF29" s="538"/>
      <c r="VEG29" s="538"/>
      <c r="VEH29" s="538"/>
      <c r="VEI29" s="538"/>
      <c r="VEJ29" s="67" t="s">
        <v>292</v>
      </c>
      <c r="VEK29" s="67"/>
      <c r="VEL29" s="67"/>
      <c r="VEM29" s="67"/>
      <c r="VEN29" s="67"/>
      <c r="VEO29" s="67"/>
      <c r="VEP29" s="67"/>
      <c r="VEQ29" s="67"/>
      <c r="VER29" s="67"/>
      <c r="VES29" s="67"/>
      <c r="VET29" s="67" t="s">
        <v>302</v>
      </c>
      <c r="VEU29" s="538"/>
      <c r="VEV29" s="538"/>
      <c r="VEW29" s="538"/>
      <c r="VEX29" s="538"/>
      <c r="VEY29" s="538"/>
      <c r="VEZ29" s="67" t="s">
        <v>292</v>
      </c>
      <c r="VFA29" s="67"/>
      <c r="VFB29" s="67"/>
      <c r="VFC29" s="67"/>
      <c r="VFD29" s="67"/>
      <c r="VFE29" s="67"/>
      <c r="VFF29" s="67"/>
      <c r="VFG29" s="67"/>
      <c r="VFH29" s="67"/>
      <c r="VFI29" s="67"/>
      <c r="VFJ29" s="67" t="s">
        <v>302</v>
      </c>
      <c r="VFK29" s="538"/>
      <c r="VFL29" s="538"/>
      <c r="VFM29" s="538"/>
      <c r="VFN29" s="538"/>
      <c r="VFO29" s="538"/>
      <c r="VFP29" s="67" t="s">
        <v>292</v>
      </c>
      <c r="VFQ29" s="67"/>
      <c r="VFR29" s="67"/>
      <c r="VFS29" s="67"/>
      <c r="VFT29" s="67"/>
      <c r="VFU29" s="67"/>
      <c r="VFV29" s="67"/>
      <c r="VFW29" s="67"/>
      <c r="VFX29" s="67"/>
      <c r="VFY29" s="67"/>
      <c r="VFZ29" s="67" t="s">
        <v>302</v>
      </c>
      <c r="VGA29" s="538"/>
      <c r="VGB29" s="538"/>
      <c r="VGC29" s="538"/>
      <c r="VGD29" s="538"/>
      <c r="VGE29" s="538"/>
      <c r="VGF29" s="67" t="s">
        <v>292</v>
      </c>
      <c r="VGG29" s="67"/>
      <c r="VGH29" s="67"/>
      <c r="VGI29" s="67"/>
      <c r="VGJ29" s="67"/>
      <c r="VGK29" s="67"/>
      <c r="VGL29" s="67"/>
      <c r="VGM29" s="67"/>
      <c r="VGN29" s="67"/>
      <c r="VGO29" s="67"/>
      <c r="VGP29" s="67" t="s">
        <v>302</v>
      </c>
      <c r="VGQ29" s="538"/>
      <c r="VGR29" s="538"/>
      <c r="VGS29" s="538"/>
      <c r="VGT29" s="538"/>
      <c r="VGU29" s="538"/>
      <c r="VGV29" s="67" t="s">
        <v>292</v>
      </c>
      <c r="VGW29" s="67"/>
      <c r="VGX29" s="67"/>
      <c r="VGY29" s="67"/>
      <c r="VGZ29" s="67"/>
      <c r="VHA29" s="67"/>
      <c r="VHB29" s="67"/>
      <c r="VHC29" s="67"/>
      <c r="VHD29" s="67"/>
      <c r="VHE29" s="67"/>
      <c r="VHF29" s="67" t="s">
        <v>302</v>
      </c>
      <c r="VHG29" s="538"/>
      <c r="VHH29" s="538"/>
      <c r="VHI29" s="538"/>
      <c r="VHJ29" s="538"/>
      <c r="VHK29" s="538"/>
      <c r="VHL29" s="67" t="s">
        <v>292</v>
      </c>
      <c r="VHM29" s="67"/>
      <c r="VHN29" s="67"/>
      <c r="VHO29" s="67"/>
      <c r="VHP29" s="67"/>
      <c r="VHQ29" s="67"/>
      <c r="VHR29" s="67"/>
      <c r="VHS29" s="67"/>
      <c r="VHT29" s="67"/>
      <c r="VHU29" s="67"/>
      <c r="VHV29" s="67" t="s">
        <v>302</v>
      </c>
      <c r="VHW29" s="538"/>
      <c r="VHX29" s="538"/>
      <c r="VHY29" s="538"/>
      <c r="VHZ29" s="538"/>
      <c r="VIA29" s="538"/>
      <c r="VIB29" s="67" t="s">
        <v>292</v>
      </c>
      <c r="VIC29" s="67"/>
      <c r="VID29" s="67"/>
      <c r="VIE29" s="67"/>
      <c r="VIF29" s="67"/>
      <c r="VIG29" s="67"/>
      <c r="VIH29" s="67"/>
      <c r="VII29" s="67"/>
      <c r="VIJ29" s="67"/>
      <c r="VIK29" s="67"/>
      <c r="VIL29" s="67" t="s">
        <v>302</v>
      </c>
      <c r="VIM29" s="538"/>
      <c r="VIN29" s="538"/>
      <c r="VIO29" s="538"/>
      <c r="VIP29" s="538"/>
      <c r="VIQ29" s="538"/>
      <c r="VIR29" s="67" t="s">
        <v>292</v>
      </c>
      <c r="VIS29" s="67"/>
      <c r="VIT29" s="67"/>
      <c r="VIU29" s="67"/>
      <c r="VIV29" s="67"/>
      <c r="VIW29" s="67"/>
      <c r="VIX29" s="67"/>
      <c r="VIY29" s="67"/>
      <c r="VIZ29" s="67"/>
      <c r="VJA29" s="67"/>
      <c r="VJB29" s="67" t="s">
        <v>302</v>
      </c>
      <c r="VJC29" s="538"/>
      <c r="VJD29" s="538"/>
      <c r="VJE29" s="538"/>
      <c r="VJF29" s="538"/>
      <c r="VJG29" s="538"/>
      <c r="VJH29" s="67" t="s">
        <v>292</v>
      </c>
      <c r="VJI29" s="67"/>
      <c r="VJJ29" s="67"/>
      <c r="VJK29" s="67"/>
      <c r="VJL29" s="67"/>
      <c r="VJM29" s="67"/>
      <c r="VJN29" s="67"/>
      <c r="VJO29" s="67"/>
      <c r="VJP29" s="67"/>
      <c r="VJQ29" s="67"/>
      <c r="VJR29" s="67" t="s">
        <v>302</v>
      </c>
      <c r="VJS29" s="538"/>
      <c r="VJT29" s="538"/>
      <c r="VJU29" s="538"/>
      <c r="VJV29" s="538"/>
      <c r="VJW29" s="538"/>
      <c r="VJX29" s="67" t="s">
        <v>292</v>
      </c>
      <c r="VJY29" s="67"/>
      <c r="VJZ29" s="67"/>
      <c r="VKA29" s="67"/>
      <c r="VKB29" s="67"/>
      <c r="VKC29" s="67"/>
      <c r="VKD29" s="67"/>
      <c r="VKE29" s="67"/>
      <c r="VKF29" s="67"/>
      <c r="VKG29" s="67"/>
      <c r="VKH29" s="67" t="s">
        <v>302</v>
      </c>
      <c r="VKI29" s="538"/>
      <c r="VKJ29" s="538"/>
      <c r="VKK29" s="538"/>
      <c r="VKL29" s="538"/>
      <c r="VKM29" s="538"/>
      <c r="VKN29" s="67" t="s">
        <v>292</v>
      </c>
      <c r="VKO29" s="67"/>
      <c r="VKP29" s="67"/>
      <c r="VKQ29" s="67"/>
      <c r="VKR29" s="67"/>
      <c r="VKS29" s="67"/>
      <c r="VKT29" s="67"/>
      <c r="VKU29" s="67"/>
      <c r="VKV29" s="67"/>
      <c r="VKW29" s="67"/>
      <c r="VKX29" s="67" t="s">
        <v>302</v>
      </c>
      <c r="VKY29" s="538"/>
      <c r="VKZ29" s="538"/>
      <c r="VLA29" s="538"/>
      <c r="VLB29" s="538"/>
      <c r="VLC29" s="538"/>
      <c r="VLD29" s="67" t="s">
        <v>292</v>
      </c>
      <c r="VLE29" s="67"/>
      <c r="VLF29" s="67"/>
      <c r="VLG29" s="67"/>
      <c r="VLH29" s="67"/>
      <c r="VLI29" s="67"/>
      <c r="VLJ29" s="67"/>
      <c r="VLK29" s="67"/>
      <c r="VLL29" s="67"/>
      <c r="VLM29" s="67"/>
      <c r="VLN29" s="67" t="s">
        <v>302</v>
      </c>
      <c r="VLO29" s="538"/>
      <c r="VLP29" s="538"/>
      <c r="VLQ29" s="538"/>
      <c r="VLR29" s="538"/>
      <c r="VLS29" s="538"/>
      <c r="VLT29" s="67" t="s">
        <v>292</v>
      </c>
      <c r="VLU29" s="67"/>
      <c r="VLV29" s="67"/>
      <c r="VLW29" s="67"/>
      <c r="VLX29" s="67"/>
      <c r="VLY29" s="67"/>
      <c r="VLZ29" s="67"/>
      <c r="VMA29" s="67"/>
      <c r="VMB29" s="67"/>
      <c r="VMC29" s="67"/>
      <c r="VMD29" s="67" t="s">
        <v>302</v>
      </c>
      <c r="VME29" s="538"/>
      <c r="VMF29" s="538"/>
      <c r="VMG29" s="538"/>
      <c r="VMH29" s="538"/>
      <c r="VMI29" s="538"/>
      <c r="VMJ29" s="67" t="s">
        <v>292</v>
      </c>
      <c r="VMK29" s="67"/>
      <c r="VML29" s="67"/>
      <c r="VMM29" s="67"/>
      <c r="VMN29" s="67"/>
      <c r="VMO29" s="67"/>
      <c r="VMP29" s="67"/>
      <c r="VMQ29" s="67"/>
      <c r="VMR29" s="67"/>
      <c r="VMS29" s="67"/>
      <c r="VMT29" s="67" t="s">
        <v>302</v>
      </c>
      <c r="VMU29" s="538"/>
      <c r="VMV29" s="538"/>
      <c r="VMW29" s="538"/>
      <c r="VMX29" s="538"/>
      <c r="VMY29" s="538"/>
      <c r="VMZ29" s="67" t="s">
        <v>292</v>
      </c>
      <c r="VNA29" s="67"/>
      <c r="VNB29" s="67"/>
      <c r="VNC29" s="67"/>
      <c r="VND29" s="67"/>
      <c r="VNE29" s="67"/>
      <c r="VNF29" s="67"/>
      <c r="VNG29" s="67"/>
      <c r="VNH29" s="67"/>
      <c r="VNI29" s="67"/>
      <c r="VNJ29" s="67" t="s">
        <v>302</v>
      </c>
      <c r="VNK29" s="538"/>
      <c r="VNL29" s="538"/>
      <c r="VNM29" s="538"/>
      <c r="VNN29" s="538"/>
      <c r="VNO29" s="538"/>
      <c r="VNP29" s="67" t="s">
        <v>292</v>
      </c>
      <c r="VNQ29" s="67"/>
      <c r="VNR29" s="67"/>
      <c r="VNS29" s="67"/>
      <c r="VNT29" s="67"/>
      <c r="VNU29" s="67"/>
      <c r="VNV29" s="67"/>
      <c r="VNW29" s="67"/>
      <c r="VNX29" s="67"/>
      <c r="VNY29" s="67"/>
      <c r="VNZ29" s="67" t="s">
        <v>302</v>
      </c>
      <c r="VOA29" s="538"/>
      <c r="VOB29" s="538"/>
      <c r="VOC29" s="538"/>
      <c r="VOD29" s="538"/>
      <c r="VOE29" s="538"/>
      <c r="VOF29" s="67" t="s">
        <v>292</v>
      </c>
      <c r="VOG29" s="67"/>
      <c r="VOH29" s="67"/>
      <c r="VOI29" s="67"/>
      <c r="VOJ29" s="67"/>
      <c r="VOK29" s="67"/>
      <c r="VOL29" s="67"/>
      <c r="VOM29" s="67"/>
      <c r="VON29" s="67"/>
      <c r="VOO29" s="67"/>
      <c r="VOP29" s="67" t="s">
        <v>302</v>
      </c>
      <c r="VOQ29" s="538"/>
      <c r="VOR29" s="538"/>
      <c r="VOS29" s="538"/>
      <c r="VOT29" s="538"/>
      <c r="VOU29" s="538"/>
      <c r="VOV29" s="67" t="s">
        <v>292</v>
      </c>
      <c r="VOW29" s="67"/>
      <c r="VOX29" s="67"/>
      <c r="VOY29" s="67"/>
      <c r="VOZ29" s="67"/>
      <c r="VPA29" s="67"/>
      <c r="VPB29" s="67"/>
      <c r="VPC29" s="67"/>
      <c r="VPD29" s="67"/>
      <c r="VPE29" s="67"/>
      <c r="VPF29" s="67" t="s">
        <v>302</v>
      </c>
      <c r="VPG29" s="538"/>
      <c r="VPH29" s="538"/>
      <c r="VPI29" s="538"/>
      <c r="VPJ29" s="538"/>
      <c r="VPK29" s="538"/>
      <c r="VPL29" s="67" t="s">
        <v>292</v>
      </c>
      <c r="VPM29" s="67"/>
      <c r="VPN29" s="67"/>
      <c r="VPO29" s="67"/>
      <c r="VPP29" s="67"/>
      <c r="VPQ29" s="67"/>
      <c r="VPR29" s="67"/>
      <c r="VPS29" s="67"/>
      <c r="VPT29" s="67"/>
      <c r="VPU29" s="67"/>
      <c r="VPV29" s="67" t="s">
        <v>302</v>
      </c>
      <c r="VPW29" s="538"/>
      <c r="VPX29" s="538"/>
      <c r="VPY29" s="538"/>
      <c r="VPZ29" s="538"/>
      <c r="VQA29" s="538"/>
      <c r="VQB29" s="67" t="s">
        <v>292</v>
      </c>
      <c r="VQC29" s="67"/>
      <c r="VQD29" s="67"/>
      <c r="VQE29" s="67"/>
      <c r="VQF29" s="67"/>
      <c r="VQG29" s="67"/>
      <c r="VQH29" s="67"/>
      <c r="VQI29" s="67"/>
      <c r="VQJ29" s="67"/>
      <c r="VQK29" s="67"/>
      <c r="VQL29" s="67" t="s">
        <v>302</v>
      </c>
      <c r="VQM29" s="538"/>
      <c r="VQN29" s="538"/>
      <c r="VQO29" s="538"/>
      <c r="VQP29" s="538"/>
      <c r="VQQ29" s="538"/>
      <c r="VQR29" s="67" t="s">
        <v>292</v>
      </c>
      <c r="VQS29" s="67"/>
      <c r="VQT29" s="67"/>
      <c r="VQU29" s="67"/>
      <c r="VQV29" s="67"/>
      <c r="VQW29" s="67"/>
      <c r="VQX29" s="67"/>
      <c r="VQY29" s="67"/>
      <c r="VQZ29" s="67"/>
      <c r="VRA29" s="67"/>
      <c r="VRB29" s="67" t="s">
        <v>302</v>
      </c>
      <c r="VRC29" s="538"/>
      <c r="VRD29" s="538"/>
      <c r="VRE29" s="538"/>
      <c r="VRF29" s="538"/>
      <c r="VRG29" s="538"/>
      <c r="VRH29" s="67" t="s">
        <v>292</v>
      </c>
      <c r="VRI29" s="67"/>
      <c r="VRJ29" s="67"/>
      <c r="VRK29" s="67"/>
      <c r="VRL29" s="67"/>
      <c r="VRM29" s="67"/>
      <c r="VRN29" s="67"/>
      <c r="VRO29" s="67"/>
      <c r="VRP29" s="67"/>
      <c r="VRQ29" s="67"/>
      <c r="VRR29" s="67" t="s">
        <v>302</v>
      </c>
      <c r="VRS29" s="538"/>
      <c r="VRT29" s="538"/>
      <c r="VRU29" s="538"/>
      <c r="VRV29" s="538"/>
      <c r="VRW29" s="538"/>
      <c r="VRX29" s="67" t="s">
        <v>292</v>
      </c>
      <c r="VRY29" s="67"/>
      <c r="VRZ29" s="67"/>
      <c r="VSA29" s="67"/>
      <c r="VSB29" s="67"/>
      <c r="VSC29" s="67"/>
      <c r="VSD29" s="67"/>
      <c r="VSE29" s="67"/>
      <c r="VSF29" s="67"/>
      <c r="VSG29" s="67"/>
      <c r="VSH29" s="67" t="s">
        <v>302</v>
      </c>
      <c r="VSI29" s="538"/>
      <c r="VSJ29" s="538"/>
      <c r="VSK29" s="538"/>
      <c r="VSL29" s="538"/>
      <c r="VSM29" s="538"/>
      <c r="VSN29" s="67" t="s">
        <v>292</v>
      </c>
      <c r="VSO29" s="67"/>
      <c r="VSP29" s="67"/>
      <c r="VSQ29" s="67"/>
      <c r="VSR29" s="67"/>
      <c r="VSS29" s="67"/>
      <c r="VST29" s="67"/>
      <c r="VSU29" s="67"/>
      <c r="VSV29" s="67"/>
      <c r="VSW29" s="67"/>
      <c r="VSX29" s="67" t="s">
        <v>302</v>
      </c>
      <c r="VSY29" s="538"/>
      <c r="VSZ29" s="538"/>
      <c r="VTA29" s="538"/>
      <c r="VTB29" s="538"/>
      <c r="VTC29" s="538"/>
      <c r="VTD29" s="67" t="s">
        <v>292</v>
      </c>
      <c r="VTE29" s="67"/>
      <c r="VTF29" s="67"/>
      <c r="VTG29" s="67"/>
      <c r="VTH29" s="67"/>
      <c r="VTI29" s="67"/>
      <c r="VTJ29" s="67"/>
      <c r="VTK29" s="67"/>
      <c r="VTL29" s="67"/>
      <c r="VTM29" s="67"/>
      <c r="VTN29" s="67" t="s">
        <v>302</v>
      </c>
      <c r="VTO29" s="538"/>
      <c r="VTP29" s="538"/>
      <c r="VTQ29" s="538"/>
      <c r="VTR29" s="538"/>
      <c r="VTS29" s="538"/>
      <c r="VTT29" s="67" t="s">
        <v>292</v>
      </c>
      <c r="VTU29" s="67"/>
      <c r="VTV29" s="67"/>
      <c r="VTW29" s="67"/>
      <c r="VTX29" s="67"/>
      <c r="VTY29" s="67"/>
      <c r="VTZ29" s="67"/>
      <c r="VUA29" s="67"/>
      <c r="VUB29" s="67"/>
      <c r="VUC29" s="67"/>
      <c r="VUD29" s="67" t="s">
        <v>302</v>
      </c>
      <c r="VUE29" s="538"/>
      <c r="VUF29" s="538"/>
      <c r="VUG29" s="538"/>
      <c r="VUH29" s="538"/>
      <c r="VUI29" s="538"/>
      <c r="VUJ29" s="67" t="s">
        <v>292</v>
      </c>
      <c r="VUK29" s="67"/>
      <c r="VUL29" s="67"/>
      <c r="VUM29" s="67"/>
      <c r="VUN29" s="67"/>
      <c r="VUO29" s="67"/>
      <c r="VUP29" s="67"/>
      <c r="VUQ29" s="67"/>
      <c r="VUR29" s="67"/>
      <c r="VUS29" s="67"/>
      <c r="VUT29" s="67" t="s">
        <v>302</v>
      </c>
      <c r="VUU29" s="538"/>
      <c r="VUV29" s="538"/>
      <c r="VUW29" s="538"/>
      <c r="VUX29" s="538"/>
      <c r="VUY29" s="538"/>
      <c r="VUZ29" s="67" t="s">
        <v>292</v>
      </c>
      <c r="VVA29" s="67"/>
      <c r="VVB29" s="67"/>
      <c r="VVC29" s="67"/>
      <c r="VVD29" s="67"/>
      <c r="VVE29" s="67"/>
      <c r="VVF29" s="67"/>
      <c r="VVG29" s="67"/>
      <c r="VVH29" s="67"/>
      <c r="VVI29" s="67"/>
      <c r="VVJ29" s="67" t="s">
        <v>302</v>
      </c>
      <c r="VVK29" s="538"/>
      <c r="VVL29" s="538"/>
      <c r="VVM29" s="538"/>
      <c r="VVN29" s="538"/>
      <c r="VVO29" s="538"/>
      <c r="VVP29" s="67" t="s">
        <v>292</v>
      </c>
      <c r="VVQ29" s="67"/>
      <c r="VVR29" s="67"/>
      <c r="VVS29" s="67"/>
      <c r="VVT29" s="67"/>
      <c r="VVU29" s="67"/>
      <c r="VVV29" s="67"/>
      <c r="VVW29" s="67"/>
      <c r="VVX29" s="67"/>
      <c r="VVY29" s="67"/>
      <c r="VVZ29" s="67" t="s">
        <v>302</v>
      </c>
      <c r="VWA29" s="538"/>
      <c r="VWB29" s="538"/>
      <c r="VWC29" s="538"/>
      <c r="VWD29" s="538"/>
      <c r="VWE29" s="538"/>
      <c r="VWF29" s="67" t="s">
        <v>292</v>
      </c>
      <c r="VWG29" s="67"/>
      <c r="VWH29" s="67"/>
      <c r="VWI29" s="67"/>
      <c r="VWJ29" s="67"/>
      <c r="VWK29" s="67"/>
      <c r="VWL29" s="67"/>
      <c r="VWM29" s="67"/>
      <c r="VWN29" s="67"/>
      <c r="VWO29" s="67"/>
      <c r="VWP29" s="67" t="s">
        <v>302</v>
      </c>
      <c r="VWQ29" s="538"/>
      <c r="VWR29" s="538"/>
      <c r="VWS29" s="538"/>
      <c r="VWT29" s="538"/>
      <c r="VWU29" s="538"/>
      <c r="VWV29" s="67" t="s">
        <v>292</v>
      </c>
      <c r="VWW29" s="67"/>
      <c r="VWX29" s="67"/>
      <c r="VWY29" s="67"/>
      <c r="VWZ29" s="67"/>
      <c r="VXA29" s="67"/>
      <c r="VXB29" s="67"/>
      <c r="VXC29" s="67"/>
      <c r="VXD29" s="67"/>
      <c r="VXE29" s="67"/>
      <c r="VXF29" s="67" t="s">
        <v>302</v>
      </c>
      <c r="VXG29" s="538"/>
      <c r="VXH29" s="538"/>
      <c r="VXI29" s="538"/>
      <c r="VXJ29" s="538"/>
      <c r="VXK29" s="538"/>
      <c r="VXL29" s="67" t="s">
        <v>292</v>
      </c>
      <c r="VXM29" s="67"/>
      <c r="VXN29" s="67"/>
      <c r="VXO29" s="67"/>
      <c r="VXP29" s="67"/>
      <c r="VXQ29" s="67"/>
      <c r="VXR29" s="67"/>
      <c r="VXS29" s="67"/>
      <c r="VXT29" s="67"/>
      <c r="VXU29" s="67"/>
      <c r="VXV29" s="67" t="s">
        <v>302</v>
      </c>
      <c r="VXW29" s="538"/>
      <c r="VXX29" s="538"/>
      <c r="VXY29" s="538"/>
      <c r="VXZ29" s="538"/>
      <c r="VYA29" s="538"/>
      <c r="VYB29" s="67" t="s">
        <v>292</v>
      </c>
      <c r="VYC29" s="67"/>
      <c r="VYD29" s="67"/>
      <c r="VYE29" s="67"/>
      <c r="VYF29" s="67"/>
      <c r="VYG29" s="67"/>
      <c r="VYH29" s="67"/>
      <c r="VYI29" s="67"/>
      <c r="VYJ29" s="67"/>
      <c r="VYK29" s="67"/>
      <c r="VYL29" s="67" t="s">
        <v>302</v>
      </c>
      <c r="VYM29" s="538"/>
      <c r="VYN29" s="538"/>
      <c r="VYO29" s="538"/>
      <c r="VYP29" s="538"/>
      <c r="VYQ29" s="538"/>
      <c r="VYR29" s="67" t="s">
        <v>292</v>
      </c>
      <c r="VYS29" s="67"/>
      <c r="VYT29" s="67"/>
      <c r="VYU29" s="67"/>
      <c r="VYV29" s="67"/>
      <c r="VYW29" s="67"/>
      <c r="VYX29" s="67"/>
      <c r="VYY29" s="67"/>
      <c r="VYZ29" s="67"/>
      <c r="VZA29" s="67"/>
      <c r="VZB29" s="67" t="s">
        <v>302</v>
      </c>
      <c r="VZC29" s="538"/>
      <c r="VZD29" s="538"/>
      <c r="VZE29" s="538"/>
      <c r="VZF29" s="538"/>
      <c r="VZG29" s="538"/>
      <c r="VZH29" s="67" t="s">
        <v>292</v>
      </c>
      <c r="VZI29" s="67"/>
      <c r="VZJ29" s="67"/>
      <c r="VZK29" s="67"/>
      <c r="VZL29" s="67"/>
      <c r="VZM29" s="67"/>
      <c r="VZN29" s="67"/>
      <c r="VZO29" s="67"/>
      <c r="VZP29" s="67"/>
      <c r="VZQ29" s="67"/>
      <c r="VZR29" s="67" t="s">
        <v>302</v>
      </c>
      <c r="VZS29" s="538"/>
      <c r="VZT29" s="538"/>
      <c r="VZU29" s="538"/>
      <c r="VZV29" s="538"/>
      <c r="VZW29" s="538"/>
      <c r="VZX29" s="67" t="s">
        <v>292</v>
      </c>
      <c r="VZY29" s="67"/>
      <c r="VZZ29" s="67"/>
      <c r="WAA29" s="67"/>
      <c r="WAB29" s="67"/>
      <c r="WAC29" s="67"/>
      <c r="WAD29" s="67"/>
      <c r="WAE29" s="67"/>
      <c r="WAF29" s="67"/>
      <c r="WAG29" s="67"/>
      <c r="WAH29" s="67" t="s">
        <v>302</v>
      </c>
      <c r="WAI29" s="538"/>
      <c r="WAJ29" s="538"/>
      <c r="WAK29" s="538"/>
      <c r="WAL29" s="538"/>
      <c r="WAM29" s="538"/>
      <c r="WAN29" s="67" t="s">
        <v>292</v>
      </c>
      <c r="WAO29" s="67"/>
      <c r="WAP29" s="67"/>
      <c r="WAQ29" s="67"/>
      <c r="WAR29" s="67"/>
      <c r="WAS29" s="67"/>
      <c r="WAT29" s="67"/>
      <c r="WAU29" s="67"/>
      <c r="WAV29" s="67"/>
      <c r="WAW29" s="67"/>
      <c r="WAX29" s="67" t="s">
        <v>302</v>
      </c>
      <c r="WAY29" s="538"/>
      <c r="WAZ29" s="538"/>
      <c r="WBA29" s="538"/>
      <c r="WBB29" s="538"/>
      <c r="WBC29" s="538"/>
      <c r="WBD29" s="67" t="s">
        <v>292</v>
      </c>
      <c r="WBE29" s="67"/>
      <c r="WBF29" s="67"/>
      <c r="WBG29" s="67"/>
      <c r="WBH29" s="67"/>
      <c r="WBI29" s="67"/>
      <c r="WBJ29" s="67"/>
      <c r="WBK29" s="67"/>
      <c r="WBL29" s="67"/>
      <c r="WBM29" s="67"/>
      <c r="WBN29" s="67" t="s">
        <v>302</v>
      </c>
      <c r="WBO29" s="538"/>
      <c r="WBP29" s="538"/>
      <c r="WBQ29" s="538"/>
      <c r="WBR29" s="538"/>
      <c r="WBS29" s="538"/>
      <c r="WBT29" s="67" t="s">
        <v>292</v>
      </c>
      <c r="WBU29" s="67"/>
      <c r="WBV29" s="67"/>
      <c r="WBW29" s="67"/>
      <c r="WBX29" s="67"/>
      <c r="WBY29" s="67"/>
      <c r="WBZ29" s="67"/>
      <c r="WCA29" s="67"/>
      <c r="WCB29" s="67"/>
      <c r="WCC29" s="67"/>
      <c r="WCD29" s="67" t="s">
        <v>302</v>
      </c>
      <c r="WCE29" s="538"/>
      <c r="WCF29" s="538"/>
      <c r="WCG29" s="538"/>
      <c r="WCH29" s="538"/>
      <c r="WCI29" s="538"/>
      <c r="WCJ29" s="67" t="s">
        <v>292</v>
      </c>
      <c r="WCK29" s="67"/>
      <c r="WCL29" s="67"/>
      <c r="WCM29" s="67"/>
      <c r="WCN29" s="67"/>
      <c r="WCO29" s="67"/>
      <c r="WCP29" s="67"/>
      <c r="WCQ29" s="67"/>
      <c r="WCR29" s="67"/>
      <c r="WCS29" s="67"/>
      <c r="WCT29" s="67" t="s">
        <v>302</v>
      </c>
      <c r="WCU29" s="538"/>
      <c r="WCV29" s="538"/>
      <c r="WCW29" s="538"/>
      <c r="WCX29" s="538"/>
      <c r="WCY29" s="538"/>
      <c r="WCZ29" s="67" t="s">
        <v>292</v>
      </c>
      <c r="WDA29" s="67"/>
      <c r="WDB29" s="67"/>
      <c r="WDC29" s="67"/>
      <c r="WDD29" s="67"/>
      <c r="WDE29" s="67"/>
      <c r="WDF29" s="67"/>
      <c r="WDG29" s="67"/>
      <c r="WDH29" s="67"/>
      <c r="WDI29" s="67"/>
      <c r="WDJ29" s="67" t="s">
        <v>302</v>
      </c>
      <c r="WDK29" s="538"/>
      <c r="WDL29" s="538"/>
      <c r="WDM29" s="538"/>
      <c r="WDN29" s="538"/>
      <c r="WDO29" s="538"/>
      <c r="WDP29" s="67" t="s">
        <v>292</v>
      </c>
      <c r="WDQ29" s="67"/>
      <c r="WDR29" s="67"/>
      <c r="WDS29" s="67"/>
      <c r="WDT29" s="67"/>
      <c r="WDU29" s="67"/>
      <c r="WDV29" s="67"/>
      <c r="WDW29" s="67"/>
      <c r="WDX29" s="67"/>
      <c r="WDY29" s="67"/>
      <c r="WDZ29" s="67" t="s">
        <v>302</v>
      </c>
      <c r="WEA29" s="538"/>
      <c r="WEB29" s="538"/>
      <c r="WEC29" s="538"/>
      <c r="WED29" s="538"/>
      <c r="WEE29" s="538"/>
      <c r="WEF29" s="67" t="s">
        <v>292</v>
      </c>
      <c r="WEG29" s="67"/>
      <c r="WEH29" s="67"/>
      <c r="WEI29" s="67"/>
      <c r="WEJ29" s="67"/>
      <c r="WEK29" s="67"/>
      <c r="WEL29" s="67"/>
      <c r="WEM29" s="67"/>
      <c r="WEN29" s="67"/>
      <c r="WEO29" s="67"/>
      <c r="WEP29" s="67" t="s">
        <v>302</v>
      </c>
      <c r="WEQ29" s="538"/>
      <c r="WER29" s="538"/>
      <c r="WES29" s="538"/>
      <c r="WET29" s="538"/>
      <c r="WEU29" s="538"/>
      <c r="WEV29" s="67" t="s">
        <v>292</v>
      </c>
      <c r="WEW29" s="67"/>
      <c r="WEX29" s="67"/>
      <c r="WEY29" s="67"/>
      <c r="WEZ29" s="67"/>
      <c r="WFA29" s="67"/>
      <c r="WFB29" s="67"/>
      <c r="WFC29" s="67"/>
      <c r="WFD29" s="67"/>
      <c r="WFE29" s="67"/>
      <c r="WFF29" s="67" t="s">
        <v>302</v>
      </c>
      <c r="WFG29" s="538"/>
      <c r="WFH29" s="538"/>
      <c r="WFI29" s="538"/>
      <c r="WFJ29" s="538"/>
      <c r="WFK29" s="538"/>
      <c r="WFL29" s="67" t="s">
        <v>292</v>
      </c>
      <c r="WFM29" s="67"/>
      <c r="WFN29" s="67"/>
      <c r="WFO29" s="67"/>
      <c r="WFP29" s="67"/>
      <c r="WFQ29" s="67"/>
      <c r="WFR29" s="67"/>
      <c r="WFS29" s="67"/>
      <c r="WFT29" s="67"/>
      <c r="WFU29" s="67"/>
      <c r="WFV29" s="67" t="s">
        <v>302</v>
      </c>
      <c r="WFW29" s="538"/>
      <c r="WFX29" s="538"/>
      <c r="WFY29" s="538"/>
      <c r="WFZ29" s="538"/>
      <c r="WGA29" s="538"/>
      <c r="WGB29" s="67" t="s">
        <v>292</v>
      </c>
      <c r="WGC29" s="67"/>
      <c r="WGD29" s="67"/>
      <c r="WGE29" s="67"/>
      <c r="WGF29" s="67"/>
      <c r="WGG29" s="67"/>
      <c r="WGH29" s="67"/>
      <c r="WGI29" s="67"/>
      <c r="WGJ29" s="67"/>
      <c r="WGK29" s="67"/>
      <c r="WGL29" s="67" t="s">
        <v>302</v>
      </c>
      <c r="WGM29" s="538"/>
      <c r="WGN29" s="538"/>
      <c r="WGO29" s="538"/>
      <c r="WGP29" s="538"/>
      <c r="WGQ29" s="538"/>
      <c r="WGR29" s="67" t="s">
        <v>292</v>
      </c>
      <c r="WGS29" s="67"/>
      <c r="WGT29" s="67"/>
      <c r="WGU29" s="67"/>
      <c r="WGV29" s="67"/>
      <c r="WGW29" s="67"/>
      <c r="WGX29" s="67"/>
      <c r="WGY29" s="67"/>
      <c r="WGZ29" s="67"/>
      <c r="WHA29" s="67"/>
      <c r="WHB29" s="67" t="s">
        <v>302</v>
      </c>
      <c r="WHC29" s="538"/>
      <c r="WHD29" s="538"/>
      <c r="WHE29" s="538"/>
      <c r="WHF29" s="538"/>
      <c r="WHG29" s="538"/>
      <c r="WHH29" s="67" t="s">
        <v>292</v>
      </c>
      <c r="WHI29" s="67"/>
      <c r="WHJ29" s="67"/>
      <c r="WHK29" s="67"/>
      <c r="WHL29" s="67"/>
      <c r="WHM29" s="67"/>
      <c r="WHN29" s="67"/>
      <c r="WHO29" s="67"/>
      <c r="WHP29" s="67"/>
      <c r="WHQ29" s="67"/>
      <c r="WHR29" s="67" t="s">
        <v>302</v>
      </c>
      <c r="WHS29" s="538"/>
      <c r="WHT29" s="538"/>
      <c r="WHU29" s="538"/>
      <c r="WHV29" s="538"/>
      <c r="WHW29" s="538"/>
      <c r="WHX29" s="67" t="s">
        <v>292</v>
      </c>
      <c r="WHY29" s="67"/>
      <c r="WHZ29" s="67"/>
      <c r="WIA29" s="67"/>
      <c r="WIB29" s="67"/>
      <c r="WIC29" s="67"/>
      <c r="WID29" s="67"/>
      <c r="WIE29" s="67"/>
      <c r="WIF29" s="67"/>
      <c r="WIG29" s="67"/>
      <c r="WIH29" s="67" t="s">
        <v>302</v>
      </c>
      <c r="WII29" s="538"/>
      <c r="WIJ29" s="538"/>
      <c r="WIK29" s="538"/>
      <c r="WIL29" s="538"/>
      <c r="WIM29" s="538"/>
      <c r="WIN29" s="67" t="s">
        <v>292</v>
      </c>
      <c r="WIO29" s="67"/>
      <c r="WIP29" s="67"/>
      <c r="WIQ29" s="67"/>
      <c r="WIR29" s="67"/>
      <c r="WIS29" s="67"/>
      <c r="WIT29" s="67"/>
      <c r="WIU29" s="67"/>
      <c r="WIV29" s="67"/>
      <c r="WIW29" s="67"/>
      <c r="WIX29" s="67" t="s">
        <v>302</v>
      </c>
      <c r="WIY29" s="538"/>
      <c r="WIZ29" s="538"/>
      <c r="WJA29" s="538"/>
      <c r="WJB29" s="538"/>
      <c r="WJC29" s="538"/>
      <c r="WJD29" s="67" t="s">
        <v>292</v>
      </c>
      <c r="WJE29" s="67"/>
      <c r="WJF29" s="67"/>
      <c r="WJG29" s="67"/>
      <c r="WJH29" s="67"/>
      <c r="WJI29" s="67"/>
      <c r="WJJ29" s="67"/>
      <c r="WJK29" s="67"/>
      <c r="WJL29" s="67"/>
      <c r="WJM29" s="67"/>
      <c r="WJN29" s="67" t="s">
        <v>302</v>
      </c>
      <c r="WJO29" s="538"/>
      <c r="WJP29" s="538"/>
      <c r="WJQ29" s="538"/>
      <c r="WJR29" s="538"/>
      <c r="WJS29" s="538"/>
      <c r="WJT29" s="67" t="s">
        <v>292</v>
      </c>
      <c r="WJU29" s="67"/>
      <c r="WJV29" s="67"/>
      <c r="WJW29" s="67"/>
      <c r="WJX29" s="67"/>
      <c r="WJY29" s="67"/>
      <c r="WJZ29" s="67"/>
      <c r="WKA29" s="67"/>
      <c r="WKB29" s="67"/>
      <c r="WKC29" s="67"/>
      <c r="WKD29" s="67" t="s">
        <v>302</v>
      </c>
      <c r="WKE29" s="538"/>
      <c r="WKF29" s="538"/>
      <c r="WKG29" s="538"/>
      <c r="WKH29" s="538"/>
      <c r="WKI29" s="538"/>
      <c r="WKJ29" s="67" t="s">
        <v>292</v>
      </c>
      <c r="WKK29" s="67"/>
      <c r="WKL29" s="67"/>
      <c r="WKM29" s="67"/>
      <c r="WKN29" s="67"/>
      <c r="WKO29" s="67"/>
      <c r="WKP29" s="67"/>
      <c r="WKQ29" s="67"/>
      <c r="WKR29" s="67"/>
      <c r="WKS29" s="67"/>
      <c r="WKT29" s="67" t="s">
        <v>302</v>
      </c>
      <c r="WKU29" s="538"/>
      <c r="WKV29" s="538"/>
      <c r="WKW29" s="538"/>
      <c r="WKX29" s="538"/>
      <c r="WKY29" s="538"/>
      <c r="WKZ29" s="67" t="s">
        <v>292</v>
      </c>
      <c r="WLA29" s="67"/>
      <c r="WLB29" s="67"/>
      <c r="WLC29" s="67"/>
      <c r="WLD29" s="67"/>
      <c r="WLE29" s="67"/>
      <c r="WLF29" s="67"/>
      <c r="WLG29" s="67"/>
      <c r="WLH29" s="67"/>
      <c r="WLI29" s="67"/>
      <c r="WLJ29" s="67" t="s">
        <v>302</v>
      </c>
      <c r="WLK29" s="538"/>
      <c r="WLL29" s="538"/>
      <c r="WLM29" s="538"/>
      <c r="WLN29" s="538"/>
      <c r="WLO29" s="538"/>
      <c r="WLP29" s="67" t="s">
        <v>292</v>
      </c>
      <c r="WLQ29" s="67"/>
      <c r="WLR29" s="67"/>
      <c r="WLS29" s="67"/>
      <c r="WLT29" s="67"/>
      <c r="WLU29" s="67"/>
      <c r="WLV29" s="67"/>
      <c r="WLW29" s="67"/>
      <c r="WLX29" s="67"/>
      <c r="WLY29" s="67"/>
      <c r="WLZ29" s="67" t="s">
        <v>302</v>
      </c>
      <c r="WMA29" s="538"/>
      <c r="WMB29" s="538"/>
      <c r="WMC29" s="538"/>
      <c r="WMD29" s="538"/>
      <c r="WME29" s="538"/>
      <c r="WMF29" s="67" t="s">
        <v>292</v>
      </c>
      <c r="WMG29" s="67"/>
      <c r="WMH29" s="67"/>
      <c r="WMI29" s="67"/>
      <c r="WMJ29" s="67"/>
      <c r="WMK29" s="67"/>
      <c r="WML29" s="67"/>
      <c r="WMM29" s="67"/>
      <c r="WMN29" s="67"/>
      <c r="WMO29" s="67"/>
      <c r="WMP29" s="67" t="s">
        <v>302</v>
      </c>
      <c r="WMQ29" s="538"/>
      <c r="WMR29" s="538"/>
      <c r="WMS29" s="538"/>
      <c r="WMT29" s="538"/>
      <c r="WMU29" s="538"/>
      <c r="WMV29" s="67" t="s">
        <v>292</v>
      </c>
      <c r="WMW29" s="67"/>
      <c r="WMX29" s="67"/>
      <c r="WMY29" s="67"/>
      <c r="WMZ29" s="67"/>
      <c r="WNA29" s="67"/>
      <c r="WNB29" s="67"/>
      <c r="WNC29" s="67"/>
      <c r="WND29" s="67"/>
      <c r="WNE29" s="67"/>
      <c r="WNF29" s="67" t="s">
        <v>302</v>
      </c>
      <c r="WNG29" s="538"/>
      <c r="WNH29" s="538"/>
      <c r="WNI29" s="538"/>
      <c r="WNJ29" s="538"/>
      <c r="WNK29" s="538"/>
      <c r="WNL29" s="67" t="s">
        <v>292</v>
      </c>
      <c r="WNM29" s="67"/>
      <c r="WNN29" s="67"/>
      <c r="WNO29" s="67"/>
      <c r="WNP29" s="67"/>
      <c r="WNQ29" s="67"/>
      <c r="WNR29" s="67"/>
      <c r="WNS29" s="67"/>
      <c r="WNT29" s="67"/>
      <c r="WNU29" s="67"/>
      <c r="WNV29" s="67" t="s">
        <v>302</v>
      </c>
      <c r="WNW29" s="538"/>
      <c r="WNX29" s="538"/>
      <c r="WNY29" s="538"/>
      <c r="WNZ29" s="538"/>
      <c r="WOA29" s="538"/>
      <c r="WOB29" s="67" t="s">
        <v>292</v>
      </c>
      <c r="WOC29" s="67"/>
      <c r="WOD29" s="67"/>
      <c r="WOE29" s="67"/>
      <c r="WOF29" s="67"/>
      <c r="WOG29" s="67"/>
      <c r="WOH29" s="67"/>
      <c r="WOI29" s="67"/>
      <c r="WOJ29" s="67"/>
      <c r="WOK29" s="67"/>
      <c r="WOL29" s="67" t="s">
        <v>302</v>
      </c>
      <c r="WOM29" s="538"/>
      <c r="WON29" s="538"/>
      <c r="WOO29" s="538"/>
      <c r="WOP29" s="538"/>
      <c r="WOQ29" s="538"/>
      <c r="WOR29" s="67" t="s">
        <v>292</v>
      </c>
      <c r="WOS29" s="67"/>
      <c r="WOT29" s="67"/>
      <c r="WOU29" s="67"/>
      <c r="WOV29" s="67"/>
      <c r="WOW29" s="67"/>
      <c r="WOX29" s="67"/>
      <c r="WOY29" s="67"/>
      <c r="WOZ29" s="67"/>
      <c r="WPA29" s="67"/>
      <c r="WPB29" s="67" t="s">
        <v>302</v>
      </c>
      <c r="WPC29" s="538"/>
      <c r="WPD29" s="538"/>
      <c r="WPE29" s="538"/>
      <c r="WPF29" s="538"/>
      <c r="WPG29" s="538"/>
      <c r="WPH29" s="67" t="s">
        <v>292</v>
      </c>
      <c r="WPI29" s="67"/>
      <c r="WPJ29" s="67"/>
      <c r="WPK29" s="67"/>
      <c r="WPL29" s="67"/>
      <c r="WPM29" s="67"/>
      <c r="WPN29" s="67"/>
      <c r="WPO29" s="67"/>
      <c r="WPP29" s="67"/>
      <c r="WPQ29" s="67"/>
      <c r="WPR29" s="67" t="s">
        <v>302</v>
      </c>
      <c r="WPS29" s="538"/>
      <c r="WPT29" s="538"/>
      <c r="WPU29" s="538"/>
      <c r="WPV29" s="538"/>
      <c r="WPW29" s="538"/>
      <c r="WPX29" s="67" t="s">
        <v>292</v>
      </c>
      <c r="WPY29" s="67"/>
      <c r="WPZ29" s="67"/>
      <c r="WQA29" s="67"/>
      <c r="WQB29" s="67"/>
      <c r="WQC29" s="67"/>
      <c r="WQD29" s="67"/>
      <c r="WQE29" s="67"/>
      <c r="WQF29" s="67"/>
      <c r="WQG29" s="67"/>
      <c r="WQH29" s="67" t="s">
        <v>302</v>
      </c>
      <c r="WQI29" s="538"/>
      <c r="WQJ29" s="538"/>
      <c r="WQK29" s="538"/>
      <c r="WQL29" s="538"/>
      <c r="WQM29" s="538"/>
      <c r="WQN29" s="67" t="s">
        <v>292</v>
      </c>
      <c r="WQO29" s="67"/>
      <c r="WQP29" s="67"/>
      <c r="WQQ29" s="67"/>
      <c r="WQR29" s="67"/>
      <c r="WQS29" s="67"/>
      <c r="WQT29" s="67"/>
      <c r="WQU29" s="67"/>
      <c r="WQV29" s="67"/>
      <c r="WQW29" s="67"/>
      <c r="WQX29" s="67" t="s">
        <v>302</v>
      </c>
      <c r="WQY29" s="538"/>
      <c r="WQZ29" s="538"/>
      <c r="WRA29" s="538"/>
      <c r="WRB29" s="538"/>
      <c r="WRC29" s="538"/>
      <c r="WRD29" s="67" t="s">
        <v>292</v>
      </c>
      <c r="WRE29" s="67"/>
      <c r="WRF29" s="67"/>
      <c r="WRG29" s="67"/>
      <c r="WRH29" s="67"/>
      <c r="WRI29" s="67"/>
      <c r="WRJ29" s="67"/>
      <c r="WRK29" s="67"/>
      <c r="WRL29" s="67"/>
      <c r="WRM29" s="67"/>
      <c r="WRN29" s="67" t="s">
        <v>302</v>
      </c>
      <c r="WRO29" s="538"/>
      <c r="WRP29" s="538"/>
      <c r="WRQ29" s="538"/>
      <c r="WRR29" s="538"/>
      <c r="WRS29" s="538"/>
      <c r="WRT29" s="67" t="s">
        <v>292</v>
      </c>
      <c r="WRU29" s="67"/>
      <c r="WRV29" s="67"/>
      <c r="WRW29" s="67"/>
      <c r="WRX29" s="67"/>
      <c r="WRY29" s="67"/>
      <c r="WRZ29" s="67"/>
      <c r="WSA29" s="67"/>
      <c r="WSB29" s="67"/>
      <c r="WSC29" s="67"/>
      <c r="WSD29" s="67" t="s">
        <v>302</v>
      </c>
      <c r="WSE29" s="538"/>
      <c r="WSF29" s="538"/>
      <c r="WSG29" s="538"/>
      <c r="WSH29" s="538"/>
      <c r="WSI29" s="538"/>
      <c r="WSJ29" s="67" t="s">
        <v>292</v>
      </c>
      <c r="WSK29" s="67"/>
      <c r="WSL29" s="67"/>
      <c r="WSM29" s="67"/>
      <c r="WSN29" s="67"/>
      <c r="WSO29" s="67"/>
      <c r="WSP29" s="67"/>
      <c r="WSQ29" s="67"/>
      <c r="WSR29" s="67"/>
      <c r="WSS29" s="67"/>
      <c r="WST29" s="67" t="s">
        <v>302</v>
      </c>
      <c r="WSU29" s="538"/>
      <c r="WSV29" s="538"/>
      <c r="WSW29" s="538"/>
      <c r="WSX29" s="538"/>
      <c r="WSY29" s="538"/>
      <c r="WSZ29" s="67" t="s">
        <v>292</v>
      </c>
      <c r="WTA29" s="67"/>
      <c r="WTB29" s="67"/>
      <c r="WTC29" s="67"/>
      <c r="WTD29" s="67"/>
      <c r="WTE29" s="67"/>
      <c r="WTF29" s="67"/>
      <c r="WTG29" s="67"/>
      <c r="WTH29" s="67"/>
      <c r="WTI29" s="67"/>
      <c r="WTJ29" s="67" t="s">
        <v>302</v>
      </c>
      <c r="WTK29" s="538"/>
      <c r="WTL29" s="538"/>
      <c r="WTM29" s="538"/>
      <c r="WTN29" s="538"/>
      <c r="WTO29" s="538"/>
      <c r="WTP29" s="67" t="s">
        <v>292</v>
      </c>
      <c r="WTQ29" s="67"/>
      <c r="WTR29" s="67"/>
      <c r="WTS29" s="67"/>
      <c r="WTT29" s="67"/>
      <c r="WTU29" s="67"/>
      <c r="WTV29" s="67"/>
      <c r="WTW29" s="67"/>
      <c r="WTX29" s="67"/>
      <c r="WTY29" s="67"/>
      <c r="WTZ29" s="67" t="s">
        <v>302</v>
      </c>
      <c r="WUA29" s="538"/>
      <c r="WUB29" s="538"/>
      <c r="WUC29" s="538"/>
      <c r="WUD29" s="538"/>
      <c r="WUE29" s="538"/>
      <c r="WUF29" s="67" t="s">
        <v>292</v>
      </c>
      <c r="WUG29" s="67"/>
      <c r="WUH29" s="67"/>
      <c r="WUI29" s="67"/>
      <c r="WUJ29" s="67"/>
      <c r="WUK29" s="67"/>
      <c r="WUL29" s="67"/>
      <c r="WUM29" s="67"/>
      <c r="WUN29" s="67"/>
      <c r="WUO29" s="67"/>
      <c r="WUP29" s="67" t="s">
        <v>302</v>
      </c>
      <c r="WUQ29" s="538"/>
      <c r="WUR29" s="538"/>
      <c r="WUS29" s="538"/>
      <c r="WUT29" s="538"/>
      <c r="WUU29" s="538"/>
      <c r="WUV29" s="67" t="s">
        <v>292</v>
      </c>
      <c r="WUW29" s="67"/>
      <c r="WUX29" s="67"/>
      <c r="WUY29" s="67"/>
      <c r="WUZ29" s="67"/>
      <c r="WVA29" s="67"/>
      <c r="WVB29" s="67"/>
      <c r="WVC29" s="67"/>
      <c r="WVD29" s="67"/>
      <c r="WVE29" s="67"/>
      <c r="WVF29" s="67" t="s">
        <v>302</v>
      </c>
      <c r="WVG29" s="538"/>
      <c r="WVH29" s="538"/>
      <c r="WVI29" s="538"/>
      <c r="WVJ29" s="538"/>
      <c r="WVK29" s="538"/>
      <c r="WVL29" s="67" t="s">
        <v>292</v>
      </c>
      <c r="WVM29" s="67"/>
      <c r="WVN29" s="67"/>
      <c r="WVO29" s="67"/>
      <c r="WVP29" s="67"/>
      <c r="WVQ29" s="67"/>
      <c r="WVR29" s="67"/>
      <c r="WVS29" s="67"/>
      <c r="WVT29" s="67"/>
      <c r="WVU29" s="67"/>
      <c r="WVV29" s="67" t="s">
        <v>302</v>
      </c>
      <c r="WVW29" s="538"/>
      <c r="WVX29" s="538"/>
      <c r="WVY29" s="538"/>
      <c r="WVZ29" s="538"/>
      <c r="WWA29" s="538"/>
      <c r="WWB29" s="67" t="s">
        <v>292</v>
      </c>
      <c r="WWC29" s="67"/>
      <c r="WWD29" s="67"/>
      <c r="WWE29" s="67"/>
      <c r="WWF29" s="67"/>
      <c r="WWG29" s="67"/>
      <c r="WWH29" s="67"/>
      <c r="WWI29" s="67"/>
      <c r="WWJ29" s="67"/>
      <c r="WWK29" s="67"/>
      <c r="WWL29" s="67" t="s">
        <v>302</v>
      </c>
      <c r="WWM29" s="538"/>
      <c r="WWN29" s="538"/>
      <c r="WWO29" s="538"/>
      <c r="WWP29" s="538"/>
      <c r="WWQ29" s="538"/>
      <c r="WWR29" s="67" t="s">
        <v>292</v>
      </c>
      <c r="WWS29" s="67"/>
      <c r="WWT29" s="67"/>
      <c r="WWU29" s="67"/>
      <c r="WWV29" s="67"/>
      <c r="WWW29" s="67"/>
      <c r="WWX29" s="67"/>
      <c r="WWY29" s="67"/>
      <c r="WWZ29" s="67"/>
      <c r="WXA29" s="67"/>
      <c r="WXB29" s="67" t="s">
        <v>302</v>
      </c>
      <c r="WXC29" s="538"/>
      <c r="WXD29" s="538"/>
      <c r="WXE29" s="538"/>
      <c r="WXF29" s="538"/>
      <c r="WXG29" s="538"/>
      <c r="WXH29" s="67" t="s">
        <v>292</v>
      </c>
      <c r="WXI29" s="67"/>
      <c r="WXJ29" s="67"/>
      <c r="WXK29" s="67"/>
      <c r="WXL29" s="67"/>
      <c r="WXM29" s="67"/>
      <c r="WXN29" s="67"/>
      <c r="WXO29" s="67"/>
      <c r="WXP29" s="67"/>
      <c r="WXQ29" s="67"/>
      <c r="WXR29" s="67" t="s">
        <v>302</v>
      </c>
      <c r="WXS29" s="538"/>
      <c r="WXT29" s="538"/>
      <c r="WXU29" s="538"/>
      <c r="WXV29" s="538"/>
      <c r="WXW29" s="538"/>
      <c r="WXX29" s="67" t="s">
        <v>292</v>
      </c>
      <c r="WXY29" s="67"/>
      <c r="WXZ29" s="67"/>
      <c r="WYA29" s="67"/>
      <c r="WYB29" s="67"/>
      <c r="WYC29" s="67"/>
      <c r="WYD29" s="67"/>
      <c r="WYE29" s="67"/>
      <c r="WYF29" s="67"/>
      <c r="WYG29" s="67"/>
      <c r="WYH29" s="67" t="s">
        <v>302</v>
      </c>
      <c r="WYI29" s="538"/>
      <c r="WYJ29" s="538"/>
      <c r="WYK29" s="538"/>
      <c r="WYL29" s="538"/>
      <c r="WYM29" s="538"/>
      <c r="WYN29" s="67" t="s">
        <v>292</v>
      </c>
      <c r="WYO29" s="67"/>
      <c r="WYP29" s="67"/>
      <c r="WYQ29" s="67"/>
      <c r="WYR29" s="67"/>
      <c r="WYS29" s="67"/>
      <c r="WYT29" s="67"/>
      <c r="WYU29" s="67"/>
      <c r="WYV29" s="67"/>
      <c r="WYW29" s="67"/>
      <c r="WYX29" s="67" t="s">
        <v>302</v>
      </c>
      <c r="WYY29" s="538"/>
      <c r="WYZ29" s="538"/>
      <c r="WZA29" s="538"/>
      <c r="WZB29" s="538"/>
      <c r="WZC29" s="538"/>
      <c r="WZD29" s="67" t="s">
        <v>292</v>
      </c>
      <c r="WZE29" s="67"/>
      <c r="WZF29" s="67"/>
      <c r="WZG29" s="67"/>
      <c r="WZH29" s="67"/>
      <c r="WZI29" s="67"/>
      <c r="WZJ29" s="67"/>
      <c r="WZK29" s="67"/>
      <c r="WZL29" s="67"/>
      <c r="WZM29" s="67"/>
      <c r="WZN29" s="67" t="s">
        <v>302</v>
      </c>
      <c r="WZO29" s="538"/>
      <c r="WZP29" s="538"/>
      <c r="WZQ29" s="538"/>
      <c r="WZR29" s="538"/>
      <c r="WZS29" s="538"/>
      <c r="WZT29" s="67" t="s">
        <v>292</v>
      </c>
      <c r="WZU29" s="67"/>
      <c r="WZV29" s="67"/>
      <c r="WZW29" s="67"/>
      <c r="WZX29" s="67"/>
      <c r="WZY29" s="67"/>
      <c r="WZZ29" s="67"/>
      <c r="XAA29" s="67"/>
      <c r="XAB29" s="67"/>
      <c r="XAC29" s="67"/>
      <c r="XAD29" s="67" t="s">
        <v>302</v>
      </c>
      <c r="XAE29" s="538"/>
      <c r="XAF29" s="538"/>
      <c r="XAG29" s="538"/>
      <c r="XAH29" s="538"/>
      <c r="XAI29" s="538"/>
      <c r="XAJ29" s="67" t="s">
        <v>292</v>
      </c>
      <c r="XAK29" s="67"/>
      <c r="XAL29" s="67"/>
      <c r="XAM29" s="67"/>
      <c r="XAN29" s="67"/>
      <c r="XAO29" s="67"/>
      <c r="XAP29" s="67"/>
      <c r="XAQ29" s="67"/>
      <c r="XAR29" s="67"/>
      <c r="XAS29" s="67"/>
      <c r="XAT29" s="67" t="s">
        <v>302</v>
      </c>
      <c r="XAU29" s="538"/>
      <c r="XAV29" s="538"/>
      <c r="XAW29" s="538"/>
      <c r="XAX29" s="538"/>
      <c r="XAY29" s="538"/>
      <c r="XAZ29" s="67" t="s">
        <v>292</v>
      </c>
      <c r="XBA29" s="67"/>
      <c r="XBB29" s="67"/>
      <c r="XBC29" s="67"/>
      <c r="XBD29" s="67"/>
      <c r="XBE29" s="67"/>
      <c r="XBF29" s="67"/>
      <c r="XBG29" s="67"/>
      <c r="XBH29" s="67"/>
      <c r="XBI29" s="67"/>
      <c r="XBJ29" s="67" t="s">
        <v>302</v>
      </c>
      <c r="XBK29" s="538"/>
      <c r="XBL29" s="538"/>
      <c r="XBM29" s="538"/>
      <c r="XBN29" s="538"/>
      <c r="XBO29" s="538"/>
      <c r="XBP29" s="67" t="s">
        <v>292</v>
      </c>
      <c r="XBQ29" s="67"/>
      <c r="XBR29" s="67"/>
      <c r="XBS29" s="67"/>
      <c r="XBT29" s="67"/>
      <c r="XBU29" s="67"/>
      <c r="XBV29" s="67"/>
      <c r="XBW29" s="67"/>
      <c r="XBX29" s="67"/>
      <c r="XBY29" s="67"/>
      <c r="XBZ29" s="67" t="s">
        <v>302</v>
      </c>
      <c r="XCA29" s="538"/>
      <c r="XCB29" s="538"/>
      <c r="XCC29" s="538"/>
      <c r="XCD29" s="538"/>
      <c r="XCE29" s="538"/>
      <c r="XCF29" s="67" t="s">
        <v>292</v>
      </c>
      <c r="XCG29" s="67"/>
      <c r="XCH29" s="67"/>
      <c r="XCI29" s="67"/>
      <c r="XCJ29" s="67"/>
      <c r="XCK29" s="67"/>
      <c r="XCL29" s="67"/>
      <c r="XCM29" s="67"/>
      <c r="XCN29" s="67"/>
      <c r="XCO29" s="67"/>
      <c r="XCP29" s="67" t="s">
        <v>302</v>
      </c>
      <c r="XCQ29" s="538"/>
      <c r="XCR29" s="538"/>
      <c r="XCS29" s="538"/>
      <c r="XCT29" s="538"/>
      <c r="XCU29" s="538"/>
      <c r="XCV29" s="67" t="s">
        <v>292</v>
      </c>
      <c r="XCW29" s="67"/>
      <c r="XCX29" s="67"/>
      <c r="XCY29" s="67"/>
      <c r="XCZ29" s="67"/>
      <c r="XDA29" s="67"/>
      <c r="XDB29" s="67"/>
      <c r="XDC29" s="67"/>
      <c r="XDD29" s="67"/>
      <c r="XDE29" s="67"/>
      <c r="XDF29" s="67" t="s">
        <v>302</v>
      </c>
      <c r="XDG29" s="538"/>
      <c r="XDH29" s="538"/>
      <c r="XDI29" s="538"/>
      <c r="XDJ29" s="538"/>
      <c r="XDK29" s="538"/>
      <c r="XDL29" s="67" t="s">
        <v>292</v>
      </c>
      <c r="XDM29" s="67"/>
      <c r="XDN29" s="67"/>
      <c r="XDO29" s="67"/>
      <c r="XDP29" s="67"/>
      <c r="XDQ29" s="67"/>
      <c r="XDR29" s="67"/>
      <c r="XDS29" s="67"/>
      <c r="XDT29" s="67"/>
      <c r="XDU29" s="67"/>
      <c r="XDV29" s="67" t="s">
        <v>302</v>
      </c>
      <c r="XDW29" s="538"/>
      <c r="XDX29" s="538"/>
      <c r="XDY29" s="538"/>
      <c r="XDZ29" s="538"/>
      <c r="XEA29" s="538"/>
      <c r="XEB29" s="67" t="s">
        <v>292</v>
      </c>
      <c r="XEC29" s="67"/>
      <c r="XED29" s="67"/>
      <c r="XEE29" s="67"/>
      <c r="XEF29" s="67"/>
      <c r="XEG29" s="67"/>
      <c r="XEH29" s="67"/>
      <c r="XEI29" s="67"/>
      <c r="XEJ29" s="67"/>
      <c r="XEK29" s="67"/>
      <c r="XEL29" s="67" t="s">
        <v>302</v>
      </c>
      <c r="XEM29" s="538"/>
      <c r="XEN29" s="538"/>
      <c r="XEO29" s="538"/>
      <c r="XEP29" s="538"/>
      <c r="XEQ29" s="538"/>
      <c r="XER29" s="67" t="s">
        <v>292</v>
      </c>
      <c r="XES29" s="67"/>
      <c r="XET29" s="67"/>
      <c r="XEU29" s="67"/>
      <c r="XEV29" s="67"/>
      <c r="XEW29" s="67"/>
      <c r="XEX29" s="67"/>
      <c r="XEY29" s="67"/>
      <c r="XEZ29" s="67"/>
      <c r="XFA29" s="67"/>
    </row>
    <row r="30" spans="1:16381" s="64" customFormat="1" x14ac:dyDescent="0.2">
      <c r="A30" s="201" t="s">
        <v>328</v>
      </c>
      <c r="B30" s="61">
        <v>2202</v>
      </c>
      <c r="C30" s="61"/>
      <c r="D30" s="61"/>
      <c r="E30" s="61"/>
      <c r="F30" s="62" t="s">
        <v>577</v>
      </c>
      <c r="G30" s="72">
        <v>248296350</v>
      </c>
      <c r="H30" s="72">
        <v>420545240.5</v>
      </c>
      <c r="I30" s="72">
        <v>433161597.71500003</v>
      </c>
      <c r="J30" s="72">
        <v>463161597.71500003</v>
      </c>
      <c r="K30" s="72">
        <v>478656445.64645004</v>
      </c>
      <c r="L30" s="72">
        <v>494696139.01584381</v>
      </c>
      <c r="M30" s="72">
        <v>515937373.18631834</v>
      </c>
    </row>
    <row r="31" spans="1:16381" s="64" customFormat="1" x14ac:dyDescent="0.2">
      <c r="A31" s="202" t="s">
        <v>328</v>
      </c>
      <c r="B31" s="65" t="s">
        <v>330</v>
      </c>
      <c r="C31" s="61"/>
      <c r="D31" s="61"/>
      <c r="E31" s="65" t="s">
        <v>276</v>
      </c>
      <c r="F31" s="2" t="s">
        <v>582</v>
      </c>
      <c r="G31" s="200">
        <v>183789670</v>
      </c>
      <c r="H31" s="200">
        <v>189303360.09999999</v>
      </c>
      <c r="I31" s="200">
        <v>194982460.903</v>
      </c>
      <c r="J31" s="200">
        <v>224982460.903</v>
      </c>
      <c r="K31" s="200">
        <v>233331934.73008999</v>
      </c>
      <c r="L31" s="200">
        <v>242011892.77199301</v>
      </c>
      <c r="M31" s="200">
        <v>255672599.555152</v>
      </c>
    </row>
    <row r="32" spans="1:16381" s="64" customFormat="1" x14ac:dyDescent="0.2">
      <c r="A32" s="202" t="s">
        <v>328</v>
      </c>
      <c r="B32" s="65" t="s">
        <v>330</v>
      </c>
      <c r="C32" s="61"/>
      <c r="D32" s="61"/>
      <c r="E32" s="65" t="s">
        <v>276</v>
      </c>
      <c r="F32" s="2" t="s">
        <v>583</v>
      </c>
      <c r="G32" s="200">
        <v>0</v>
      </c>
      <c r="H32" s="200">
        <v>164800000</v>
      </c>
      <c r="I32" s="200">
        <v>169744000</v>
      </c>
      <c r="J32" s="200">
        <v>169744000</v>
      </c>
      <c r="K32" s="200">
        <v>174836320</v>
      </c>
      <c r="L32" s="200">
        <v>180081409.59999999</v>
      </c>
      <c r="M32" s="200">
        <v>185483851.88800001</v>
      </c>
    </row>
    <row r="33" spans="1:13" s="64" customFormat="1" x14ac:dyDescent="0.2">
      <c r="A33" s="202" t="s">
        <v>328</v>
      </c>
      <c r="B33" s="65" t="s">
        <v>330</v>
      </c>
      <c r="C33" s="61"/>
      <c r="D33" s="61"/>
      <c r="E33" s="65" t="s">
        <v>276</v>
      </c>
      <c r="F33" s="2" t="s">
        <v>584</v>
      </c>
      <c r="G33" s="200">
        <v>64506680</v>
      </c>
      <c r="H33" s="200">
        <v>66441880.399999999</v>
      </c>
      <c r="I33" s="200">
        <v>68435136.812000006</v>
      </c>
      <c r="J33" s="200">
        <v>68435136.812000006</v>
      </c>
      <c r="K33" s="200">
        <v>70488190.916360006</v>
      </c>
      <c r="L33" s="200">
        <v>72602836.643850803</v>
      </c>
      <c r="M33" s="200">
        <v>74780921.743166327</v>
      </c>
    </row>
    <row r="34" spans="1:13" s="64" customFormat="1" x14ac:dyDescent="0.2">
      <c r="A34" s="201" t="s">
        <v>328</v>
      </c>
      <c r="B34" s="61">
        <v>2202</v>
      </c>
      <c r="C34" s="61"/>
      <c r="D34" s="61"/>
      <c r="E34" s="61"/>
      <c r="F34" s="62" t="s">
        <v>581</v>
      </c>
      <c r="G34" s="72">
        <v>3404924620</v>
      </c>
      <c r="H34" s="72">
        <v>3498651852.4799972</v>
      </c>
      <c r="I34" s="72">
        <v>2966752572.8379998</v>
      </c>
      <c r="J34" s="72">
        <v>3223301086.638</v>
      </c>
      <c r="K34" s="72">
        <v>3365455534.9971399</v>
      </c>
      <c r="L34" s="72">
        <v>4727394028.7220535</v>
      </c>
      <c r="M34" s="72">
        <v>3520181950.0937166</v>
      </c>
    </row>
    <row r="35" spans="1:13" s="64" customFormat="1" x14ac:dyDescent="0.2">
      <c r="A35" s="202" t="s">
        <v>328</v>
      </c>
      <c r="B35" s="65" t="s">
        <v>330</v>
      </c>
      <c r="C35" s="61"/>
      <c r="D35" s="61"/>
      <c r="E35" s="65" t="s">
        <v>276</v>
      </c>
      <c r="F35" s="2" t="s">
        <v>585</v>
      </c>
      <c r="G35" s="200">
        <v>87671820</v>
      </c>
      <c r="H35" s="200">
        <v>90301974.600000009</v>
      </c>
      <c r="I35" s="200">
        <v>93011033.838</v>
      </c>
      <c r="J35" s="200">
        <v>93011033.838</v>
      </c>
      <c r="K35" s="200">
        <v>95801364.853139997</v>
      </c>
      <c r="L35" s="200">
        <v>98675405.798734203</v>
      </c>
      <c r="M35" s="200">
        <v>167635667.97269619</v>
      </c>
    </row>
    <row r="36" spans="1:13" s="64" customFormat="1" x14ac:dyDescent="0.2">
      <c r="A36" s="202" t="s">
        <v>328</v>
      </c>
      <c r="B36" s="65" t="s">
        <v>330</v>
      </c>
      <c r="C36" s="61"/>
      <c r="D36" s="61"/>
      <c r="E36" s="65" t="s">
        <v>291</v>
      </c>
      <c r="F36" s="2" t="s">
        <v>586</v>
      </c>
      <c r="G36" s="71">
        <v>3317252800</v>
      </c>
      <c r="H36" s="71">
        <v>3328349877.8799973</v>
      </c>
      <c r="I36" s="71">
        <v>2791341539</v>
      </c>
      <c r="J36" s="71">
        <v>3047890052.8000002</v>
      </c>
      <c r="K36" s="71">
        <v>3184782170.1440001</v>
      </c>
      <c r="L36" s="71">
        <v>3041300462.9233198</v>
      </c>
      <c r="M36" s="71">
        <v>3262505577.3210201</v>
      </c>
    </row>
    <row r="37" spans="1:13" s="64" customFormat="1" x14ac:dyDescent="0.2">
      <c r="A37" s="202" t="s">
        <v>328</v>
      </c>
      <c r="B37" s="65" t="s">
        <v>330</v>
      </c>
      <c r="C37" s="61"/>
      <c r="D37" s="61"/>
      <c r="E37" s="65" t="s">
        <v>276</v>
      </c>
      <c r="F37" s="2" t="s">
        <v>587</v>
      </c>
      <c r="G37" s="71">
        <v>0</v>
      </c>
      <c r="H37" s="71"/>
      <c r="I37" s="71"/>
      <c r="J37" s="71"/>
      <c r="K37" s="71"/>
      <c r="L37" s="71">
        <v>456082143.4756465</v>
      </c>
      <c r="M37" s="71"/>
    </row>
    <row r="38" spans="1:13" s="64" customFormat="1" x14ac:dyDescent="0.2">
      <c r="A38" s="202" t="s">
        <v>328</v>
      </c>
      <c r="B38" s="65" t="s">
        <v>330</v>
      </c>
      <c r="C38" s="61"/>
      <c r="D38" s="61"/>
      <c r="E38" s="65" t="s">
        <v>291</v>
      </c>
      <c r="F38" s="2" t="s">
        <v>587</v>
      </c>
      <c r="G38" s="71"/>
      <c r="H38" s="71">
        <v>80000000</v>
      </c>
      <c r="I38" s="71">
        <v>82400000</v>
      </c>
      <c r="J38" s="71">
        <v>82400000</v>
      </c>
      <c r="K38" s="71">
        <v>84872000</v>
      </c>
      <c r="L38" s="71">
        <v>1131336016.5243535</v>
      </c>
      <c r="M38" s="71">
        <v>90040704.799999997</v>
      </c>
    </row>
    <row r="39" spans="1:13" s="64" customFormat="1" x14ac:dyDescent="0.2">
      <c r="A39" s="201" t="s">
        <v>328</v>
      </c>
      <c r="B39" s="61">
        <v>2202</v>
      </c>
      <c r="C39" s="61"/>
      <c r="D39" s="61"/>
      <c r="E39" s="61"/>
      <c r="F39" s="62" t="s">
        <v>578</v>
      </c>
      <c r="G39" s="70">
        <v>828438000</v>
      </c>
      <c r="H39" s="70">
        <v>924070000</v>
      </c>
      <c r="I39" s="70">
        <v>1292788800</v>
      </c>
      <c r="J39" s="70">
        <v>1246060752</v>
      </c>
      <c r="K39" s="70">
        <v>1505377874.0799999</v>
      </c>
      <c r="L39" s="70">
        <v>1544788961.8032002</v>
      </c>
      <c r="M39" s="70">
        <v>1815279732.2181282</v>
      </c>
    </row>
    <row r="40" spans="1:13" s="64" customFormat="1" x14ac:dyDescent="0.2">
      <c r="A40" s="202" t="s">
        <v>328</v>
      </c>
      <c r="B40" s="65" t="s">
        <v>330</v>
      </c>
      <c r="C40" s="61"/>
      <c r="D40" s="61"/>
      <c r="E40" s="65" t="s">
        <v>276</v>
      </c>
      <c r="F40" s="2" t="s">
        <v>588</v>
      </c>
      <c r="G40" s="71">
        <v>760000000</v>
      </c>
      <c r="H40" s="71">
        <v>847720000</v>
      </c>
      <c r="I40" s="71">
        <v>987428800</v>
      </c>
      <c r="J40" s="71">
        <v>1130329952</v>
      </c>
      <c r="K40" s="71">
        <v>1276175150.0799999</v>
      </c>
      <c r="L40" s="71">
        <v>1422010156.0832002</v>
      </c>
      <c r="M40" s="71">
        <v>1558817562.3265281</v>
      </c>
    </row>
    <row r="41" spans="1:13" s="64" customFormat="1" x14ac:dyDescent="0.2">
      <c r="A41" s="202" t="s">
        <v>328</v>
      </c>
      <c r="B41" s="65" t="s">
        <v>330</v>
      </c>
      <c r="C41" s="61"/>
      <c r="D41" s="61"/>
      <c r="E41" s="65" t="s">
        <v>291</v>
      </c>
      <c r="F41" s="2" t="s">
        <v>589</v>
      </c>
      <c r="G41" s="71">
        <v>68438000</v>
      </c>
      <c r="H41" s="71">
        <v>76350000</v>
      </c>
      <c r="I41" s="71">
        <v>305360000</v>
      </c>
      <c r="J41" s="71">
        <v>115730800</v>
      </c>
      <c r="K41" s="71">
        <v>229202724</v>
      </c>
      <c r="L41" s="71">
        <v>122778805.72</v>
      </c>
      <c r="M41" s="71">
        <v>256462169.89160001</v>
      </c>
    </row>
    <row r="42" spans="1:13" s="64" customFormat="1" x14ac:dyDescent="0.2">
      <c r="A42" s="201" t="s">
        <v>328</v>
      </c>
      <c r="B42" s="61">
        <v>2202</v>
      </c>
      <c r="C42" s="61"/>
      <c r="D42" s="61"/>
      <c r="E42" s="61"/>
      <c r="F42" s="62" t="s">
        <v>2000</v>
      </c>
      <c r="G42" s="70">
        <v>360000000</v>
      </c>
      <c r="H42" s="70">
        <v>427900000</v>
      </c>
      <c r="I42" s="70">
        <v>682273000</v>
      </c>
      <c r="J42" s="70">
        <v>492030660</v>
      </c>
      <c r="K42" s="70">
        <v>557949305.79999995</v>
      </c>
      <c r="L42" s="70">
        <v>727942916.53400004</v>
      </c>
      <c r="M42" s="70">
        <v>617435579.6836201</v>
      </c>
    </row>
    <row r="43" spans="1:13" s="64" customFormat="1" x14ac:dyDescent="0.2">
      <c r="A43" s="202" t="s">
        <v>328</v>
      </c>
      <c r="B43" s="65" t="s">
        <v>330</v>
      </c>
      <c r="C43" s="61"/>
      <c r="D43" s="61"/>
      <c r="E43" s="65" t="s">
        <v>276</v>
      </c>
      <c r="F43" s="2" t="s">
        <v>590</v>
      </c>
      <c r="G43" s="71">
        <v>100000000</v>
      </c>
      <c r="H43" s="71">
        <v>129400000</v>
      </c>
      <c r="I43" s="71">
        <v>169822000</v>
      </c>
      <c r="J43" s="71">
        <v>132645460</v>
      </c>
      <c r="K43" s="71">
        <v>174991823.80000001</v>
      </c>
      <c r="L43" s="71">
        <v>140723568.514</v>
      </c>
      <c r="M43" s="71">
        <v>185230625.56942001</v>
      </c>
    </row>
    <row r="44" spans="1:13" s="64" customFormat="1" x14ac:dyDescent="0.2">
      <c r="A44" s="202" t="s">
        <v>328</v>
      </c>
      <c r="B44" s="65" t="s">
        <v>330</v>
      </c>
      <c r="C44" s="61"/>
      <c r="D44" s="61"/>
      <c r="E44" s="65" t="s">
        <v>276</v>
      </c>
      <c r="F44" s="2" t="s">
        <v>591</v>
      </c>
      <c r="G44" s="71">
        <v>170000000</v>
      </c>
      <c r="H44" s="71">
        <v>205800000</v>
      </c>
      <c r="I44" s="71">
        <v>416970000</v>
      </c>
      <c r="J44" s="71">
        <v>263904200</v>
      </c>
      <c r="K44" s="71">
        <v>284612052</v>
      </c>
      <c r="L44" s="71">
        <v>485923555.12</v>
      </c>
      <c r="M44" s="71">
        <v>327870287.42720002</v>
      </c>
    </row>
    <row r="45" spans="1:13" s="64" customFormat="1" x14ac:dyDescent="0.2">
      <c r="A45" s="202" t="s">
        <v>328</v>
      </c>
      <c r="B45" s="65" t="s">
        <v>330</v>
      </c>
      <c r="C45" s="61"/>
      <c r="D45" s="61"/>
      <c r="E45" s="65" t="s">
        <v>276</v>
      </c>
      <c r="F45" s="2" t="s">
        <v>592</v>
      </c>
      <c r="G45" s="71">
        <v>90000000</v>
      </c>
      <c r="H45" s="71">
        <v>92700000</v>
      </c>
      <c r="I45" s="71">
        <v>95481000</v>
      </c>
      <c r="J45" s="71">
        <v>95481000</v>
      </c>
      <c r="K45" s="71">
        <v>98345430</v>
      </c>
      <c r="L45" s="71">
        <v>101295792.90000001</v>
      </c>
      <c r="M45" s="71">
        <v>104334666.68700001</v>
      </c>
    </row>
    <row r="46" spans="1:13" s="64" customFormat="1" x14ac:dyDescent="0.2">
      <c r="A46" s="201" t="s">
        <v>328</v>
      </c>
      <c r="B46" s="61">
        <v>2202</v>
      </c>
      <c r="C46" s="61"/>
      <c r="D46" s="61"/>
      <c r="E46" s="61"/>
      <c r="F46" s="62" t="s">
        <v>579</v>
      </c>
      <c r="G46" s="70">
        <v>1268952980</v>
      </c>
      <c r="H46" s="70">
        <v>1307021569.4000001</v>
      </c>
      <c r="I46" s="70">
        <v>1346232216.4820001</v>
      </c>
      <c r="J46" s="70">
        <v>1346232216.4820001</v>
      </c>
      <c r="K46" s="70">
        <v>1386619182.9764602</v>
      </c>
      <c r="L46" s="70">
        <v>1428217758.465754</v>
      </c>
      <c r="M46" s="70">
        <v>1471064291.2197268</v>
      </c>
    </row>
    <row r="47" spans="1:13" s="64" customFormat="1" x14ac:dyDescent="0.2">
      <c r="A47" s="202" t="s">
        <v>328</v>
      </c>
      <c r="B47" s="65" t="s">
        <v>330</v>
      </c>
      <c r="C47" s="61"/>
      <c r="D47" s="61"/>
      <c r="E47" s="65" t="s">
        <v>276</v>
      </c>
      <c r="F47" s="2" t="s">
        <v>593</v>
      </c>
      <c r="G47" s="71">
        <v>546000000</v>
      </c>
      <c r="H47" s="71">
        <v>562380000</v>
      </c>
      <c r="I47" s="71">
        <v>579251400</v>
      </c>
      <c r="J47" s="71">
        <v>579251400</v>
      </c>
      <c r="K47" s="71">
        <v>596628942</v>
      </c>
      <c r="L47" s="71">
        <v>614527810.25999999</v>
      </c>
      <c r="M47" s="71">
        <v>632963644.56780005</v>
      </c>
    </row>
    <row r="48" spans="1:13" s="64" customFormat="1" x14ac:dyDescent="0.2">
      <c r="A48" s="202" t="s">
        <v>328</v>
      </c>
      <c r="B48" s="65" t="s">
        <v>330</v>
      </c>
      <c r="C48" s="61"/>
      <c r="D48" s="61"/>
      <c r="E48" s="65" t="s">
        <v>276</v>
      </c>
      <c r="F48" s="2" t="s">
        <v>594</v>
      </c>
      <c r="G48" s="71">
        <v>168234140</v>
      </c>
      <c r="H48" s="71">
        <v>159555312.83999899</v>
      </c>
      <c r="I48" s="71">
        <v>178479599.12600002</v>
      </c>
      <c r="J48" s="71">
        <v>178479599.12600002</v>
      </c>
      <c r="K48" s="71">
        <v>183833987.09978002</v>
      </c>
      <c r="L48" s="71">
        <v>189349006.71277344</v>
      </c>
      <c r="M48" s="71">
        <v>195029476.91415665</v>
      </c>
    </row>
    <row r="49" spans="1:13" s="64" customFormat="1" x14ac:dyDescent="0.2">
      <c r="A49" s="202" t="s">
        <v>328</v>
      </c>
      <c r="B49" s="65" t="s">
        <v>330</v>
      </c>
      <c r="C49" s="61"/>
      <c r="D49" s="61"/>
      <c r="E49" s="65" t="s">
        <v>291</v>
      </c>
      <c r="F49" s="2" t="s">
        <v>594</v>
      </c>
      <c r="G49" s="71"/>
      <c r="H49" s="71">
        <v>13725851.360001028</v>
      </c>
      <c r="I49" s="71"/>
      <c r="J49" s="71"/>
      <c r="K49" s="71"/>
      <c r="L49" s="71"/>
      <c r="M49" s="71"/>
    </row>
    <row r="50" spans="1:13" s="64" customFormat="1" x14ac:dyDescent="0.2">
      <c r="A50" s="202" t="s">
        <v>328</v>
      </c>
      <c r="B50" s="65" t="s">
        <v>330</v>
      </c>
      <c r="C50" s="61"/>
      <c r="D50" s="61"/>
      <c r="E50" s="65" t="s">
        <v>276</v>
      </c>
      <c r="F50" s="2" t="s">
        <v>595</v>
      </c>
      <c r="G50" s="71">
        <v>554718840</v>
      </c>
      <c r="H50" s="71">
        <v>571360405.20000005</v>
      </c>
      <c r="I50" s="71">
        <v>588501217.35600007</v>
      </c>
      <c r="J50" s="71">
        <v>588501217.35600007</v>
      </c>
      <c r="K50" s="71">
        <v>606156253.87668014</v>
      </c>
      <c r="L50" s="71">
        <v>624340941.4929806</v>
      </c>
      <c r="M50" s="71">
        <v>643071169.73777008</v>
      </c>
    </row>
    <row r="51" spans="1:13" s="64" customFormat="1" x14ac:dyDescent="0.2">
      <c r="A51" s="201" t="s">
        <v>328</v>
      </c>
      <c r="B51" s="61">
        <v>2202</v>
      </c>
      <c r="C51" s="61"/>
      <c r="D51" s="61"/>
      <c r="E51" s="61"/>
      <c r="F51" s="62" t="s">
        <v>580</v>
      </c>
      <c r="G51" s="70">
        <v>2073459520</v>
      </c>
      <c r="H51" s="70">
        <v>2031454524.0599999</v>
      </c>
      <c r="I51" s="70">
        <v>2336136445.0998793</v>
      </c>
      <c r="J51" s="70">
        <v>2757540240.1708927</v>
      </c>
      <c r="K51" s="70">
        <v>2729741190.2621465</v>
      </c>
      <c r="L51" s="70">
        <v>1621997304.9769824</v>
      </c>
      <c r="M51" s="70">
        <v>3153480112.8112545</v>
      </c>
    </row>
    <row r="52" spans="1:13" s="64" customFormat="1" x14ac:dyDescent="0.2">
      <c r="A52" s="202" t="s">
        <v>328</v>
      </c>
      <c r="B52" s="65" t="s">
        <v>330</v>
      </c>
      <c r="C52" s="61"/>
      <c r="D52" s="61"/>
      <c r="E52" s="65" t="s">
        <v>276</v>
      </c>
      <c r="F52" s="2" t="s">
        <v>596</v>
      </c>
      <c r="G52" s="71">
        <v>2049684400</v>
      </c>
      <c r="H52" s="71">
        <v>1951454524.0599999</v>
      </c>
      <c r="I52" s="71">
        <v>1750734116.9394</v>
      </c>
      <c r="J52" s="71">
        <v>2043303024.71807</v>
      </c>
      <c r="K52" s="71">
        <v>2062406596.6041801</v>
      </c>
      <c r="L52" s="71">
        <v>1534579144.9769824</v>
      </c>
      <c r="M52" s="71">
        <v>2151747780.5074801</v>
      </c>
    </row>
    <row r="53" spans="1:13" s="64" customFormat="1" x14ac:dyDescent="0.2">
      <c r="A53" s="202" t="s">
        <v>328</v>
      </c>
      <c r="B53" s="65" t="s">
        <v>330</v>
      </c>
      <c r="C53" s="61"/>
      <c r="D53" s="61"/>
      <c r="E53" s="65" t="s">
        <v>291</v>
      </c>
      <c r="F53" s="2" t="s">
        <v>596</v>
      </c>
      <c r="G53" s="71"/>
      <c r="H53" s="71"/>
      <c r="I53" s="71">
        <v>503002328.16047931</v>
      </c>
      <c r="J53" s="71">
        <v>631837215.45282269</v>
      </c>
      <c r="K53" s="71">
        <v>582462593.65796638</v>
      </c>
      <c r="L53" s="71"/>
      <c r="M53" s="71">
        <v>911691627.50377417</v>
      </c>
    </row>
    <row r="54" spans="1:13" s="64" customFormat="1" x14ac:dyDescent="0.2">
      <c r="A54" s="202" t="s">
        <v>328</v>
      </c>
      <c r="B54" s="65" t="s">
        <v>330</v>
      </c>
      <c r="C54" s="61"/>
      <c r="D54" s="61"/>
      <c r="E54" s="65" t="s">
        <v>276</v>
      </c>
      <c r="F54" s="2" t="s">
        <v>597</v>
      </c>
      <c r="G54" s="71">
        <v>7920550</v>
      </c>
      <c r="H54" s="71"/>
      <c r="I54" s="71"/>
      <c r="J54" s="71"/>
      <c r="K54" s="71"/>
      <c r="L54" s="71"/>
      <c r="M54" s="71"/>
    </row>
    <row r="55" spans="1:13" s="64" customFormat="1" x14ac:dyDescent="0.2">
      <c r="A55" s="202" t="s">
        <v>328</v>
      </c>
      <c r="B55" s="65" t="s">
        <v>330</v>
      </c>
      <c r="C55" s="61"/>
      <c r="D55" s="61"/>
      <c r="E55" s="65" t="s">
        <v>291</v>
      </c>
      <c r="F55" s="2" t="s">
        <v>597</v>
      </c>
      <c r="G55" s="71">
        <v>15854570</v>
      </c>
      <c r="H55" s="71">
        <v>80000000</v>
      </c>
      <c r="I55" s="71">
        <v>82400000</v>
      </c>
      <c r="J55" s="71">
        <v>82400000</v>
      </c>
      <c r="K55" s="71">
        <v>84872000</v>
      </c>
      <c r="L55" s="71">
        <v>87418160</v>
      </c>
      <c r="M55" s="71">
        <v>90040704.799999997</v>
      </c>
    </row>
    <row r="56" spans="1:13" s="64" customFormat="1" x14ac:dyDescent="0.2">
      <c r="A56" s="201"/>
      <c r="B56" s="61"/>
      <c r="C56" s="61"/>
      <c r="D56" s="61"/>
      <c r="E56" s="65"/>
      <c r="F56" s="2"/>
      <c r="G56" s="200"/>
      <c r="H56" s="200"/>
      <c r="I56" s="200"/>
      <c r="J56" s="200"/>
      <c r="K56" s="200"/>
      <c r="L56" s="200"/>
      <c r="M56" s="200"/>
    </row>
    <row r="57" spans="1:13" s="64" customFormat="1" x14ac:dyDescent="0.2">
      <c r="A57" s="201"/>
      <c r="B57" s="61"/>
      <c r="C57" s="61"/>
      <c r="D57" s="61"/>
      <c r="E57" s="65" t="s">
        <v>291</v>
      </c>
      <c r="F57" s="2" t="s">
        <v>421</v>
      </c>
      <c r="G57" s="200">
        <v>15854570</v>
      </c>
      <c r="H57" s="200"/>
      <c r="I57" s="200"/>
      <c r="J57" s="200"/>
      <c r="K57" s="200"/>
      <c r="L57" s="200"/>
      <c r="M57" s="200"/>
    </row>
    <row r="58" spans="1:13" s="64" customFormat="1" x14ac:dyDescent="0.2">
      <c r="A58" s="201" t="s">
        <v>328</v>
      </c>
      <c r="B58" s="61">
        <v>2202</v>
      </c>
      <c r="C58" s="61"/>
      <c r="D58" s="61"/>
      <c r="E58" s="61"/>
      <c r="F58" s="62" t="s">
        <v>329</v>
      </c>
      <c r="G58" s="72">
        <v>8184071470</v>
      </c>
      <c r="H58" s="72">
        <v>8609643186.4399986</v>
      </c>
      <c r="I58" s="72">
        <v>9057344632.1348801</v>
      </c>
      <c r="J58" s="72">
        <v>9528326553.0058918</v>
      </c>
      <c r="K58" s="72">
        <v>10023799533.762199</v>
      </c>
      <c r="L58" s="72">
        <v>10545037109.517834</v>
      </c>
      <c r="M58" s="72">
        <v>11093379039.212761</v>
      </c>
    </row>
    <row r="59" spans="1:13" x14ac:dyDescent="0.2">
      <c r="A59" s="202" t="s">
        <v>328</v>
      </c>
      <c r="B59" s="65" t="s">
        <v>330</v>
      </c>
      <c r="C59" s="65"/>
      <c r="D59" s="65"/>
      <c r="E59" s="65" t="s">
        <v>291</v>
      </c>
      <c r="F59" s="2" t="s">
        <v>331</v>
      </c>
      <c r="G59" s="73">
        <v>3401545370</v>
      </c>
      <c r="H59" s="66">
        <v>3578425729.2399998</v>
      </c>
      <c r="I59" s="66">
        <v>3764503867.1604795</v>
      </c>
      <c r="J59" s="66">
        <v>3960258068.2528243</v>
      </c>
      <c r="K59" s="66">
        <v>4166191487.801971</v>
      </c>
      <c r="L59" s="66">
        <v>4382833445.1676731</v>
      </c>
      <c r="M59" s="66">
        <v>4610740784.3163919</v>
      </c>
    </row>
    <row r="60" spans="1:13" x14ac:dyDescent="0.2">
      <c r="A60" s="202" t="s">
        <v>328</v>
      </c>
      <c r="B60" s="65" t="s">
        <v>330</v>
      </c>
      <c r="C60" s="65"/>
      <c r="D60" s="65"/>
      <c r="E60" s="65" t="s">
        <v>276</v>
      </c>
      <c r="F60" s="2" t="s">
        <v>331</v>
      </c>
      <c r="G60" s="73">
        <v>4782526100</v>
      </c>
      <c r="H60" s="66">
        <v>5031217457.1999998</v>
      </c>
      <c r="I60" s="66">
        <v>5292840764.9743996</v>
      </c>
      <c r="J60" s="66">
        <v>5568068484.753068</v>
      </c>
      <c r="K60" s="66">
        <v>5857608045.960228</v>
      </c>
      <c r="L60" s="66">
        <v>6162203664.3501596</v>
      </c>
      <c r="M60" s="66">
        <v>6482638254.896368</v>
      </c>
    </row>
    <row r="61" spans="1:13" s="64" customFormat="1" ht="16" thickBot="1" x14ac:dyDescent="0.25">
      <c r="A61" s="207"/>
      <c r="B61" s="208"/>
      <c r="C61" s="208"/>
      <c r="D61" s="208"/>
      <c r="E61" s="208"/>
      <c r="F61" s="209" t="s">
        <v>332</v>
      </c>
      <c r="G61" s="210">
        <v>38628579938</v>
      </c>
      <c r="H61" s="210">
        <v>40637266094.775993</v>
      </c>
      <c r="I61" s="210">
        <v>42750403931.704346</v>
      </c>
      <c r="J61" s="210">
        <v>44973424936.152985</v>
      </c>
      <c r="K61" s="210">
        <v>47312043032.832932</v>
      </c>
      <c r="L61" s="210">
        <v>49772269270.540253</v>
      </c>
      <c r="M61" s="210">
        <v>52360427272.608337</v>
      </c>
    </row>
    <row r="62" spans="1:13" x14ac:dyDescent="0.2">
      <c r="G62" s="69">
        <v>38628579938</v>
      </c>
      <c r="H62" s="69">
        <v>40637266094.776001</v>
      </c>
      <c r="I62" s="69">
        <v>42750403931.704346</v>
      </c>
      <c r="J62" s="69">
        <v>44973424936.152969</v>
      </c>
      <c r="K62" s="69">
        <v>47312043032.832932</v>
      </c>
      <c r="L62" s="69">
        <v>49772269270.540237</v>
      </c>
      <c r="M62" s="69">
        <v>52360427272.608337</v>
      </c>
    </row>
    <row r="63" spans="1:13" x14ac:dyDescent="0.2">
      <c r="G63" s="69"/>
      <c r="H63" s="69"/>
      <c r="I63" s="69"/>
      <c r="J63" s="69"/>
      <c r="K63" s="69"/>
      <c r="L63" s="69"/>
      <c r="M63" s="69"/>
    </row>
    <row r="64" spans="1:13" x14ac:dyDescent="0.2">
      <c r="E64" s="56" t="s">
        <v>289</v>
      </c>
      <c r="F64" s="57" t="s">
        <v>290</v>
      </c>
      <c r="G64" s="74">
        <v>38628579938</v>
      </c>
      <c r="H64" s="74">
        <v>40637266094.775993</v>
      </c>
      <c r="I64" s="74">
        <v>42750403931.704346</v>
      </c>
      <c r="J64" s="74">
        <v>44973424936.152969</v>
      </c>
      <c r="K64" s="74">
        <v>47312043032.832932</v>
      </c>
      <c r="L64" s="74">
        <v>49772269270.540237</v>
      </c>
      <c r="M64" s="74">
        <v>52360427272.60833</v>
      </c>
    </row>
    <row r="65" spans="1:13" x14ac:dyDescent="0.2">
      <c r="E65" s="65" t="s">
        <v>291</v>
      </c>
      <c r="F65" s="2" t="s">
        <v>292</v>
      </c>
      <c r="G65" s="73">
        <v>16482085435</v>
      </c>
      <c r="H65" s="66">
        <v>17339153877.619999</v>
      </c>
      <c r="I65" s="66">
        <v>18240789879.256237</v>
      </c>
      <c r="J65" s="66">
        <v>19189310952.977562</v>
      </c>
      <c r="K65" s="66">
        <v>20187155122.532394</v>
      </c>
      <c r="L65" s="66">
        <v>21236887188.904079</v>
      </c>
      <c r="M65" s="66">
        <v>22341205322.727093</v>
      </c>
    </row>
    <row r="66" spans="1:13" x14ac:dyDescent="0.2">
      <c r="E66" s="65" t="s">
        <v>276</v>
      </c>
      <c r="F66" s="2" t="s">
        <v>292</v>
      </c>
      <c r="G66" s="73">
        <v>13962423033</v>
      </c>
      <c r="H66" s="66">
        <v>14688469030.716</v>
      </c>
      <c r="I66" s="66">
        <v>15452269420.313232</v>
      </c>
      <c r="J66" s="66">
        <v>16255787430.169521</v>
      </c>
      <c r="K66" s="66">
        <v>17101088376.538336</v>
      </c>
      <c r="L66" s="66">
        <v>17990344972.118328</v>
      </c>
      <c r="M66" s="66">
        <v>18925842910.66848</v>
      </c>
    </row>
    <row r="67" spans="1:13" x14ac:dyDescent="0.2">
      <c r="E67" s="65" t="s">
        <v>291</v>
      </c>
      <c r="F67" s="2" t="s">
        <v>293</v>
      </c>
      <c r="G67" s="73">
        <v>3401545370</v>
      </c>
      <c r="H67" s="66">
        <v>3578425729.2399998</v>
      </c>
      <c r="I67" s="66">
        <v>3764503867.1604795</v>
      </c>
      <c r="J67" s="66">
        <v>3960258068.2528243</v>
      </c>
      <c r="K67" s="66">
        <v>4166191487.801971</v>
      </c>
      <c r="L67" s="66">
        <v>4382833445.1676731</v>
      </c>
      <c r="M67" s="66">
        <v>4610740784.3163919</v>
      </c>
    </row>
    <row r="68" spans="1:13" x14ac:dyDescent="0.2">
      <c r="E68" s="65" t="s">
        <v>276</v>
      </c>
      <c r="F68" s="2" t="s">
        <v>293</v>
      </c>
      <c r="G68" s="73">
        <v>4782526100</v>
      </c>
      <c r="H68" s="66">
        <v>5031217457.1999998</v>
      </c>
      <c r="I68" s="66">
        <v>5292840764.9743996</v>
      </c>
      <c r="J68" s="66">
        <v>5568068484.753068</v>
      </c>
      <c r="K68" s="66">
        <v>5857608045.960228</v>
      </c>
      <c r="L68" s="66">
        <v>6162203664.3501596</v>
      </c>
      <c r="M68" s="66">
        <v>6482638254.896368</v>
      </c>
    </row>
    <row r="75" spans="1:13" x14ac:dyDescent="0.2">
      <c r="A75" s="64" t="s">
        <v>2040</v>
      </c>
      <c r="B75" s="64"/>
    </row>
    <row r="76" spans="1:13" x14ac:dyDescent="0.2">
      <c r="A76" t="s">
        <v>502</v>
      </c>
      <c r="B76"/>
    </row>
  </sheetData>
  <mergeCells count="1024">
    <mergeCell ref="A2:M2"/>
    <mergeCell ref="DG29:DK29"/>
    <mergeCell ref="DW29:EA29"/>
    <mergeCell ref="EM29:EQ29"/>
    <mergeCell ref="FC29:FG29"/>
    <mergeCell ref="FS29:FW29"/>
    <mergeCell ref="GI29:GM29"/>
    <mergeCell ref="O29:S29"/>
    <mergeCell ref="AE29:AI29"/>
    <mergeCell ref="AU29:AY29"/>
    <mergeCell ref="BK29:BO29"/>
    <mergeCell ref="CA29:CE29"/>
    <mergeCell ref="CQ29:CU29"/>
    <mergeCell ref="OI29:OM29"/>
    <mergeCell ref="OY29:PC29"/>
    <mergeCell ref="PO29:PS29"/>
    <mergeCell ref="QE29:QI29"/>
    <mergeCell ref="QU29:QY29"/>
    <mergeCell ref="RK29:RO29"/>
    <mergeCell ref="KQ29:KU29"/>
    <mergeCell ref="LG29:LK29"/>
    <mergeCell ref="LW29:MA29"/>
    <mergeCell ref="MM29:MQ29"/>
    <mergeCell ref="NC29:NG29"/>
    <mergeCell ref="NS29:NW29"/>
    <mergeCell ref="GY29:HC29"/>
    <mergeCell ref="HO29:HS29"/>
    <mergeCell ref="IE29:II29"/>
    <mergeCell ref="IU29:IY29"/>
    <mergeCell ref="JK29:JO29"/>
    <mergeCell ref="KA29:KE29"/>
    <mergeCell ref="ZK29:ZO29"/>
    <mergeCell ref="AAA29:AAE29"/>
    <mergeCell ref="AAQ29:AAU29"/>
    <mergeCell ref="ABG29:ABK29"/>
    <mergeCell ref="ABW29:ACA29"/>
    <mergeCell ref="ACM29:ACQ29"/>
    <mergeCell ref="VS29:VW29"/>
    <mergeCell ref="WI29:WM29"/>
    <mergeCell ref="WY29:XC29"/>
    <mergeCell ref="XO29:XS29"/>
    <mergeCell ref="YE29:YI29"/>
    <mergeCell ref="YU29:YY29"/>
    <mergeCell ref="SA29:SE29"/>
    <mergeCell ref="SQ29:SU29"/>
    <mergeCell ref="TG29:TK29"/>
    <mergeCell ref="TW29:UA29"/>
    <mergeCell ref="UM29:UQ29"/>
    <mergeCell ref="VC29:VG29"/>
    <mergeCell ref="AKM29:AKQ29"/>
    <mergeCell ref="ALC29:ALG29"/>
    <mergeCell ref="ALS29:ALW29"/>
    <mergeCell ref="AMI29:AMM29"/>
    <mergeCell ref="AMY29:ANC29"/>
    <mergeCell ref="ANO29:ANS29"/>
    <mergeCell ref="AGU29:AGY29"/>
    <mergeCell ref="AHK29:AHO29"/>
    <mergeCell ref="AIA29:AIE29"/>
    <mergeCell ref="AIQ29:AIU29"/>
    <mergeCell ref="AJG29:AJK29"/>
    <mergeCell ref="AJW29:AKA29"/>
    <mergeCell ref="ADC29:ADG29"/>
    <mergeCell ref="ADS29:ADW29"/>
    <mergeCell ref="AEI29:AEM29"/>
    <mergeCell ref="AEY29:AFC29"/>
    <mergeCell ref="AFO29:AFS29"/>
    <mergeCell ref="AGE29:AGI29"/>
    <mergeCell ref="AVO29:AVS29"/>
    <mergeCell ref="AWE29:AWI29"/>
    <mergeCell ref="AWU29:AWY29"/>
    <mergeCell ref="AXK29:AXO29"/>
    <mergeCell ref="AYA29:AYE29"/>
    <mergeCell ref="AYQ29:AYU29"/>
    <mergeCell ref="ARW29:ASA29"/>
    <mergeCell ref="ASM29:ASQ29"/>
    <mergeCell ref="ATC29:ATG29"/>
    <mergeCell ref="ATS29:ATW29"/>
    <mergeCell ref="AUI29:AUM29"/>
    <mergeCell ref="AUY29:AVC29"/>
    <mergeCell ref="AOE29:AOI29"/>
    <mergeCell ref="AOU29:AOY29"/>
    <mergeCell ref="APK29:APO29"/>
    <mergeCell ref="AQA29:AQE29"/>
    <mergeCell ref="AQQ29:AQU29"/>
    <mergeCell ref="ARG29:ARK29"/>
    <mergeCell ref="BGQ29:BGU29"/>
    <mergeCell ref="BHG29:BHK29"/>
    <mergeCell ref="BHW29:BIA29"/>
    <mergeCell ref="BIM29:BIQ29"/>
    <mergeCell ref="BJC29:BJG29"/>
    <mergeCell ref="BJS29:BJW29"/>
    <mergeCell ref="BCY29:BDC29"/>
    <mergeCell ref="BDO29:BDS29"/>
    <mergeCell ref="BEE29:BEI29"/>
    <mergeCell ref="BEU29:BEY29"/>
    <mergeCell ref="BFK29:BFO29"/>
    <mergeCell ref="BGA29:BGE29"/>
    <mergeCell ref="AZG29:AZK29"/>
    <mergeCell ref="AZW29:BAA29"/>
    <mergeCell ref="BAM29:BAQ29"/>
    <mergeCell ref="BBC29:BBG29"/>
    <mergeCell ref="BBS29:BBW29"/>
    <mergeCell ref="BCI29:BCM29"/>
    <mergeCell ref="BRS29:BRW29"/>
    <mergeCell ref="BSI29:BSM29"/>
    <mergeCell ref="BSY29:BTC29"/>
    <mergeCell ref="BTO29:BTS29"/>
    <mergeCell ref="BUE29:BUI29"/>
    <mergeCell ref="BUU29:BUY29"/>
    <mergeCell ref="BOA29:BOE29"/>
    <mergeCell ref="BOQ29:BOU29"/>
    <mergeCell ref="BPG29:BPK29"/>
    <mergeCell ref="BPW29:BQA29"/>
    <mergeCell ref="BQM29:BQQ29"/>
    <mergeCell ref="BRC29:BRG29"/>
    <mergeCell ref="BKI29:BKM29"/>
    <mergeCell ref="BKY29:BLC29"/>
    <mergeCell ref="BLO29:BLS29"/>
    <mergeCell ref="BME29:BMI29"/>
    <mergeCell ref="BMU29:BMY29"/>
    <mergeCell ref="BNK29:BNO29"/>
    <mergeCell ref="CCU29:CCY29"/>
    <mergeCell ref="CDK29:CDO29"/>
    <mergeCell ref="CEA29:CEE29"/>
    <mergeCell ref="CEQ29:CEU29"/>
    <mergeCell ref="CFG29:CFK29"/>
    <mergeCell ref="CFW29:CGA29"/>
    <mergeCell ref="BZC29:BZG29"/>
    <mergeCell ref="BZS29:BZW29"/>
    <mergeCell ref="CAI29:CAM29"/>
    <mergeCell ref="CAY29:CBC29"/>
    <mergeCell ref="CBO29:CBS29"/>
    <mergeCell ref="CCE29:CCI29"/>
    <mergeCell ref="BVK29:BVO29"/>
    <mergeCell ref="BWA29:BWE29"/>
    <mergeCell ref="BWQ29:BWU29"/>
    <mergeCell ref="BXG29:BXK29"/>
    <mergeCell ref="BXW29:BYA29"/>
    <mergeCell ref="BYM29:BYQ29"/>
    <mergeCell ref="CNW29:COA29"/>
    <mergeCell ref="COM29:COQ29"/>
    <mergeCell ref="CPC29:CPG29"/>
    <mergeCell ref="CPS29:CPW29"/>
    <mergeCell ref="CQI29:CQM29"/>
    <mergeCell ref="CQY29:CRC29"/>
    <mergeCell ref="CKE29:CKI29"/>
    <mergeCell ref="CKU29:CKY29"/>
    <mergeCell ref="CLK29:CLO29"/>
    <mergeCell ref="CMA29:CME29"/>
    <mergeCell ref="CMQ29:CMU29"/>
    <mergeCell ref="CNG29:CNK29"/>
    <mergeCell ref="CGM29:CGQ29"/>
    <mergeCell ref="CHC29:CHG29"/>
    <mergeCell ref="CHS29:CHW29"/>
    <mergeCell ref="CII29:CIM29"/>
    <mergeCell ref="CIY29:CJC29"/>
    <mergeCell ref="CJO29:CJS29"/>
    <mergeCell ref="CYY29:CZC29"/>
    <mergeCell ref="CZO29:CZS29"/>
    <mergeCell ref="DAE29:DAI29"/>
    <mergeCell ref="DAU29:DAY29"/>
    <mergeCell ref="DBK29:DBO29"/>
    <mergeCell ref="DCA29:DCE29"/>
    <mergeCell ref="CVG29:CVK29"/>
    <mergeCell ref="CVW29:CWA29"/>
    <mergeCell ref="CWM29:CWQ29"/>
    <mergeCell ref="CXC29:CXG29"/>
    <mergeCell ref="CXS29:CXW29"/>
    <mergeCell ref="CYI29:CYM29"/>
    <mergeCell ref="CRO29:CRS29"/>
    <mergeCell ref="CSE29:CSI29"/>
    <mergeCell ref="CSU29:CSY29"/>
    <mergeCell ref="CTK29:CTO29"/>
    <mergeCell ref="CUA29:CUE29"/>
    <mergeCell ref="CUQ29:CUU29"/>
    <mergeCell ref="DKA29:DKE29"/>
    <mergeCell ref="DKQ29:DKU29"/>
    <mergeCell ref="DLG29:DLK29"/>
    <mergeCell ref="DLW29:DMA29"/>
    <mergeCell ref="DMM29:DMQ29"/>
    <mergeCell ref="DNC29:DNG29"/>
    <mergeCell ref="DGI29:DGM29"/>
    <mergeCell ref="DGY29:DHC29"/>
    <mergeCell ref="DHO29:DHS29"/>
    <mergeCell ref="DIE29:DII29"/>
    <mergeCell ref="DIU29:DIY29"/>
    <mergeCell ref="DJK29:DJO29"/>
    <mergeCell ref="DCQ29:DCU29"/>
    <mergeCell ref="DDG29:DDK29"/>
    <mergeCell ref="DDW29:DEA29"/>
    <mergeCell ref="DEM29:DEQ29"/>
    <mergeCell ref="DFC29:DFG29"/>
    <mergeCell ref="DFS29:DFW29"/>
    <mergeCell ref="DVC29:DVG29"/>
    <mergeCell ref="DVS29:DVW29"/>
    <mergeCell ref="DWI29:DWM29"/>
    <mergeCell ref="DWY29:DXC29"/>
    <mergeCell ref="DXO29:DXS29"/>
    <mergeCell ref="DYE29:DYI29"/>
    <mergeCell ref="DRK29:DRO29"/>
    <mergeCell ref="DSA29:DSE29"/>
    <mergeCell ref="DSQ29:DSU29"/>
    <mergeCell ref="DTG29:DTK29"/>
    <mergeCell ref="DTW29:DUA29"/>
    <mergeCell ref="DUM29:DUQ29"/>
    <mergeCell ref="DNS29:DNW29"/>
    <mergeCell ref="DOI29:DOM29"/>
    <mergeCell ref="DOY29:DPC29"/>
    <mergeCell ref="DPO29:DPS29"/>
    <mergeCell ref="DQE29:DQI29"/>
    <mergeCell ref="DQU29:DQY29"/>
    <mergeCell ref="EGE29:EGI29"/>
    <mergeCell ref="EGU29:EGY29"/>
    <mergeCell ref="EHK29:EHO29"/>
    <mergeCell ref="EIA29:EIE29"/>
    <mergeCell ref="EIQ29:EIU29"/>
    <mergeCell ref="EJG29:EJK29"/>
    <mergeCell ref="ECM29:ECQ29"/>
    <mergeCell ref="EDC29:EDG29"/>
    <mergeCell ref="EDS29:EDW29"/>
    <mergeCell ref="EEI29:EEM29"/>
    <mergeCell ref="EEY29:EFC29"/>
    <mergeCell ref="EFO29:EFS29"/>
    <mergeCell ref="DYU29:DYY29"/>
    <mergeCell ref="DZK29:DZO29"/>
    <mergeCell ref="EAA29:EAE29"/>
    <mergeCell ref="EAQ29:EAU29"/>
    <mergeCell ref="EBG29:EBK29"/>
    <mergeCell ref="EBW29:ECA29"/>
    <mergeCell ref="ERG29:ERK29"/>
    <mergeCell ref="ERW29:ESA29"/>
    <mergeCell ref="ESM29:ESQ29"/>
    <mergeCell ref="ETC29:ETG29"/>
    <mergeCell ref="ETS29:ETW29"/>
    <mergeCell ref="EUI29:EUM29"/>
    <mergeCell ref="ENO29:ENS29"/>
    <mergeCell ref="EOE29:EOI29"/>
    <mergeCell ref="EOU29:EOY29"/>
    <mergeCell ref="EPK29:EPO29"/>
    <mergeCell ref="EQA29:EQE29"/>
    <mergeCell ref="EQQ29:EQU29"/>
    <mergeCell ref="EJW29:EKA29"/>
    <mergeCell ref="EKM29:EKQ29"/>
    <mergeCell ref="ELC29:ELG29"/>
    <mergeCell ref="ELS29:ELW29"/>
    <mergeCell ref="EMI29:EMM29"/>
    <mergeCell ref="EMY29:ENC29"/>
    <mergeCell ref="FCI29:FCM29"/>
    <mergeCell ref="FCY29:FDC29"/>
    <mergeCell ref="FDO29:FDS29"/>
    <mergeCell ref="FEE29:FEI29"/>
    <mergeCell ref="FEU29:FEY29"/>
    <mergeCell ref="FFK29:FFO29"/>
    <mergeCell ref="EYQ29:EYU29"/>
    <mergeCell ref="EZG29:EZK29"/>
    <mergeCell ref="EZW29:FAA29"/>
    <mergeCell ref="FAM29:FAQ29"/>
    <mergeCell ref="FBC29:FBG29"/>
    <mergeCell ref="FBS29:FBW29"/>
    <mergeCell ref="EUY29:EVC29"/>
    <mergeCell ref="EVO29:EVS29"/>
    <mergeCell ref="EWE29:EWI29"/>
    <mergeCell ref="EWU29:EWY29"/>
    <mergeCell ref="EXK29:EXO29"/>
    <mergeCell ref="EYA29:EYE29"/>
    <mergeCell ref="FNK29:FNO29"/>
    <mergeCell ref="FOA29:FOE29"/>
    <mergeCell ref="FOQ29:FOU29"/>
    <mergeCell ref="FPG29:FPK29"/>
    <mergeCell ref="FPW29:FQA29"/>
    <mergeCell ref="FQM29:FQQ29"/>
    <mergeCell ref="FJS29:FJW29"/>
    <mergeCell ref="FKI29:FKM29"/>
    <mergeCell ref="FKY29:FLC29"/>
    <mergeCell ref="FLO29:FLS29"/>
    <mergeCell ref="FME29:FMI29"/>
    <mergeCell ref="FMU29:FMY29"/>
    <mergeCell ref="FGA29:FGE29"/>
    <mergeCell ref="FGQ29:FGU29"/>
    <mergeCell ref="FHG29:FHK29"/>
    <mergeCell ref="FHW29:FIA29"/>
    <mergeCell ref="FIM29:FIQ29"/>
    <mergeCell ref="FJC29:FJG29"/>
    <mergeCell ref="FYM29:FYQ29"/>
    <mergeCell ref="FZC29:FZG29"/>
    <mergeCell ref="FZS29:FZW29"/>
    <mergeCell ref="GAI29:GAM29"/>
    <mergeCell ref="GAY29:GBC29"/>
    <mergeCell ref="GBO29:GBS29"/>
    <mergeCell ref="FUU29:FUY29"/>
    <mergeCell ref="FVK29:FVO29"/>
    <mergeCell ref="FWA29:FWE29"/>
    <mergeCell ref="FWQ29:FWU29"/>
    <mergeCell ref="FXG29:FXK29"/>
    <mergeCell ref="FXW29:FYA29"/>
    <mergeCell ref="FRC29:FRG29"/>
    <mergeCell ref="FRS29:FRW29"/>
    <mergeCell ref="FSI29:FSM29"/>
    <mergeCell ref="FSY29:FTC29"/>
    <mergeCell ref="FTO29:FTS29"/>
    <mergeCell ref="FUE29:FUI29"/>
    <mergeCell ref="GJO29:GJS29"/>
    <mergeCell ref="GKE29:GKI29"/>
    <mergeCell ref="GKU29:GKY29"/>
    <mergeCell ref="GLK29:GLO29"/>
    <mergeCell ref="GMA29:GME29"/>
    <mergeCell ref="GMQ29:GMU29"/>
    <mergeCell ref="GFW29:GGA29"/>
    <mergeCell ref="GGM29:GGQ29"/>
    <mergeCell ref="GHC29:GHG29"/>
    <mergeCell ref="GHS29:GHW29"/>
    <mergeCell ref="GII29:GIM29"/>
    <mergeCell ref="GIY29:GJC29"/>
    <mergeCell ref="GCE29:GCI29"/>
    <mergeCell ref="GCU29:GCY29"/>
    <mergeCell ref="GDK29:GDO29"/>
    <mergeCell ref="GEA29:GEE29"/>
    <mergeCell ref="GEQ29:GEU29"/>
    <mergeCell ref="GFG29:GFK29"/>
    <mergeCell ref="GUQ29:GUU29"/>
    <mergeCell ref="GVG29:GVK29"/>
    <mergeCell ref="GVW29:GWA29"/>
    <mergeCell ref="GWM29:GWQ29"/>
    <mergeCell ref="GXC29:GXG29"/>
    <mergeCell ref="GXS29:GXW29"/>
    <mergeCell ref="GQY29:GRC29"/>
    <mergeCell ref="GRO29:GRS29"/>
    <mergeCell ref="GSE29:GSI29"/>
    <mergeCell ref="GSU29:GSY29"/>
    <mergeCell ref="GTK29:GTO29"/>
    <mergeCell ref="GUA29:GUE29"/>
    <mergeCell ref="GNG29:GNK29"/>
    <mergeCell ref="GNW29:GOA29"/>
    <mergeCell ref="GOM29:GOQ29"/>
    <mergeCell ref="GPC29:GPG29"/>
    <mergeCell ref="GPS29:GPW29"/>
    <mergeCell ref="GQI29:GQM29"/>
    <mergeCell ref="HFS29:HFW29"/>
    <mergeCell ref="HGI29:HGM29"/>
    <mergeCell ref="HGY29:HHC29"/>
    <mergeCell ref="HHO29:HHS29"/>
    <mergeCell ref="HIE29:HII29"/>
    <mergeCell ref="HIU29:HIY29"/>
    <mergeCell ref="HCA29:HCE29"/>
    <mergeCell ref="HCQ29:HCU29"/>
    <mergeCell ref="HDG29:HDK29"/>
    <mergeCell ref="HDW29:HEA29"/>
    <mergeCell ref="HEM29:HEQ29"/>
    <mergeCell ref="HFC29:HFG29"/>
    <mergeCell ref="GYI29:GYM29"/>
    <mergeCell ref="GYY29:GZC29"/>
    <mergeCell ref="GZO29:GZS29"/>
    <mergeCell ref="HAE29:HAI29"/>
    <mergeCell ref="HAU29:HAY29"/>
    <mergeCell ref="HBK29:HBO29"/>
    <mergeCell ref="HQU29:HQY29"/>
    <mergeCell ref="HRK29:HRO29"/>
    <mergeCell ref="HSA29:HSE29"/>
    <mergeCell ref="HSQ29:HSU29"/>
    <mergeCell ref="HTG29:HTK29"/>
    <mergeCell ref="HTW29:HUA29"/>
    <mergeCell ref="HNC29:HNG29"/>
    <mergeCell ref="HNS29:HNW29"/>
    <mergeCell ref="HOI29:HOM29"/>
    <mergeCell ref="HOY29:HPC29"/>
    <mergeCell ref="HPO29:HPS29"/>
    <mergeCell ref="HQE29:HQI29"/>
    <mergeCell ref="HJK29:HJO29"/>
    <mergeCell ref="HKA29:HKE29"/>
    <mergeCell ref="HKQ29:HKU29"/>
    <mergeCell ref="HLG29:HLK29"/>
    <mergeCell ref="HLW29:HMA29"/>
    <mergeCell ref="HMM29:HMQ29"/>
    <mergeCell ref="IBW29:ICA29"/>
    <mergeCell ref="ICM29:ICQ29"/>
    <mergeCell ref="IDC29:IDG29"/>
    <mergeCell ref="IDS29:IDW29"/>
    <mergeCell ref="IEI29:IEM29"/>
    <mergeCell ref="IEY29:IFC29"/>
    <mergeCell ref="HYE29:HYI29"/>
    <mergeCell ref="HYU29:HYY29"/>
    <mergeCell ref="HZK29:HZO29"/>
    <mergeCell ref="IAA29:IAE29"/>
    <mergeCell ref="IAQ29:IAU29"/>
    <mergeCell ref="IBG29:IBK29"/>
    <mergeCell ref="HUM29:HUQ29"/>
    <mergeCell ref="HVC29:HVG29"/>
    <mergeCell ref="HVS29:HVW29"/>
    <mergeCell ref="HWI29:HWM29"/>
    <mergeCell ref="HWY29:HXC29"/>
    <mergeCell ref="HXO29:HXS29"/>
    <mergeCell ref="IMY29:INC29"/>
    <mergeCell ref="INO29:INS29"/>
    <mergeCell ref="IOE29:IOI29"/>
    <mergeCell ref="IOU29:IOY29"/>
    <mergeCell ref="IPK29:IPO29"/>
    <mergeCell ref="IQA29:IQE29"/>
    <mergeCell ref="IJG29:IJK29"/>
    <mergeCell ref="IJW29:IKA29"/>
    <mergeCell ref="IKM29:IKQ29"/>
    <mergeCell ref="ILC29:ILG29"/>
    <mergeCell ref="ILS29:ILW29"/>
    <mergeCell ref="IMI29:IMM29"/>
    <mergeCell ref="IFO29:IFS29"/>
    <mergeCell ref="IGE29:IGI29"/>
    <mergeCell ref="IGU29:IGY29"/>
    <mergeCell ref="IHK29:IHO29"/>
    <mergeCell ref="IIA29:IIE29"/>
    <mergeCell ref="IIQ29:IIU29"/>
    <mergeCell ref="IYA29:IYE29"/>
    <mergeCell ref="IYQ29:IYU29"/>
    <mergeCell ref="IZG29:IZK29"/>
    <mergeCell ref="IZW29:JAA29"/>
    <mergeCell ref="JAM29:JAQ29"/>
    <mergeCell ref="JBC29:JBG29"/>
    <mergeCell ref="IUI29:IUM29"/>
    <mergeCell ref="IUY29:IVC29"/>
    <mergeCell ref="IVO29:IVS29"/>
    <mergeCell ref="IWE29:IWI29"/>
    <mergeCell ref="IWU29:IWY29"/>
    <mergeCell ref="IXK29:IXO29"/>
    <mergeCell ref="IQQ29:IQU29"/>
    <mergeCell ref="IRG29:IRK29"/>
    <mergeCell ref="IRW29:ISA29"/>
    <mergeCell ref="ISM29:ISQ29"/>
    <mergeCell ref="ITC29:ITG29"/>
    <mergeCell ref="ITS29:ITW29"/>
    <mergeCell ref="JJC29:JJG29"/>
    <mergeCell ref="JJS29:JJW29"/>
    <mergeCell ref="JKI29:JKM29"/>
    <mergeCell ref="JKY29:JLC29"/>
    <mergeCell ref="JLO29:JLS29"/>
    <mergeCell ref="JME29:JMI29"/>
    <mergeCell ref="JFK29:JFO29"/>
    <mergeCell ref="JGA29:JGE29"/>
    <mergeCell ref="JGQ29:JGU29"/>
    <mergeCell ref="JHG29:JHK29"/>
    <mergeCell ref="JHW29:JIA29"/>
    <mergeCell ref="JIM29:JIQ29"/>
    <mergeCell ref="JBS29:JBW29"/>
    <mergeCell ref="JCI29:JCM29"/>
    <mergeCell ref="JCY29:JDC29"/>
    <mergeCell ref="JDO29:JDS29"/>
    <mergeCell ref="JEE29:JEI29"/>
    <mergeCell ref="JEU29:JEY29"/>
    <mergeCell ref="JUE29:JUI29"/>
    <mergeCell ref="JUU29:JUY29"/>
    <mergeCell ref="JVK29:JVO29"/>
    <mergeCell ref="JWA29:JWE29"/>
    <mergeCell ref="JWQ29:JWU29"/>
    <mergeCell ref="JXG29:JXK29"/>
    <mergeCell ref="JQM29:JQQ29"/>
    <mergeCell ref="JRC29:JRG29"/>
    <mergeCell ref="JRS29:JRW29"/>
    <mergeCell ref="JSI29:JSM29"/>
    <mergeCell ref="JSY29:JTC29"/>
    <mergeCell ref="JTO29:JTS29"/>
    <mergeCell ref="JMU29:JMY29"/>
    <mergeCell ref="JNK29:JNO29"/>
    <mergeCell ref="JOA29:JOE29"/>
    <mergeCell ref="JOQ29:JOU29"/>
    <mergeCell ref="JPG29:JPK29"/>
    <mergeCell ref="JPW29:JQA29"/>
    <mergeCell ref="KFG29:KFK29"/>
    <mergeCell ref="KFW29:KGA29"/>
    <mergeCell ref="KGM29:KGQ29"/>
    <mergeCell ref="KHC29:KHG29"/>
    <mergeCell ref="KHS29:KHW29"/>
    <mergeCell ref="KII29:KIM29"/>
    <mergeCell ref="KBO29:KBS29"/>
    <mergeCell ref="KCE29:KCI29"/>
    <mergeCell ref="KCU29:KCY29"/>
    <mergeCell ref="KDK29:KDO29"/>
    <mergeCell ref="KEA29:KEE29"/>
    <mergeCell ref="KEQ29:KEU29"/>
    <mergeCell ref="JXW29:JYA29"/>
    <mergeCell ref="JYM29:JYQ29"/>
    <mergeCell ref="JZC29:JZG29"/>
    <mergeCell ref="JZS29:JZW29"/>
    <mergeCell ref="KAI29:KAM29"/>
    <mergeCell ref="KAY29:KBC29"/>
    <mergeCell ref="KQI29:KQM29"/>
    <mergeCell ref="KQY29:KRC29"/>
    <mergeCell ref="KRO29:KRS29"/>
    <mergeCell ref="KSE29:KSI29"/>
    <mergeCell ref="KSU29:KSY29"/>
    <mergeCell ref="KTK29:KTO29"/>
    <mergeCell ref="KMQ29:KMU29"/>
    <mergeCell ref="KNG29:KNK29"/>
    <mergeCell ref="KNW29:KOA29"/>
    <mergeCell ref="KOM29:KOQ29"/>
    <mergeCell ref="KPC29:KPG29"/>
    <mergeCell ref="KPS29:KPW29"/>
    <mergeCell ref="KIY29:KJC29"/>
    <mergeCell ref="KJO29:KJS29"/>
    <mergeCell ref="KKE29:KKI29"/>
    <mergeCell ref="KKU29:KKY29"/>
    <mergeCell ref="KLK29:KLO29"/>
    <mergeCell ref="KMA29:KME29"/>
    <mergeCell ref="LBK29:LBO29"/>
    <mergeCell ref="LCA29:LCE29"/>
    <mergeCell ref="LCQ29:LCU29"/>
    <mergeCell ref="LDG29:LDK29"/>
    <mergeCell ref="LDW29:LEA29"/>
    <mergeCell ref="LEM29:LEQ29"/>
    <mergeCell ref="KXS29:KXW29"/>
    <mergeCell ref="KYI29:KYM29"/>
    <mergeCell ref="KYY29:KZC29"/>
    <mergeCell ref="KZO29:KZS29"/>
    <mergeCell ref="LAE29:LAI29"/>
    <mergeCell ref="LAU29:LAY29"/>
    <mergeCell ref="KUA29:KUE29"/>
    <mergeCell ref="KUQ29:KUU29"/>
    <mergeCell ref="KVG29:KVK29"/>
    <mergeCell ref="KVW29:KWA29"/>
    <mergeCell ref="KWM29:KWQ29"/>
    <mergeCell ref="KXC29:KXG29"/>
    <mergeCell ref="LMM29:LMQ29"/>
    <mergeCell ref="LNC29:LNG29"/>
    <mergeCell ref="LNS29:LNW29"/>
    <mergeCell ref="LOI29:LOM29"/>
    <mergeCell ref="LOY29:LPC29"/>
    <mergeCell ref="LPO29:LPS29"/>
    <mergeCell ref="LIU29:LIY29"/>
    <mergeCell ref="LJK29:LJO29"/>
    <mergeCell ref="LKA29:LKE29"/>
    <mergeCell ref="LKQ29:LKU29"/>
    <mergeCell ref="LLG29:LLK29"/>
    <mergeCell ref="LLW29:LMA29"/>
    <mergeCell ref="LFC29:LFG29"/>
    <mergeCell ref="LFS29:LFW29"/>
    <mergeCell ref="LGI29:LGM29"/>
    <mergeCell ref="LGY29:LHC29"/>
    <mergeCell ref="LHO29:LHS29"/>
    <mergeCell ref="LIE29:LII29"/>
    <mergeCell ref="LXO29:LXS29"/>
    <mergeCell ref="LYE29:LYI29"/>
    <mergeCell ref="LYU29:LYY29"/>
    <mergeCell ref="LZK29:LZO29"/>
    <mergeCell ref="MAA29:MAE29"/>
    <mergeCell ref="MAQ29:MAU29"/>
    <mergeCell ref="LTW29:LUA29"/>
    <mergeCell ref="LUM29:LUQ29"/>
    <mergeCell ref="LVC29:LVG29"/>
    <mergeCell ref="LVS29:LVW29"/>
    <mergeCell ref="LWI29:LWM29"/>
    <mergeCell ref="LWY29:LXC29"/>
    <mergeCell ref="LQE29:LQI29"/>
    <mergeCell ref="LQU29:LQY29"/>
    <mergeCell ref="LRK29:LRO29"/>
    <mergeCell ref="LSA29:LSE29"/>
    <mergeCell ref="LSQ29:LSU29"/>
    <mergeCell ref="LTG29:LTK29"/>
    <mergeCell ref="MIQ29:MIU29"/>
    <mergeCell ref="MJG29:MJK29"/>
    <mergeCell ref="MJW29:MKA29"/>
    <mergeCell ref="MKM29:MKQ29"/>
    <mergeCell ref="MLC29:MLG29"/>
    <mergeCell ref="MLS29:MLW29"/>
    <mergeCell ref="MEY29:MFC29"/>
    <mergeCell ref="MFO29:MFS29"/>
    <mergeCell ref="MGE29:MGI29"/>
    <mergeCell ref="MGU29:MGY29"/>
    <mergeCell ref="MHK29:MHO29"/>
    <mergeCell ref="MIA29:MIE29"/>
    <mergeCell ref="MBG29:MBK29"/>
    <mergeCell ref="MBW29:MCA29"/>
    <mergeCell ref="MCM29:MCQ29"/>
    <mergeCell ref="MDC29:MDG29"/>
    <mergeCell ref="MDS29:MDW29"/>
    <mergeCell ref="MEI29:MEM29"/>
    <mergeCell ref="MTS29:MTW29"/>
    <mergeCell ref="MUI29:MUM29"/>
    <mergeCell ref="MUY29:MVC29"/>
    <mergeCell ref="MVO29:MVS29"/>
    <mergeCell ref="MWE29:MWI29"/>
    <mergeCell ref="MWU29:MWY29"/>
    <mergeCell ref="MQA29:MQE29"/>
    <mergeCell ref="MQQ29:MQU29"/>
    <mergeCell ref="MRG29:MRK29"/>
    <mergeCell ref="MRW29:MSA29"/>
    <mergeCell ref="MSM29:MSQ29"/>
    <mergeCell ref="MTC29:MTG29"/>
    <mergeCell ref="MMI29:MMM29"/>
    <mergeCell ref="MMY29:MNC29"/>
    <mergeCell ref="MNO29:MNS29"/>
    <mergeCell ref="MOE29:MOI29"/>
    <mergeCell ref="MOU29:MOY29"/>
    <mergeCell ref="MPK29:MPO29"/>
    <mergeCell ref="NEU29:NEY29"/>
    <mergeCell ref="NFK29:NFO29"/>
    <mergeCell ref="NGA29:NGE29"/>
    <mergeCell ref="NGQ29:NGU29"/>
    <mergeCell ref="NHG29:NHK29"/>
    <mergeCell ref="NHW29:NIA29"/>
    <mergeCell ref="NBC29:NBG29"/>
    <mergeCell ref="NBS29:NBW29"/>
    <mergeCell ref="NCI29:NCM29"/>
    <mergeCell ref="NCY29:NDC29"/>
    <mergeCell ref="NDO29:NDS29"/>
    <mergeCell ref="NEE29:NEI29"/>
    <mergeCell ref="MXK29:MXO29"/>
    <mergeCell ref="MYA29:MYE29"/>
    <mergeCell ref="MYQ29:MYU29"/>
    <mergeCell ref="MZG29:MZK29"/>
    <mergeCell ref="MZW29:NAA29"/>
    <mergeCell ref="NAM29:NAQ29"/>
    <mergeCell ref="NPW29:NQA29"/>
    <mergeCell ref="NQM29:NQQ29"/>
    <mergeCell ref="NRC29:NRG29"/>
    <mergeCell ref="NRS29:NRW29"/>
    <mergeCell ref="NSI29:NSM29"/>
    <mergeCell ref="NSY29:NTC29"/>
    <mergeCell ref="NME29:NMI29"/>
    <mergeCell ref="NMU29:NMY29"/>
    <mergeCell ref="NNK29:NNO29"/>
    <mergeCell ref="NOA29:NOE29"/>
    <mergeCell ref="NOQ29:NOU29"/>
    <mergeCell ref="NPG29:NPK29"/>
    <mergeCell ref="NIM29:NIQ29"/>
    <mergeCell ref="NJC29:NJG29"/>
    <mergeCell ref="NJS29:NJW29"/>
    <mergeCell ref="NKI29:NKM29"/>
    <mergeCell ref="NKY29:NLC29"/>
    <mergeCell ref="NLO29:NLS29"/>
    <mergeCell ref="OAY29:OBC29"/>
    <mergeCell ref="OBO29:OBS29"/>
    <mergeCell ref="OCE29:OCI29"/>
    <mergeCell ref="OCU29:OCY29"/>
    <mergeCell ref="ODK29:ODO29"/>
    <mergeCell ref="OEA29:OEE29"/>
    <mergeCell ref="NXG29:NXK29"/>
    <mergeCell ref="NXW29:NYA29"/>
    <mergeCell ref="NYM29:NYQ29"/>
    <mergeCell ref="NZC29:NZG29"/>
    <mergeCell ref="NZS29:NZW29"/>
    <mergeCell ref="OAI29:OAM29"/>
    <mergeCell ref="NTO29:NTS29"/>
    <mergeCell ref="NUE29:NUI29"/>
    <mergeCell ref="NUU29:NUY29"/>
    <mergeCell ref="NVK29:NVO29"/>
    <mergeCell ref="NWA29:NWE29"/>
    <mergeCell ref="NWQ29:NWU29"/>
    <mergeCell ref="OMA29:OME29"/>
    <mergeCell ref="OMQ29:OMU29"/>
    <mergeCell ref="ONG29:ONK29"/>
    <mergeCell ref="ONW29:OOA29"/>
    <mergeCell ref="OOM29:OOQ29"/>
    <mergeCell ref="OPC29:OPG29"/>
    <mergeCell ref="OII29:OIM29"/>
    <mergeCell ref="OIY29:OJC29"/>
    <mergeCell ref="OJO29:OJS29"/>
    <mergeCell ref="OKE29:OKI29"/>
    <mergeCell ref="OKU29:OKY29"/>
    <mergeCell ref="OLK29:OLO29"/>
    <mergeCell ref="OEQ29:OEU29"/>
    <mergeCell ref="OFG29:OFK29"/>
    <mergeCell ref="OFW29:OGA29"/>
    <mergeCell ref="OGM29:OGQ29"/>
    <mergeCell ref="OHC29:OHG29"/>
    <mergeCell ref="OHS29:OHW29"/>
    <mergeCell ref="OXC29:OXG29"/>
    <mergeCell ref="OXS29:OXW29"/>
    <mergeCell ref="OYI29:OYM29"/>
    <mergeCell ref="OYY29:OZC29"/>
    <mergeCell ref="OZO29:OZS29"/>
    <mergeCell ref="PAE29:PAI29"/>
    <mergeCell ref="OTK29:OTO29"/>
    <mergeCell ref="OUA29:OUE29"/>
    <mergeCell ref="OUQ29:OUU29"/>
    <mergeCell ref="OVG29:OVK29"/>
    <mergeCell ref="OVW29:OWA29"/>
    <mergeCell ref="OWM29:OWQ29"/>
    <mergeCell ref="OPS29:OPW29"/>
    <mergeCell ref="OQI29:OQM29"/>
    <mergeCell ref="OQY29:ORC29"/>
    <mergeCell ref="ORO29:ORS29"/>
    <mergeCell ref="OSE29:OSI29"/>
    <mergeCell ref="OSU29:OSY29"/>
    <mergeCell ref="PIE29:PII29"/>
    <mergeCell ref="PIU29:PIY29"/>
    <mergeCell ref="PJK29:PJO29"/>
    <mergeCell ref="PKA29:PKE29"/>
    <mergeCell ref="PKQ29:PKU29"/>
    <mergeCell ref="PLG29:PLK29"/>
    <mergeCell ref="PEM29:PEQ29"/>
    <mergeCell ref="PFC29:PFG29"/>
    <mergeCell ref="PFS29:PFW29"/>
    <mergeCell ref="PGI29:PGM29"/>
    <mergeCell ref="PGY29:PHC29"/>
    <mergeCell ref="PHO29:PHS29"/>
    <mergeCell ref="PAU29:PAY29"/>
    <mergeCell ref="PBK29:PBO29"/>
    <mergeCell ref="PCA29:PCE29"/>
    <mergeCell ref="PCQ29:PCU29"/>
    <mergeCell ref="PDG29:PDK29"/>
    <mergeCell ref="PDW29:PEA29"/>
    <mergeCell ref="PTG29:PTK29"/>
    <mergeCell ref="PTW29:PUA29"/>
    <mergeCell ref="PUM29:PUQ29"/>
    <mergeCell ref="PVC29:PVG29"/>
    <mergeCell ref="PVS29:PVW29"/>
    <mergeCell ref="PWI29:PWM29"/>
    <mergeCell ref="PPO29:PPS29"/>
    <mergeCell ref="PQE29:PQI29"/>
    <mergeCell ref="PQU29:PQY29"/>
    <mergeCell ref="PRK29:PRO29"/>
    <mergeCell ref="PSA29:PSE29"/>
    <mergeCell ref="PSQ29:PSU29"/>
    <mergeCell ref="PLW29:PMA29"/>
    <mergeCell ref="PMM29:PMQ29"/>
    <mergeCell ref="PNC29:PNG29"/>
    <mergeCell ref="PNS29:PNW29"/>
    <mergeCell ref="POI29:POM29"/>
    <mergeCell ref="POY29:PPC29"/>
    <mergeCell ref="QEI29:QEM29"/>
    <mergeCell ref="QEY29:QFC29"/>
    <mergeCell ref="QFO29:QFS29"/>
    <mergeCell ref="QGE29:QGI29"/>
    <mergeCell ref="QGU29:QGY29"/>
    <mergeCell ref="QHK29:QHO29"/>
    <mergeCell ref="QAQ29:QAU29"/>
    <mergeCell ref="QBG29:QBK29"/>
    <mergeCell ref="QBW29:QCA29"/>
    <mergeCell ref="QCM29:QCQ29"/>
    <mergeCell ref="QDC29:QDG29"/>
    <mergeCell ref="QDS29:QDW29"/>
    <mergeCell ref="PWY29:PXC29"/>
    <mergeCell ref="PXO29:PXS29"/>
    <mergeCell ref="PYE29:PYI29"/>
    <mergeCell ref="PYU29:PYY29"/>
    <mergeCell ref="PZK29:PZO29"/>
    <mergeCell ref="QAA29:QAE29"/>
    <mergeCell ref="QPK29:QPO29"/>
    <mergeCell ref="QQA29:QQE29"/>
    <mergeCell ref="QQQ29:QQU29"/>
    <mergeCell ref="QRG29:QRK29"/>
    <mergeCell ref="QRW29:QSA29"/>
    <mergeCell ref="QSM29:QSQ29"/>
    <mergeCell ref="QLS29:QLW29"/>
    <mergeCell ref="QMI29:QMM29"/>
    <mergeCell ref="QMY29:QNC29"/>
    <mergeCell ref="QNO29:QNS29"/>
    <mergeCell ref="QOE29:QOI29"/>
    <mergeCell ref="QOU29:QOY29"/>
    <mergeCell ref="QIA29:QIE29"/>
    <mergeCell ref="QIQ29:QIU29"/>
    <mergeCell ref="QJG29:QJK29"/>
    <mergeCell ref="QJW29:QKA29"/>
    <mergeCell ref="QKM29:QKQ29"/>
    <mergeCell ref="QLC29:QLG29"/>
    <mergeCell ref="RAM29:RAQ29"/>
    <mergeCell ref="RBC29:RBG29"/>
    <mergeCell ref="RBS29:RBW29"/>
    <mergeCell ref="RCI29:RCM29"/>
    <mergeCell ref="RCY29:RDC29"/>
    <mergeCell ref="RDO29:RDS29"/>
    <mergeCell ref="QWU29:QWY29"/>
    <mergeCell ref="QXK29:QXO29"/>
    <mergeCell ref="QYA29:QYE29"/>
    <mergeCell ref="QYQ29:QYU29"/>
    <mergeCell ref="QZG29:QZK29"/>
    <mergeCell ref="QZW29:RAA29"/>
    <mergeCell ref="QTC29:QTG29"/>
    <mergeCell ref="QTS29:QTW29"/>
    <mergeCell ref="QUI29:QUM29"/>
    <mergeCell ref="QUY29:QVC29"/>
    <mergeCell ref="QVO29:QVS29"/>
    <mergeCell ref="QWE29:QWI29"/>
    <mergeCell ref="RLO29:RLS29"/>
    <mergeCell ref="RME29:RMI29"/>
    <mergeCell ref="RMU29:RMY29"/>
    <mergeCell ref="RNK29:RNO29"/>
    <mergeCell ref="ROA29:ROE29"/>
    <mergeCell ref="ROQ29:ROU29"/>
    <mergeCell ref="RHW29:RIA29"/>
    <mergeCell ref="RIM29:RIQ29"/>
    <mergeCell ref="RJC29:RJG29"/>
    <mergeCell ref="RJS29:RJW29"/>
    <mergeCell ref="RKI29:RKM29"/>
    <mergeCell ref="RKY29:RLC29"/>
    <mergeCell ref="REE29:REI29"/>
    <mergeCell ref="REU29:REY29"/>
    <mergeCell ref="RFK29:RFO29"/>
    <mergeCell ref="RGA29:RGE29"/>
    <mergeCell ref="RGQ29:RGU29"/>
    <mergeCell ref="RHG29:RHK29"/>
    <mergeCell ref="RWQ29:RWU29"/>
    <mergeCell ref="RXG29:RXK29"/>
    <mergeCell ref="RXW29:RYA29"/>
    <mergeCell ref="RYM29:RYQ29"/>
    <mergeCell ref="RZC29:RZG29"/>
    <mergeCell ref="RZS29:RZW29"/>
    <mergeCell ref="RSY29:RTC29"/>
    <mergeCell ref="RTO29:RTS29"/>
    <mergeCell ref="RUE29:RUI29"/>
    <mergeCell ref="RUU29:RUY29"/>
    <mergeCell ref="RVK29:RVO29"/>
    <mergeCell ref="RWA29:RWE29"/>
    <mergeCell ref="RPG29:RPK29"/>
    <mergeCell ref="RPW29:RQA29"/>
    <mergeCell ref="RQM29:RQQ29"/>
    <mergeCell ref="RRC29:RRG29"/>
    <mergeCell ref="RRS29:RRW29"/>
    <mergeCell ref="RSI29:RSM29"/>
    <mergeCell ref="SHS29:SHW29"/>
    <mergeCell ref="SII29:SIM29"/>
    <mergeCell ref="SIY29:SJC29"/>
    <mergeCell ref="SJO29:SJS29"/>
    <mergeCell ref="SKE29:SKI29"/>
    <mergeCell ref="SKU29:SKY29"/>
    <mergeCell ref="SEA29:SEE29"/>
    <mergeCell ref="SEQ29:SEU29"/>
    <mergeCell ref="SFG29:SFK29"/>
    <mergeCell ref="SFW29:SGA29"/>
    <mergeCell ref="SGM29:SGQ29"/>
    <mergeCell ref="SHC29:SHG29"/>
    <mergeCell ref="SAI29:SAM29"/>
    <mergeCell ref="SAY29:SBC29"/>
    <mergeCell ref="SBO29:SBS29"/>
    <mergeCell ref="SCE29:SCI29"/>
    <mergeCell ref="SCU29:SCY29"/>
    <mergeCell ref="SDK29:SDO29"/>
    <mergeCell ref="SSU29:SSY29"/>
    <mergeCell ref="STK29:STO29"/>
    <mergeCell ref="SUA29:SUE29"/>
    <mergeCell ref="SUQ29:SUU29"/>
    <mergeCell ref="SVG29:SVK29"/>
    <mergeCell ref="SVW29:SWA29"/>
    <mergeCell ref="SPC29:SPG29"/>
    <mergeCell ref="SPS29:SPW29"/>
    <mergeCell ref="SQI29:SQM29"/>
    <mergeCell ref="SQY29:SRC29"/>
    <mergeCell ref="SRO29:SRS29"/>
    <mergeCell ref="SSE29:SSI29"/>
    <mergeCell ref="SLK29:SLO29"/>
    <mergeCell ref="SMA29:SME29"/>
    <mergeCell ref="SMQ29:SMU29"/>
    <mergeCell ref="SNG29:SNK29"/>
    <mergeCell ref="SNW29:SOA29"/>
    <mergeCell ref="SOM29:SOQ29"/>
    <mergeCell ref="TDW29:TEA29"/>
    <mergeCell ref="TEM29:TEQ29"/>
    <mergeCell ref="TFC29:TFG29"/>
    <mergeCell ref="TFS29:TFW29"/>
    <mergeCell ref="TGI29:TGM29"/>
    <mergeCell ref="TGY29:THC29"/>
    <mergeCell ref="TAE29:TAI29"/>
    <mergeCell ref="TAU29:TAY29"/>
    <mergeCell ref="TBK29:TBO29"/>
    <mergeCell ref="TCA29:TCE29"/>
    <mergeCell ref="TCQ29:TCU29"/>
    <mergeCell ref="TDG29:TDK29"/>
    <mergeCell ref="SWM29:SWQ29"/>
    <mergeCell ref="SXC29:SXG29"/>
    <mergeCell ref="SXS29:SXW29"/>
    <mergeCell ref="SYI29:SYM29"/>
    <mergeCell ref="SYY29:SZC29"/>
    <mergeCell ref="SZO29:SZS29"/>
    <mergeCell ref="TOY29:TPC29"/>
    <mergeCell ref="TPO29:TPS29"/>
    <mergeCell ref="TQE29:TQI29"/>
    <mergeCell ref="TQU29:TQY29"/>
    <mergeCell ref="TRK29:TRO29"/>
    <mergeCell ref="TSA29:TSE29"/>
    <mergeCell ref="TLG29:TLK29"/>
    <mergeCell ref="TLW29:TMA29"/>
    <mergeCell ref="TMM29:TMQ29"/>
    <mergeCell ref="TNC29:TNG29"/>
    <mergeCell ref="TNS29:TNW29"/>
    <mergeCell ref="TOI29:TOM29"/>
    <mergeCell ref="THO29:THS29"/>
    <mergeCell ref="TIE29:TII29"/>
    <mergeCell ref="TIU29:TIY29"/>
    <mergeCell ref="TJK29:TJO29"/>
    <mergeCell ref="TKA29:TKE29"/>
    <mergeCell ref="TKQ29:TKU29"/>
    <mergeCell ref="UAA29:UAE29"/>
    <mergeCell ref="UAQ29:UAU29"/>
    <mergeCell ref="UBG29:UBK29"/>
    <mergeCell ref="UBW29:UCA29"/>
    <mergeCell ref="UCM29:UCQ29"/>
    <mergeCell ref="UDC29:UDG29"/>
    <mergeCell ref="TWI29:TWM29"/>
    <mergeCell ref="TWY29:TXC29"/>
    <mergeCell ref="TXO29:TXS29"/>
    <mergeCell ref="TYE29:TYI29"/>
    <mergeCell ref="TYU29:TYY29"/>
    <mergeCell ref="TZK29:TZO29"/>
    <mergeCell ref="TSQ29:TSU29"/>
    <mergeCell ref="TTG29:TTK29"/>
    <mergeCell ref="TTW29:TUA29"/>
    <mergeCell ref="TUM29:TUQ29"/>
    <mergeCell ref="TVC29:TVG29"/>
    <mergeCell ref="TVS29:TVW29"/>
    <mergeCell ref="ULC29:ULG29"/>
    <mergeCell ref="ULS29:ULW29"/>
    <mergeCell ref="UMI29:UMM29"/>
    <mergeCell ref="UMY29:UNC29"/>
    <mergeCell ref="UNO29:UNS29"/>
    <mergeCell ref="UOE29:UOI29"/>
    <mergeCell ref="UHK29:UHO29"/>
    <mergeCell ref="UIA29:UIE29"/>
    <mergeCell ref="UIQ29:UIU29"/>
    <mergeCell ref="UJG29:UJK29"/>
    <mergeCell ref="UJW29:UKA29"/>
    <mergeCell ref="UKM29:UKQ29"/>
    <mergeCell ref="UDS29:UDW29"/>
    <mergeCell ref="UEI29:UEM29"/>
    <mergeCell ref="UEY29:UFC29"/>
    <mergeCell ref="UFO29:UFS29"/>
    <mergeCell ref="UGE29:UGI29"/>
    <mergeCell ref="UGU29:UGY29"/>
    <mergeCell ref="UWE29:UWI29"/>
    <mergeCell ref="UWU29:UWY29"/>
    <mergeCell ref="UXK29:UXO29"/>
    <mergeCell ref="UYA29:UYE29"/>
    <mergeCell ref="UYQ29:UYU29"/>
    <mergeCell ref="UZG29:UZK29"/>
    <mergeCell ref="USM29:USQ29"/>
    <mergeCell ref="UTC29:UTG29"/>
    <mergeCell ref="UTS29:UTW29"/>
    <mergeCell ref="UUI29:UUM29"/>
    <mergeCell ref="UUY29:UVC29"/>
    <mergeCell ref="UVO29:UVS29"/>
    <mergeCell ref="UOU29:UOY29"/>
    <mergeCell ref="UPK29:UPO29"/>
    <mergeCell ref="UQA29:UQE29"/>
    <mergeCell ref="UQQ29:UQU29"/>
    <mergeCell ref="URG29:URK29"/>
    <mergeCell ref="URW29:USA29"/>
    <mergeCell ref="VHG29:VHK29"/>
    <mergeCell ref="VHW29:VIA29"/>
    <mergeCell ref="VIM29:VIQ29"/>
    <mergeCell ref="VJC29:VJG29"/>
    <mergeCell ref="VJS29:VJW29"/>
    <mergeCell ref="VKI29:VKM29"/>
    <mergeCell ref="VDO29:VDS29"/>
    <mergeCell ref="VEE29:VEI29"/>
    <mergeCell ref="VEU29:VEY29"/>
    <mergeCell ref="VFK29:VFO29"/>
    <mergeCell ref="VGA29:VGE29"/>
    <mergeCell ref="VGQ29:VGU29"/>
    <mergeCell ref="UZW29:VAA29"/>
    <mergeCell ref="VAM29:VAQ29"/>
    <mergeCell ref="VBC29:VBG29"/>
    <mergeCell ref="VBS29:VBW29"/>
    <mergeCell ref="VCI29:VCM29"/>
    <mergeCell ref="VCY29:VDC29"/>
    <mergeCell ref="VSI29:VSM29"/>
    <mergeCell ref="VSY29:VTC29"/>
    <mergeCell ref="VTO29:VTS29"/>
    <mergeCell ref="VUE29:VUI29"/>
    <mergeCell ref="VUU29:VUY29"/>
    <mergeCell ref="VVK29:VVO29"/>
    <mergeCell ref="VOQ29:VOU29"/>
    <mergeCell ref="VPG29:VPK29"/>
    <mergeCell ref="VPW29:VQA29"/>
    <mergeCell ref="VQM29:VQQ29"/>
    <mergeCell ref="VRC29:VRG29"/>
    <mergeCell ref="VRS29:VRW29"/>
    <mergeCell ref="VKY29:VLC29"/>
    <mergeCell ref="VLO29:VLS29"/>
    <mergeCell ref="VME29:VMI29"/>
    <mergeCell ref="VMU29:VMY29"/>
    <mergeCell ref="VNK29:VNO29"/>
    <mergeCell ref="VOA29:VOE29"/>
    <mergeCell ref="WDK29:WDO29"/>
    <mergeCell ref="WEA29:WEE29"/>
    <mergeCell ref="WEQ29:WEU29"/>
    <mergeCell ref="WFG29:WFK29"/>
    <mergeCell ref="WFW29:WGA29"/>
    <mergeCell ref="WGM29:WGQ29"/>
    <mergeCell ref="VZS29:VZW29"/>
    <mergeCell ref="WAI29:WAM29"/>
    <mergeCell ref="WAY29:WBC29"/>
    <mergeCell ref="WBO29:WBS29"/>
    <mergeCell ref="WCE29:WCI29"/>
    <mergeCell ref="WCU29:WCY29"/>
    <mergeCell ref="VWA29:VWE29"/>
    <mergeCell ref="VWQ29:VWU29"/>
    <mergeCell ref="VXG29:VXK29"/>
    <mergeCell ref="VXW29:VYA29"/>
    <mergeCell ref="VYM29:VYQ29"/>
    <mergeCell ref="VZC29:VZG29"/>
    <mergeCell ref="WOM29:WOQ29"/>
    <mergeCell ref="WPC29:WPG29"/>
    <mergeCell ref="WPS29:WPW29"/>
    <mergeCell ref="WQI29:WQM29"/>
    <mergeCell ref="WQY29:WRC29"/>
    <mergeCell ref="WRO29:WRS29"/>
    <mergeCell ref="WKU29:WKY29"/>
    <mergeCell ref="WLK29:WLO29"/>
    <mergeCell ref="WMA29:WME29"/>
    <mergeCell ref="WMQ29:WMU29"/>
    <mergeCell ref="WNG29:WNK29"/>
    <mergeCell ref="WNW29:WOA29"/>
    <mergeCell ref="WHC29:WHG29"/>
    <mergeCell ref="WHS29:WHW29"/>
    <mergeCell ref="WII29:WIM29"/>
    <mergeCell ref="WIY29:WJC29"/>
    <mergeCell ref="WJO29:WJS29"/>
    <mergeCell ref="WKE29:WKI29"/>
    <mergeCell ref="XDG29:XDK29"/>
    <mergeCell ref="XDW29:XEA29"/>
    <mergeCell ref="XEM29:XEQ29"/>
    <mergeCell ref="WZO29:WZS29"/>
    <mergeCell ref="XAE29:XAI29"/>
    <mergeCell ref="XAU29:XAY29"/>
    <mergeCell ref="XBK29:XBO29"/>
    <mergeCell ref="XCA29:XCE29"/>
    <mergeCell ref="XCQ29:XCU29"/>
    <mergeCell ref="WVW29:WWA29"/>
    <mergeCell ref="WWM29:WWQ29"/>
    <mergeCell ref="WXC29:WXG29"/>
    <mergeCell ref="WXS29:WXW29"/>
    <mergeCell ref="WYI29:WYM29"/>
    <mergeCell ref="WYY29:WZC29"/>
    <mergeCell ref="WSE29:WSI29"/>
    <mergeCell ref="WSU29:WSY29"/>
    <mergeCell ref="WTK29:WTO29"/>
    <mergeCell ref="WUA29:WUE29"/>
    <mergeCell ref="WUQ29:WUU29"/>
    <mergeCell ref="WVG29:WVK29"/>
  </mergeCells>
  <hyperlinks>
    <hyperlink ref="Q3" r:id="rId1" xr:uid="{00000000-0004-0000-0400-000000000000}"/>
    <hyperlink ref="A1" location="DIRECTORIO!A1" display="INICIO" xr:uid="{553290D3-3BBB-4F68-B2AD-463CA5806B11}"/>
    <hyperlink ref="A1:B1" location="'Tabla de contenido'!A1" display="            Tabla de contenido" xr:uid="{9724C5CC-0E39-4909-8E24-DE4F462722CB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2"/>
  <sheetViews>
    <sheetView showGridLines="0" workbookViewId="0"/>
  </sheetViews>
  <sheetFormatPr baseColWidth="10" defaultColWidth="11.5" defaultRowHeight="15" x14ac:dyDescent="0.2"/>
  <cols>
    <col min="1" max="2" width="36.6640625" style="216" customWidth="1"/>
    <col min="3" max="10" width="19.1640625" style="229" customWidth="1"/>
    <col min="11" max="16384" width="11.5" style="216"/>
  </cols>
  <sheetData>
    <row r="1" spans="1:10" ht="21" x14ac:dyDescent="0.25">
      <c r="A1" s="448" t="s">
        <v>2007</v>
      </c>
      <c r="B1" s="543" t="s">
        <v>626</v>
      </c>
      <c r="C1" s="543"/>
      <c r="D1" s="543"/>
      <c r="E1" s="543"/>
      <c r="F1" s="543"/>
      <c r="G1" s="543"/>
      <c r="H1" s="543"/>
      <c r="I1" s="543"/>
      <c r="J1" s="448" t="s">
        <v>2007</v>
      </c>
    </row>
    <row r="2" spans="1:10" x14ac:dyDescent="0.2">
      <c r="A2" s="212" t="s">
        <v>398</v>
      </c>
      <c r="B2" s="213" t="s">
        <v>399</v>
      </c>
      <c r="C2" s="214">
        <v>2025</v>
      </c>
      <c r="D2" s="215">
        <v>2026</v>
      </c>
      <c r="E2" s="214">
        <v>2027</v>
      </c>
      <c r="F2" s="215">
        <v>2028</v>
      </c>
      <c r="G2" s="214">
        <v>2029</v>
      </c>
      <c r="H2" s="215">
        <v>2030</v>
      </c>
      <c r="I2" s="214">
        <v>2031</v>
      </c>
      <c r="J2" s="215">
        <v>2032</v>
      </c>
    </row>
    <row r="3" spans="1:10" ht="16" x14ac:dyDescent="0.2">
      <c r="A3" s="546" t="s">
        <v>400</v>
      </c>
      <c r="B3" s="217" t="s">
        <v>401</v>
      </c>
      <c r="C3" s="218">
        <f>+'[1]1. EXCELENCIA ACADEMICA'!U5</f>
        <v>183789670</v>
      </c>
      <c r="D3" s="218">
        <f>+'[1]1. EXCELENCIA ACADEMICA'!V5</f>
        <v>189303360.09999999</v>
      </c>
      <c r="E3" s="218">
        <f>+'[1]1. EXCELENCIA ACADEMICA'!W5</f>
        <v>194982460.903</v>
      </c>
      <c r="F3" s="218">
        <f>+'[1]1. EXCELENCIA ACADEMICA'!X5</f>
        <v>224982460.903</v>
      </c>
      <c r="G3" s="218">
        <f>+'[1]1. EXCELENCIA ACADEMICA'!Y5</f>
        <v>233331934.73008999</v>
      </c>
      <c r="H3" s="218">
        <f>+'[1]1. EXCELENCIA ACADEMICA'!Z5</f>
        <v>242011892.77199301</v>
      </c>
      <c r="I3" s="218">
        <f>+'[1]1. EXCELENCIA ACADEMICA'!AA5</f>
        <v>255672599.555152</v>
      </c>
      <c r="J3" s="218">
        <f>+'[1]1. EXCELENCIA ACADEMICA'!AB5</f>
        <v>265194977.54180673</v>
      </c>
    </row>
    <row r="4" spans="1:10" ht="16" x14ac:dyDescent="0.2">
      <c r="A4" s="547"/>
      <c r="B4" s="217" t="s">
        <v>402</v>
      </c>
      <c r="C4" s="218">
        <f>+'[1]1. EXCELENCIA ACADEMICA'!U9</f>
        <v>80000000</v>
      </c>
      <c r="D4" s="218">
        <f>+'[1]1. EXCELENCIA ACADEMICA'!V9</f>
        <v>164800000</v>
      </c>
      <c r="E4" s="218">
        <f>+'[1]1. EXCELENCIA ACADEMICA'!W9</f>
        <v>169744000</v>
      </c>
      <c r="F4" s="218">
        <f>+'[1]1. EXCELENCIA ACADEMICA'!X9</f>
        <v>169744000</v>
      </c>
      <c r="G4" s="218">
        <f>+'[1]1. EXCELENCIA ACADEMICA'!Y9</f>
        <v>174836320</v>
      </c>
      <c r="H4" s="218">
        <f>+'[1]1. EXCELENCIA ACADEMICA'!Z9</f>
        <v>180081409.59999999</v>
      </c>
      <c r="I4" s="218">
        <f>+'[1]1. EXCELENCIA ACADEMICA'!AA9</f>
        <v>185483851.88800001</v>
      </c>
      <c r="J4" s="218">
        <f>+'[1]1. EXCELENCIA ACADEMICA'!AB9</f>
        <v>191048367.44464001</v>
      </c>
    </row>
    <row r="5" spans="1:10" ht="16" x14ac:dyDescent="0.2">
      <c r="A5" s="547"/>
      <c r="B5" s="217" t="s">
        <v>403</v>
      </c>
      <c r="C5" s="218">
        <f>+'[1]1. EXCELENCIA ACADEMICA'!U15</f>
        <v>64506680</v>
      </c>
      <c r="D5" s="218">
        <f>+'[1]1. EXCELENCIA ACADEMICA'!V15</f>
        <v>66441880.399999999</v>
      </c>
      <c r="E5" s="218">
        <f>+'[1]1. EXCELENCIA ACADEMICA'!W15</f>
        <v>68435136.812000006</v>
      </c>
      <c r="F5" s="218">
        <f>+'[1]1. EXCELENCIA ACADEMICA'!X15</f>
        <v>68435136.812000006</v>
      </c>
      <c r="G5" s="218">
        <f>+'[1]1. EXCELENCIA ACADEMICA'!Y15</f>
        <v>70488190.916359991</v>
      </c>
      <c r="H5" s="218">
        <f>+'[1]1. EXCELENCIA ACADEMICA'!Z15</f>
        <v>72602836.643850803</v>
      </c>
      <c r="I5" s="218">
        <f>+'[1]1. EXCELENCIA ACADEMICA'!AA15</f>
        <v>74780921.743166298</v>
      </c>
      <c r="J5" s="218">
        <f>+'[1]1. EXCELENCIA ACADEMICA'!AB15</f>
        <v>77024349.395461291</v>
      </c>
    </row>
    <row r="6" spans="1:10" ht="17" x14ac:dyDescent="0.2">
      <c r="A6" s="548"/>
      <c r="B6" s="219" t="s">
        <v>603</v>
      </c>
      <c r="C6" s="220">
        <f>+'[1]1. EXCELENCIA ACADEMICA'!U16</f>
        <v>328296350</v>
      </c>
      <c r="D6" s="220">
        <f>+'[1]1. EXCELENCIA ACADEMICA'!V16</f>
        <v>420545240.5</v>
      </c>
      <c r="E6" s="220">
        <f>+'[1]1. EXCELENCIA ACADEMICA'!W16</f>
        <v>433161597.71500003</v>
      </c>
      <c r="F6" s="220">
        <f>+'[1]1. EXCELENCIA ACADEMICA'!X16</f>
        <v>463161597.71500003</v>
      </c>
      <c r="G6" s="220">
        <f>+'[1]1. EXCELENCIA ACADEMICA'!Y16</f>
        <v>478656445.64644998</v>
      </c>
      <c r="H6" s="220">
        <f>+'[1]1. EXCELENCIA ACADEMICA'!Z16</f>
        <v>494696139.01584381</v>
      </c>
      <c r="I6" s="220">
        <f>+'[1]1. EXCELENCIA ACADEMICA'!AA16</f>
        <v>515937373.18631828</v>
      </c>
      <c r="J6" s="220">
        <f>+'[1]1. EXCELENCIA ACADEMICA'!AB16</f>
        <v>533267694.38190806</v>
      </c>
    </row>
    <row r="7" spans="1:10" ht="15" customHeight="1" x14ac:dyDescent="0.2">
      <c r="A7" s="549" t="s">
        <v>404</v>
      </c>
      <c r="B7" s="221" t="s">
        <v>405</v>
      </c>
      <c r="C7" s="222">
        <f>+'[1]2 AMPLIACION DE COBERTURA'!U10</f>
        <v>87671820</v>
      </c>
      <c r="D7" s="222">
        <f>+'[1]2 AMPLIACION DE COBERTURA'!V10</f>
        <v>90301974.600000009</v>
      </c>
      <c r="E7" s="222">
        <f>+'[1]2 AMPLIACION DE COBERTURA'!W10</f>
        <v>93011033.838</v>
      </c>
      <c r="F7" s="222">
        <f>+'[1]2 AMPLIACION DE COBERTURA'!X10</f>
        <v>93011033.838</v>
      </c>
      <c r="G7" s="222">
        <f>+'[1]2 AMPLIACION DE COBERTURA'!Y10</f>
        <v>95801364.853139997</v>
      </c>
      <c r="H7" s="222">
        <f>+'[1]2 AMPLIACION DE COBERTURA'!Z10</f>
        <v>98675405.798734203</v>
      </c>
      <c r="I7" s="222">
        <f>+'[1]2 AMPLIACION DE COBERTURA'!AA10</f>
        <v>167635667.97269619</v>
      </c>
      <c r="J7" s="222">
        <f>+'[1]2 AMPLIACION DE COBERTURA'!AB10</f>
        <v>104684738.01187715</v>
      </c>
    </row>
    <row r="8" spans="1:10" ht="16" x14ac:dyDescent="0.2">
      <c r="A8" s="550"/>
      <c r="B8" s="221" t="s">
        <v>406</v>
      </c>
      <c r="C8" s="222">
        <f>+'[1]2 AMPLIACION DE COBERTURA'!U17</f>
        <v>3317252800</v>
      </c>
      <c r="D8" s="222">
        <f>+'[1]2 AMPLIACION DE COBERTURA'!V17</f>
        <v>3328349877.8799973</v>
      </c>
      <c r="E8" s="222">
        <f>+'[1]2 AMPLIACION DE COBERTURA'!W17</f>
        <v>2791341539</v>
      </c>
      <c r="F8" s="222">
        <f>+'[1]2 AMPLIACION DE COBERTURA'!X17</f>
        <v>3047890052.8000002</v>
      </c>
      <c r="G8" s="222">
        <f>+'[1]2 AMPLIACION DE COBERTURA'!Y17</f>
        <v>3184782170.1440001</v>
      </c>
      <c r="H8" s="222">
        <f>+'[1]2 AMPLIACION DE COBERTURA'!Z17</f>
        <v>3041300462.9233193</v>
      </c>
      <c r="I8" s="222">
        <f>+'[1]2 AMPLIACION DE COBERTURA'!AA17</f>
        <v>3262505577.3210206</v>
      </c>
      <c r="J8" s="222">
        <f>+'[1]2 AMPLIACION DE COBERTURA'!AB17</f>
        <v>3027288929.3311009</v>
      </c>
    </row>
    <row r="9" spans="1:10" ht="16" x14ac:dyDescent="0.2">
      <c r="A9" s="550"/>
      <c r="B9" s="221" t="s">
        <v>407</v>
      </c>
      <c r="C9" s="222">
        <f>+'[1]2 AMPLIACION DE COBERTURA'!U20</f>
        <v>2818269052</v>
      </c>
      <c r="D9" s="222">
        <f>+'[1]2 AMPLIACION DE COBERTURA'!V20</f>
        <v>80000000</v>
      </c>
      <c r="E9" s="222">
        <f>+'[1]2 AMPLIACION DE COBERTURA'!W20</f>
        <v>82400000</v>
      </c>
      <c r="F9" s="222">
        <f>+'[1]2 AMPLIACION DE COBERTURA'!X20</f>
        <v>82400000</v>
      </c>
      <c r="G9" s="222">
        <f>+'[1]2 AMPLIACION DE COBERTURA'!Y20</f>
        <v>84872000</v>
      </c>
      <c r="H9" s="222">
        <f>+'[1]2 AMPLIACION DE COBERTURA'!Z20</f>
        <v>1587418160</v>
      </c>
      <c r="I9" s="222">
        <f>+'[1]2 AMPLIACION DE COBERTURA'!AA20</f>
        <v>90040704.799999997</v>
      </c>
      <c r="J9" s="222">
        <f>+'[1]2 AMPLIACION DE COBERTURA'!AB20</f>
        <v>92741925.944000006</v>
      </c>
    </row>
    <row r="10" spans="1:10" ht="17" x14ac:dyDescent="0.2">
      <c r="A10" s="551"/>
      <c r="B10" s="219" t="s">
        <v>604</v>
      </c>
      <c r="C10" s="220">
        <f>+'[1]2 AMPLIACION DE COBERTURA'!U21</f>
        <v>6223193672</v>
      </c>
      <c r="D10" s="220">
        <f>+'[1]2 AMPLIACION DE COBERTURA'!V21</f>
        <v>3498651852.4799972</v>
      </c>
      <c r="E10" s="220">
        <f>+'[1]2 AMPLIACION DE COBERTURA'!W21</f>
        <v>2966752572.8379998</v>
      </c>
      <c r="F10" s="220">
        <f>+'[1]2 AMPLIACION DE COBERTURA'!X21</f>
        <v>3223301086.638</v>
      </c>
      <c r="G10" s="220">
        <f>+'[1]2 AMPLIACION DE COBERTURA'!Y21</f>
        <v>3365455534.9971399</v>
      </c>
      <c r="H10" s="220">
        <f>+'[1]2 AMPLIACION DE COBERTURA'!Z21</f>
        <v>4727394028.7220535</v>
      </c>
      <c r="I10" s="220">
        <f>+'[1]2 AMPLIACION DE COBERTURA'!AA21</f>
        <v>3520181950.0937171</v>
      </c>
      <c r="J10" s="220">
        <f>+'[1]2 AMPLIACION DE COBERTURA'!AB21</f>
        <v>3224715593.2869778</v>
      </c>
    </row>
    <row r="11" spans="1:10" ht="32" x14ac:dyDescent="0.2">
      <c r="A11" s="546" t="s">
        <v>408</v>
      </c>
      <c r="B11" s="223" t="s">
        <v>409</v>
      </c>
      <c r="C11" s="222">
        <f>+'[1]3. INVESTIGACION E INNOVACION'!U17</f>
        <v>760000000</v>
      </c>
      <c r="D11" s="222">
        <f>+'[1]3. INVESTIGACION E INNOVACION'!V17</f>
        <v>847720000</v>
      </c>
      <c r="E11" s="222">
        <f>+'[1]3. INVESTIGACION E INNOVACION'!W17</f>
        <v>987428800</v>
      </c>
      <c r="F11" s="222">
        <f>+'[1]3. INVESTIGACION E INNOVACION'!X17</f>
        <v>1130329952</v>
      </c>
      <c r="G11" s="222">
        <f>+'[1]3. INVESTIGACION E INNOVACION'!Y17</f>
        <v>1276175150.0800002</v>
      </c>
      <c r="H11" s="222">
        <f>+'[1]3. INVESTIGACION E INNOVACION'!Z17</f>
        <v>1422010156.0832</v>
      </c>
      <c r="I11" s="222">
        <f>+'[1]3. INVESTIGACION E INNOVACION'!AA17</f>
        <v>1558817562.3265278</v>
      </c>
      <c r="J11" s="222">
        <f>+'[1]3. INVESTIGACION E INNOVACION'!AB17</f>
        <v>1605582089.1963239</v>
      </c>
    </row>
    <row r="12" spans="1:10" ht="16" x14ac:dyDescent="0.2">
      <c r="A12" s="547"/>
      <c r="B12" s="223" t="s">
        <v>410</v>
      </c>
      <c r="C12" s="222">
        <f>+'[1]3. INVESTIGACION E INNOVACION'!U22</f>
        <v>68438000</v>
      </c>
      <c r="D12" s="222">
        <f>+'[1]3. INVESTIGACION E INNOVACION'!V22</f>
        <v>76350000</v>
      </c>
      <c r="E12" s="222">
        <f>+'[1]3. INVESTIGACION E INNOVACION'!W22</f>
        <v>305360000</v>
      </c>
      <c r="F12" s="222">
        <f>+'[1]3. INVESTIGACION E INNOVACION'!X22</f>
        <v>115730800</v>
      </c>
      <c r="G12" s="222">
        <f>+'[1]3. INVESTIGACION E INNOVACION'!Y22</f>
        <v>229202724</v>
      </c>
      <c r="H12" s="222">
        <f>+'[1]3. INVESTIGACION E INNOVACION'!Z22</f>
        <v>122778805.72</v>
      </c>
      <c r="I12" s="222">
        <f>+'[1]3. INVESTIGACION E INNOVACION'!AA22</f>
        <v>256462169.89160001</v>
      </c>
      <c r="J12" s="222">
        <f>+'[1]3. INVESTIGACION E INNOVACION'!AB22</f>
        <v>119956035.39205417</v>
      </c>
    </row>
    <row r="13" spans="1:10" ht="17" x14ac:dyDescent="0.2">
      <c r="A13" s="548"/>
      <c r="B13" s="219" t="s">
        <v>605</v>
      </c>
      <c r="C13" s="220">
        <f>+'[1]3. INVESTIGACION E INNOVACION'!U23</f>
        <v>828438000</v>
      </c>
      <c r="D13" s="220">
        <f>+'[1]3. INVESTIGACION E INNOVACION'!V23</f>
        <v>924070000</v>
      </c>
      <c r="E13" s="220">
        <f>+'[1]3. INVESTIGACION E INNOVACION'!W23</f>
        <v>1292788800</v>
      </c>
      <c r="F13" s="220">
        <f>+'[1]3. INVESTIGACION E INNOVACION'!X23</f>
        <v>1246060752</v>
      </c>
      <c r="G13" s="220">
        <f>+'[1]3. INVESTIGACION E INNOVACION'!Y23</f>
        <v>1505377874.0800002</v>
      </c>
      <c r="H13" s="220">
        <f>+'[1]3. INVESTIGACION E INNOVACION'!Z23</f>
        <v>1544788961.8032</v>
      </c>
      <c r="I13" s="220">
        <f>+'[1]3. INVESTIGACION E INNOVACION'!AA23</f>
        <v>1815279732.2181277</v>
      </c>
      <c r="J13" s="220">
        <f>+'[1]3. INVESTIGACION E INNOVACION'!AB23</f>
        <v>1725538124.588378</v>
      </c>
    </row>
    <row r="14" spans="1:10" ht="15" customHeight="1" x14ac:dyDescent="0.2">
      <c r="A14" s="549" t="s">
        <v>411</v>
      </c>
      <c r="B14" s="221" t="s">
        <v>412</v>
      </c>
      <c r="C14" s="222">
        <f>+'[1]4. PROYECC SOCIAL E INTERNACION'!U7</f>
        <v>100000000</v>
      </c>
      <c r="D14" s="222">
        <f>+'[1]4. PROYECC SOCIAL E INTERNACION'!V7</f>
        <v>129400000</v>
      </c>
      <c r="E14" s="222">
        <f>+'[1]4. PROYECC SOCIAL E INTERNACION'!W7</f>
        <v>169822000</v>
      </c>
      <c r="F14" s="222">
        <f>+'[1]4. PROYECC SOCIAL E INTERNACION'!X7</f>
        <v>132645460</v>
      </c>
      <c r="G14" s="222">
        <f>+'[1]4. PROYECC SOCIAL E INTERNACION'!Y7</f>
        <v>174991823.80000001</v>
      </c>
      <c r="H14" s="222">
        <f>+'[1]4. PROYECC SOCIAL E INTERNACION'!Z7</f>
        <v>140723568.514</v>
      </c>
      <c r="I14" s="222">
        <f>+'[1]4. PROYECC SOCIAL E INTERNACION'!AA7</f>
        <v>185230625.56942001</v>
      </c>
      <c r="J14" s="222">
        <f>+'[1]4. PROYECC SOCIAL E INTERNACION'!AB7</f>
        <v>149293633.83650261</v>
      </c>
    </row>
    <row r="15" spans="1:10" ht="16" x14ac:dyDescent="0.2">
      <c r="A15" s="550"/>
      <c r="B15" s="221" t="s">
        <v>413</v>
      </c>
      <c r="C15" s="222">
        <f>+'[1]4. PROYECC SOCIAL E INTERNACION'!U13</f>
        <v>170000000</v>
      </c>
      <c r="D15" s="222">
        <f>+'[1]4. PROYECC SOCIAL E INTERNACION'!V13</f>
        <v>205800000</v>
      </c>
      <c r="E15" s="222">
        <f>+'[1]4. PROYECC SOCIAL E INTERNACION'!W13</f>
        <v>416970000</v>
      </c>
      <c r="F15" s="222">
        <f>+'[1]4. PROYECC SOCIAL E INTERNACION'!X13</f>
        <v>263904200</v>
      </c>
      <c r="G15" s="222">
        <f>+'[1]4. PROYECC SOCIAL E INTERNACION'!Y13</f>
        <v>284612052</v>
      </c>
      <c r="H15" s="222">
        <f>+'[1]4. PROYECC SOCIAL E INTERNACION'!Z13</f>
        <v>485923555.12</v>
      </c>
      <c r="I15" s="222">
        <f>+'[1]4. PROYECC SOCIAL E INTERNACION'!AA13</f>
        <v>327870287.42720002</v>
      </c>
      <c r="J15" s="222">
        <f>+'[1]4. PROYECC SOCIAL E INTERNACION'!AB13</f>
        <v>343389489.622832</v>
      </c>
    </row>
    <row r="16" spans="1:10" ht="16" x14ac:dyDescent="0.2">
      <c r="A16" s="550"/>
      <c r="B16" s="221" t="s">
        <v>414</v>
      </c>
      <c r="C16" s="222">
        <f>+'[1]4. PROYECC SOCIAL E INTERNACION'!U17</f>
        <v>90000000</v>
      </c>
      <c r="D16" s="222">
        <f>+'[1]4. PROYECC SOCIAL E INTERNACION'!V17</f>
        <v>92700000</v>
      </c>
      <c r="E16" s="222">
        <f>+'[1]4. PROYECC SOCIAL E INTERNACION'!W17</f>
        <v>95481000</v>
      </c>
      <c r="F16" s="222">
        <f>+'[1]4. PROYECC SOCIAL E INTERNACION'!X17</f>
        <v>95481000</v>
      </c>
      <c r="G16" s="222">
        <f>+'[1]4. PROYECC SOCIAL E INTERNACION'!Y17</f>
        <v>98345430</v>
      </c>
      <c r="H16" s="222">
        <f>+'[1]4. PROYECC SOCIAL E INTERNACION'!Z17</f>
        <v>101295792.90000001</v>
      </c>
      <c r="I16" s="222">
        <f>+'[1]4. PROYECC SOCIAL E INTERNACION'!AA17</f>
        <v>104334666.68700001</v>
      </c>
      <c r="J16" s="222">
        <f>+'[1]4. PROYECC SOCIAL E INTERNACION'!AB17</f>
        <v>107464706.68761002</v>
      </c>
    </row>
    <row r="17" spans="1:10" ht="17" x14ac:dyDescent="0.2">
      <c r="A17" s="551"/>
      <c r="B17" s="219" t="s">
        <v>606</v>
      </c>
      <c r="C17" s="220">
        <f>+'[1]4. PROYECC SOCIAL E INTERNACION'!U18</f>
        <v>360000000</v>
      </c>
      <c r="D17" s="220">
        <f>+'[1]4. PROYECC SOCIAL E INTERNACION'!V18</f>
        <v>427900000</v>
      </c>
      <c r="E17" s="220">
        <f>+'[1]4. PROYECC SOCIAL E INTERNACION'!W18</f>
        <v>682273000</v>
      </c>
      <c r="F17" s="220">
        <f>+'[1]4. PROYECC SOCIAL E INTERNACION'!X18</f>
        <v>492030660</v>
      </c>
      <c r="G17" s="220">
        <f>+'[1]4. PROYECC SOCIAL E INTERNACION'!Y18</f>
        <v>557949305.79999995</v>
      </c>
      <c r="H17" s="220">
        <f>+'[1]4. PROYECC SOCIAL E INTERNACION'!Z18</f>
        <v>727942916.53399992</v>
      </c>
      <c r="I17" s="220">
        <f>+'[1]4. PROYECC SOCIAL E INTERNACION'!AA18</f>
        <v>617435579.68361998</v>
      </c>
      <c r="J17" s="220">
        <f>+'[1]4. PROYECC SOCIAL E INTERNACION'!AB18</f>
        <v>600147830.14694464</v>
      </c>
    </row>
    <row r="18" spans="1:10" ht="16" x14ac:dyDescent="0.2">
      <c r="A18" s="549" t="s">
        <v>415</v>
      </c>
      <c r="B18" s="221" t="s">
        <v>416</v>
      </c>
      <c r="C18" s="222">
        <f>+'[1]5. BIENESTAR INSTITUCIONAL'!U7</f>
        <v>546000000</v>
      </c>
      <c r="D18" s="222">
        <f>+'[1]5. BIENESTAR INSTITUCIONAL'!V7</f>
        <v>562380000</v>
      </c>
      <c r="E18" s="222">
        <f>+'[1]5. BIENESTAR INSTITUCIONAL'!W7</f>
        <v>579251400</v>
      </c>
      <c r="F18" s="222">
        <f>+'[1]5. BIENESTAR INSTITUCIONAL'!X7</f>
        <v>579251400</v>
      </c>
      <c r="G18" s="222">
        <f>+'[1]5. BIENESTAR INSTITUCIONAL'!Y7</f>
        <v>596628942</v>
      </c>
      <c r="H18" s="222">
        <f>+'[1]5. BIENESTAR INSTITUCIONAL'!Z7</f>
        <v>614527810.25999999</v>
      </c>
      <c r="I18" s="222">
        <f>+'[1]5. BIENESTAR INSTITUCIONAL'!AA7</f>
        <v>632963644.56780005</v>
      </c>
      <c r="J18" s="222">
        <f>+'[1]5. BIENESTAR INSTITUCIONAL'!AB7</f>
        <v>651952553.90483403</v>
      </c>
    </row>
    <row r="19" spans="1:10" ht="16" x14ac:dyDescent="0.2">
      <c r="A19" s="550"/>
      <c r="B19" s="221" t="s">
        <v>417</v>
      </c>
      <c r="C19" s="222">
        <f>+'[1]5. BIENESTAR INSTITUCIONAL'!U14</f>
        <v>168234140</v>
      </c>
      <c r="D19" s="222">
        <f>+'[1]5. BIENESTAR INSTITUCIONAL'!V14</f>
        <v>173281164.19999999</v>
      </c>
      <c r="E19" s="222">
        <f>+'[1]5. BIENESTAR INSTITUCIONAL'!W14</f>
        <v>178479599.12599999</v>
      </c>
      <c r="F19" s="222">
        <f>+'[1]5. BIENESTAR INSTITUCIONAL'!X14</f>
        <v>178479599.12599999</v>
      </c>
      <c r="G19" s="222">
        <f>+'[1]5. BIENESTAR INSTITUCIONAL'!Y14</f>
        <v>183833987.09977999</v>
      </c>
      <c r="H19" s="222">
        <f>+'[1]5. BIENESTAR INSTITUCIONAL'!Z14</f>
        <v>189349006.712773</v>
      </c>
      <c r="I19" s="222">
        <f>+'[1]5. BIENESTAR INSTITUCIONAL'!AA14</f>
        <v>195029476.914157</v>
      </c>
      <c r="J19" s="222">
        <f>+'[1]5. BIENESTAR INSTITUCIONAL'!AB14</f>
        <v>200880361.22158173</v>
      </c>
    </row>
    <row r="20" spans="1:10" ht="16" x14ac:dyDescent="0.2">
      <c r="A20" s="550"/>
      <c r="B20" s="221" t="s">
        <v>418</v>
      </c>
      <c r="C20" s="222">
        <f>+'[1]5. BIENESTAR INSTITUCIONAL'!U19</f>
        <v>554718840</v>
      </c>
      <c r="D20" s="222">
        <f>+'[1]5. BIENESTAR INSTITUCIONAL'!V19</f>
        <v>571360405.20000005</v>
      </c>
      <c r="E20" s="222">
        <f>+'[1]5. BIENESTAR INSTITUCIONAL'!W19</f>
        <v>588501217.35600007</v>
      </c>
      <c r="F20" s="222">
        <f>+'[1]5. BIENESTAR INSTITUCIONAL'!X19</f>
        <v>588501217.35600007</v>
      </c>
      <c r="G20" s="222">
        <f>+'[1]5. BIENESTAR INSTITUCIONAL'!Y19</f>
        <v>606156253.87668002</v>
      </c>
      <c r="H20" s="222">
        <f>+'[1]5. BIENESTAR INSTITUCIONAL'!Z19</f>
        <v>624340941.49298072</v>
      </c>
      <c r="I20" s="222">
        <f>+'[1]5. BIENESTAR INSTITUCIONAL'!AA19</f>
        <v>643071169.73777008</v>
      </c>
      <c r="J20" s="222">
        <f>+'[1]5. BIENESTAR INSTITUCIONAL'!AB19</f>
        <v>662363304.82990324</v>
      </c>
    </row>
    <row r="21" spans="1:10" ht="17" x14ac:dyDescent="0.2">
      <c r="A21" s="551"/>
      <c r="B21" s="219" t="s">
        <v>607</v>
      </c>
      <c r="C21" s="220">
        <f>+'[1]5. BIENESTAR INSTITUCIONAL'!U20</f>
        <v>1268952980</v>
      </c>
      <c r="D21" s="220">
        <f>+'[1]5. BIENESTAR INSTITUCIONAL'!V20</f>
        <v>1307021569.4000001</v>
      </c>
      <c r="E21" s="220">
        <f>+'[1]5. BIENESTAR INSTITUCIONAL'!W20</f>
        <v>1346232216.4820001</v>
      </c>
      <c r="F21" s="220">
        <f>+'[1]5. BIENESTAR INSTITUCIONAL'!X20</f>
        <v>1346232216.4820001</v>
      </c>
      <c r="G21" s="220">
        <f>+'[1]5. BIENESTAR INSTITUCIONAL'!Y20</f>
        <v>1386619182.97646</v>
      </c>
      <c r="H21" s="220">
        <f>+'[1]5. BIENESTAR INSTITUCIONAL'!Z20</f>
        <v>1428217758.4657536</v>
      </c>
      <c r="I21" s="220">
        <f>+'[1]5. BIENESTAR INSTITUCIONAL'!AA20</f>
        <v>1471064291.219727</v>
      </c>
      <c r="J21" s="220">
        <f>+'[1]5. BIENESTAR INSTITUCIONAL'!AB20</f>
        <v>1515196219.9563189</v>
      </c>
    </row>
    <row r="22" spans="1:10" ht="32" x14ac:dyDescent="0.2">
      <c r="A22" s="552" t="s">
        <v>419</v>
      </c>
      <c r="B22" s="221" t="s">
        <v>420</v>
      </c>
      <c r="C22" s="222">
        <f>+'[1]6. GESTION ADMINISTRATIVA'!U12</f>
        <v>2049684400</v>
      </c>
      <c r="D22" s="222">
        <f>+'[1]6. GESTION ADMINISTRATIVA'!V12</f>
        <v>1951454524.0599999</v>
      </c>
      <c r="E22" s="222">
        <f>+'[1]6. GESTION ADMINISTRATIVA'!W12</f>
        <v>2253736445.0998793</v>
      </c>
      <c r="F22" s="222">
        <f>+'[1]6. GESTION ADMINISTRATIVA'!X12</f>
        <v>2675140240.1708927</v>
      </c>
      <c r="G22" s="222">
        <f>+'[1]6. GESTION ADMINISTRATIVA'!Y12</f>
        <v>2644869190.2621465</v>
      </c>
      <c r="H22" s="222">
        <f>+'[1]6. GESTION ADMINISTRATIVA'!Z12</f>
        <v>1534579144.9769824</v>
      </c>
      <c r="I22" s="222">
        <f>+'[1]6. GESTION ADMINISTRATIVA'!AA12</f>
        <v>3063439408.0112543</v>
      </c>
      <c r="J22" s="222">
        <f>+'[1]6. GESTION ADMINISTRATIVA'!AB12</f>
        <v>3978627360.9472942</v>
      </c>
    </row>
    <row r="23" spans="1:10" ht="16" x14ac:dyDescent="0.2">
      <c r="A23" s="553"/>
      <c r="B23" s="221" t="s">
        <v>421</v>
      </c>
      <c r="C23" s="222">
        <f>+'[1]6. GESTION ADMINISTRATIVA'!U17</f>
        <v>73775120</v>
      </c>
      <c r="D23" s="222">
        <f>+'[1]6. GESTION ADMINISTRATIVA'!V17</f>
        <v>80000000</v>
      </c>
      <c r="E23" s="222">
        <f>+'[1]6. GESTION ADMINISTRATIVA'!W17</f>
        <v>82400000</v>
      </c>
      <c r="F23" s="222">
        <f>+'[1]6. GESTION ADMINISTRATIVA'!X17</f>
        <v>82400000</v>
      </c>
      <c r="G23" s="222">
        <f>+'[1]6. GESTION ADMINISTRATIVA'!Y17</f>
        <v>84872000</v>
      </c>
      <c r="H23" s="222">
        <f>+'[1]6. GESTION ADMINISTRATIVA'!Z17</f>
        <v>87418160</v>
      </c>
      <c r="I23" s="222">
        <f>+'[1]6. GESTION ADMINISTRATIVA'!AA17</f>
        <v>90040704.800000012</v>
      </c>
      <c r="J23" s="222">
        <f>+'[1]6. GESTION ADMINISTRATIVA'!AB17</f>
        <v>92741925.944000065</v>
      </c>
    </row>
    <row r="24" spans="1:10" ht="17" x14ac:dyDescent="0.2">
      <c r="A24" s="553"/>
      <c r="B24" s="219" t="s">
        <v>608</v>
      </c>
      <c r="C24" s="220">
        <f>+'[1]6. GESTION ADMINISTRATIVA'!U18</f>
        <v>2123459520</v>
      </c>
      <c r="D24" s="220">
        <f>+'[1]6. GESTION ADMINISTRATIVA'!V18</f>
        <v>2031454524.0599999</v>
      </c>
      <c r="E24" s="220">
        <f>+'[1]6. GESTION ADMINISTRATIVA'!W18</f>
        <v>2336136445.0998793</v>
      </c>
      <c r="F24" s="220">
        <f>+'[1]6. GESTION ADMINISTRATIVA'!X18</f>
        <v>2757540240.1708927</v>
      </c>
      <c r="G24" s="220">
        <f>+'[1]6. GESTION ADMINISTRATIVA'!Y18</f>
        <v>2729741190.2621465</v>
      </c>
      <c r="H24" s="220">
        <f>+'[1]6. GESTION ADMINISTRATIVA'!Z18</f>
        <v>1621997304.9769824</v>
      </c>
      <c r="I24" s="220">
        <f>+'[1]6. GESTION ADMINISTRATIVA'!AA18</f>
        <v>3153480112.8112545</v>
      </c>
      <c r="J24" s="220">
        <f>+'[1]6. GESTION ADMINISTRATIVA'!AB18</f>
        <v>4071369286.8912945</v>
      </c>
    </row>
    <row r="25" spans="1:10" ht="19" x14ac:dyDescent="0.25">
      <c r="A25" s="544" t="s">
        <v>609</v>
      </c>
      <c r="B25" s="545"/>
      <c r="C25" s="224">
        <f>+C24+C21+C17+C13+C10+C6</f>
        <v>11132340522</v>
      </c>
      <c r="D25" s="224">
        <f t="shared" ref="D25:J25" si="0">+D24+D21+D17+D13+D10+D6</f>
        <v>8609643186.4399967</v>
      </c>
      <c r="E25" s="224">
        <f t="shared" si="0"/>
        <v>9057344632.1348801</v>
      </c>
      <c r="F25" s="224">
        <f t="shared" si="0"/>
        <v>9528326553.0058937</v>
      </c>
      <c r="G25" s="224">
        <f t="shared" si="0"/>
        <v>10023799533.762196</v>
      </c>
      <c r="H25" s="224">
        <f t="shared" si="0"/>
        <v>10545037109.517834</v>
      </c>
      <c r="I25" s="224">
        <f t="shared" si="0"/>
        <v>11093379039.212765</v>
      </c>
      <c r="J25" s="224">
        <f t="shared" si="0"/>
        <v>11670234749.251823</v>
      </c>
    </row>
    <row r="26" spans="1:10" ht="16" thickBot="1" x14ac:dyDescent="0.25"/>
    <row r="27" spans="1:10" ht="17" thickBot="1" x14ac:dyDescent="0.25">
      <c r="A27" s="451" t="s">
        <v>293</v>
      </c>
      <c r="B27" s="452" t="s">
        <v>292</v>
      </c>
      <c r="C27" s="225"/>
      <c r="D27" s="225"/>
      <c r="E27" s="225"/>
      <c r="F27" s="225"/>
      <c r="G27" s="225"/>
      <c r="H27" s="225"/>
      <c r="I27" s="225"/>
      <c r="J27" s="225"/>
    </row>
    <row r="28" spans="1:10" ht="16" thickBot="1" x14ac:dyDescent="0.25">
      <c r="A28" s="449">
        <v>8184071470</v>
      </c>
      <c r="B28" s="450">
        <v>2948269052</v>
      </c>
      <c r="C28" s="226"/>
      <c r="D28" s="226"/>
      <c r="E28" s="226"/>
      <c r="F28" s="226"/>
      <c r="G28" s="226"/>
      <c r="H28" s="226"/>
      <c r="I28" s="226"/>
      <c r="J28" s="226"/>
    </row>
    <row r="29" spans="1:10" ht="66.75" customHeight="1" x14ac:dyDescent="0.2">
      <c r="A29" s="539" t="s">
        <v>2004</v>
      </c>
      <c r="B29" s="540"/>
      <c r="C29" s="227"/>
      <c r="D29" s="227"/>
      <c r="E29" s="227"/>
      <c r="F29" s="227"/>
      <c r="G29" s="227"/>
      <c r="H29" s="227"/>
      <c r="I29" s="227"/>
      <c r="J29" s="227"/>
    </row>
    <row r="30" spans="1:10" ht="16" thickBot="1" x14ac:dyDescent="0.25">
      <c r="A30" s="541"/>
      <c r="B30" s="542"/>
    </row>
    <row r="31" spans="1:10" ht="16" hidden="1" x14ac:dyDescent="0.2">
      <c r="C31" s="228">
        <v>8184071470</v>
      </c>
      <c r="D31" s="228">
        <v>8609643186.4399986</v>
      </c>
      <c r="E31" s="228">
        <v>9057344632.1348801</v>
      </c>
      <c r="F31" s="228">
        <v>9528326553.0058918</v>
      </c>
      <c r="G31" s="228">
        <v>10023799533.762199</v>
      </c>
      <c r="H31" s="228">
        <v>10545037109.517834</v>
      </c>
      <c r="I31" s="228">
        <v>11093379039.212761</v>
      </c>
      <c r="J31" s="228">
        <v>11670234749.251823</v>
      </c>
    </row>
    <row r="32" spans="1:10" hidden="1" x14ac:dyDescent="0.2">
      <c r="C32" s="227"/>
      <c r="D32" s="227">
        <f>+D25-D31</f>
        <v>0</v>
      </c>
      <c r="E32" s="227">
        <f t="shared" ref="E32:J32" si="1">+E25-E31</f>
        <v>0</v>
      </c>
      <c r="F32" s="227">
        <f t="shared" si="1"/>
        <v>0</v>
      </c>
      <c r="G32" s="227">
        <f t="shared" si="1"/>
        <v>0</v>
      </c>
      <c r="H32" s="227">
        <f t="shared" si="1"/>
        <v>0</v>
      </c>
      <c r="I32" s="227">
        <f t="shared" si="1"/>
        <v>0</v>
      </c>
      <c r="J32" s="227">
        <f t="shared" si="1"/>
        <v>0</v>
      </c>
    </row>
    <row r="33" spans="4:6" hidden="1" x14ac:dyDescent="0.2">
      <c r="D33" s="229">
        <f>+D32*-1</f>
        <v>0</v>
      </c>
    </row>
    <row r="34" spans="4:6" hidden="1" x14ac:dyDescent="0.2"/>
    <row r="40" spans="4:6" ht="21" x14ac:dyDescent="0.25">
      <c r="F40" s="487"/>
    </row>
    <row r="41" spans="4:6" ht="21" x14ac:dyDescent="0.25">
      <c r="F41" s="487" t="s">
        <v>2040</v>
      </c>
    </row>
    <row r="42" spans="4:6" ht="21" x14ac:dyDescent="0.25">
      <c r="F42" s="488" t="s">
        <v>502</v>
      </c>
    </row>
  </sheetData>
  <mergeCells count="9">
    <mergeCell ref="A29:B30"/>
    <mergeCell ref="B1:I1"/>
    <mergeCell ref="A25:B25"/>
    <mergeCell ref="A3:A6"/>
    <mergeCell ref="A7:A10"/>
    <mergeCell ref="A11:A13"/>
    <mergeCell ref="A14:A17"/>
    <mergeCell ref="A18:A21"/>
    <mergeCell ref="A22:A24"/>
  </mergeCells>
  <hyperlinks>
    <hyperlink ref="J1" location="DIRECTORIO!A1" display="INICIO" xr:uid="{980B428D-C82F-4048-9993-74B02844EB48}"/>
    <hyperlink ref="A1" location="'Tabla de contenido'!A1" display="Tabla de contenido" xr:uid="{C2B22AA3-F746-4585-A944-6AD473041315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46551-A99F-4459-8AAD-5BA40D1CCC29}">
  <dimension ref="A1:Y121"/>
  <sheetViews>
    <sheetView showGridLines="0" topLeftCell="L1" zoomScale="125" zoomScaleNormal="115" workbookViewId="0">
      <selection activeCell="S3" sqref="S3:Y34"/>
    </sheetView>
  </sheetViews>
  <sheetFormatPr baseColWidth="10" defaultRowHeight="15" x14ac:dyDescent="0.2"/>
  <cols>
    <col min="1" max="1" width="62.6640625" customWidth="1"/>
    <col min="2" max="2" width="20.6640625" customWidth="1"/>
    <col min="3" max="3" width="20" customWidth="1"/>
    <col min="4" max="4" width="19.33203125" customWidth="1"/>
    <col min="5" max="5" width="19.5" customWidth="1"/>
    <col min="6" max="6" width="19.83203125" customWidth="1"/>
    <col min="7" max="7" width="18.1640625" customWidth="1"/>
    <col min="8" max="8" width="18.5" customWidth="1"/>
    <col min="9" max="9" width="18.1640625" hidden="1" customWidth="1"/>
    <col min="10" max="10" width="16.6640625" customWidth="1"/>
    <col min="11" max="11" width="55.33203125" bestFit="1" customWidth="1"/>
  </cols>
  <sheetData>
    <row r="1" spans="1:25" ht="16" x14ac:dyDescent="0.2">
      <c r="A1" s="448" t="s">
        <v>2007</v>
      </c>
    </row>
    <row r="2" spans="1:25" ht="17" thickBot="1" x14ac:dyDescent="0.25">
      <c r="A2" s="554" t="s">
        <v>624</v>
      </c>
      <c r="B2" s="554"/>
      <c r="C2" s="554"/>
      <c r="D2" s="554"/>
      <c r="E2" s="554"/>
      <c r="F2" s="554"/>
      <c r="G2" s="554"/>
      <c r="H2" s="554"/>
      <c r="I2" s="554"/>
    </row>
    <row r="3" spans="1:25" ht="30" x14ac:dyDescent="0.2">
      <c r="A3" s="233" t="s">
        <v>613</v>
      </c>
      <c r="B3" s="234" t="s">
        <v>511</v>
      </c>
      <c r="C3" s="234" t="s">
        <v>512</v>
      </c>
      <c r="D3" s="234" t="s">
        <v>513</v>
      </c>
      <c r="E3" s="234" t="s">
        <v>514</v>
      </c>
      <c r="F3" s="234" t="s">
        <v>515</v>
      </c>
      <c r="G3" s="234" t="s">
        <v>516</v>
      </c>
      <c r="H3" s="234" t="s">
        <v>517</v>
      </c>
      <c r="I3" s="234" t="s">
        <v>518</v>
      </c>
      <c r="K3" s="280" t="s">
        <v>613</v>
      </c>
      <c r="L3" s="281" t="s">
        <v>2093</v>
      </c>
      <c r="M3" s="281" t="s">
        <v>2094</v>
      </c>
      <c r="N3" s="281" t="s">
        <v>2095</v>
      </c>
      <c r="O3" s="281" t="s">
        <v>2096</v>
      </c>
      <c r="P3" s="281" t="s">
        <v>2097</v>
      </c>
      <c r="Q3" s="281" t="s">
        <v>2098</v>
      </c>
      <c r="R3" s="281" t="s">
        <v>2099</v>
      </c>
      <c r="S3" s="514" t="s">
        <v>2100</v>
      </c>
      <c r="T3" s="514" t="s">
        <v>2101</v>
      </c>
      <c r="U3" s="281" t="s">
        <v>2102</v>
      </c>
      <c r="V3" s="281" t="s">
        <v>2103</v>
      </c>
      <c r="W3" s="514" t="s">
        <v>2104</v>
      </c>
      <c r="X3" s="281" t="s">
        <v>2105</v>
      </c>
      <c r="Y3" s="514" t="s">
        <v>2106</v>
      </c>
    </row>
    <row r="4" spans="1:25" x14ac:dyDescent="0.2">
      <c r="A4" s="492" t="s">
        <v>2042</v>
      </c>
      <c r="B4" s="235">
        <v>616.02027649769548</v>
      </c>
      <c r="C4" s="236">
        <v>642.05999999999995</v>
      </c>
      <c r="D4" s="236">
        <v>669.13108108108111</v>
      </c>
      <c r="E4" s="236">
        <v>676.727171492205</v>
      </c>
      <c r="F4" s="236">
        <v>670</v>
      </c>
      <c r="G4" s="236">
        <v>715.14161220043604</v>
      </c>
      <c r="H4" s="235">
        <v>739.03879310344826</v>
      </c>
      <c r="I4" s="495">
        <v>777.46881034482749</v>
      </c>
      <c r="K4" s="492" t="s">
        <v>2042</v>
      </c>
      <c r="L4" s="515">
        <f>B4*0.51</f>
        <v>314.17034101382472</v>
      </c>
      <c r="M4" s="515">
        <f>B4*0.49</f>
        <v>301.84993548387075</v>
      </c>
      <c r="N4" s="515">
        <f>C4*0.51</f>
        <v>327.45059999999995</v>
      </c>
      <c r="O4" s="515">
        <f>C4*0.49</f>
        <v>314.60939999999999</v>
      </c>
      <c r="P4" s="515">
        <f>D4*0.51</f>
        <v>341.25685135135137</v>
      </c>
      <c r="Q4" s="515">
        <f>D4*0.49</f>
        <v>327.87422972972973</v>
      </c>
      <c r="R4" s="515">
        <f>E4*0.51</f>
        <v>345.13085746102456</v>
      </c>
      <c r="S4" s="515">
        <f>E4*0.49</f>
        <v>331.59631403118044</v>
      </c>
      <c r="T4" s="515">
        <f>F4*0.51</f>
        <v>341.7</v>
      </c>
      <c r="U4" s="515">
        <f>F4*0.49</f>
        <v>328.3</v>
      </c>
      <c r="V4" s="515">
        <f>G4*0.51</f>
        <v>364.7222222222224</v>
      </c>
      <c r="W4" s="515">
        <f>G4*0.49</f>
        <v>350.41938997821364</v>
      </c>
      <c r="X4" s="515">
        <f>H4*0.51</f>
        <v>376.9097844827586</v>
      </c>
      <c r="Y4" s="515">
        <f>H4*0.49</f>
        <v>362.12900862068966</v>
      </c>
    </row>
    <row r="5" spans="1:25" x14ac:dyDescent="0.2">
      <c r="A5" s="492" t="s">
        <v>2043</v>
      </c>
      <c r="B5" s="235">
        <v>156.29855999999998</v>
      </c>
      <c r="C5" s="236">
        <v>159.54416856492026</v>
      </c>
      <c r="D5" s="236">
        <v>166.76805405405406</v>
      </c>
      <c r="E5" s="236">
        <v>171.15354120267259</v>
      </c>
      <c r="F5" s="236">
        <v>172.47647577092513</v>
      </c>
      <c r="G5" s="236">
        <v>178.23529411764707</v>
      </c>
      <c r="H5" s="235">
        <v>184.19120689655173</v>
      </c>
      <c r="I5" s="495">
        <v>193.76914965517241</v>
      </c>
      <c r="K5" s="492" t="s">
        <v>2043</v>
      </c>
      <c r="L5" s="515">
        <f t="shared" ref="L5:L33" si="0">B5*0.51</f>
        <v>79.712265599999995</v>
      </c>
      <c r="M5" s="515">
        <f t="shared" ref="M5:M33" si="1">B5*0.49</f>
        <v>76.586294399999986</v>
      </c>
      <c r="N5" s="515">
        <f t="shared" ref="N5:N33" si="2">C5*0.51</f>
        <v>81.367525968109334</v>
      </c>
      <c r="O5" s="515">
        <f t="shared" ref="O5:O33" si="3">C5*0.49</f>
        <v>78.176642596810922</v>
      </c>
      <c r="P5" s="515">
        <f t="shared" ref="P5:P33" si="4">D5*0.51</f>
        <v>85.051707567567576</v>
      </c>
      <c r="Q5" s="515">
        <f t="shared" ref="Q5:Q33" si="5">D5*0.49</f>
        <v>81.716346486486486</v>
      </c>
      <c r="R5" s="515">
        <f t="shared" ref="R5:R33" si="6">E5*0.51</f>
        <v>87.288306013363027</v>
      </c>
      <c r="S5" s="515">
        <f t="shared" ref="S5:S33" si="7">E5*0.49</f>
        <v>83.865235189309558</v>
      </c>
      <c r="T5" s="515">
        <f t="shared" ref="T5:T33" si="8">F5*0.51</f>
        <v>87.963002643171819</v>
      </c>
      <c r="U5" s="515">
        <f t="shared" ref="U5:U33" si="9">F5*0.49</f>
        <v>84.513473127753315</v>
      </c>
      <c r="V5" s="515">
        <f t="shared" ref="V5:V33" si="10">G5*0.51</f>
        <v>90.9</v>
      </c>
      <c r="W5" s="515">
        <f t="shared" ref="W5:W33" si="11">G5*0.49</f>
        <v>87.335294117647067</v>
      </c>
      <c r="X5" s="515">
        <f t="shared" ref="X5:X33" si="12">H5*0.51</f>
        <v>93.93751551724138</v>
      </c>
      <c r="Y5" s="515">
        <f t="shared" ref="Y5:Y33" si="13">H5*0.49</f>
        <v>90.253691379310354</v>
      </c>
    </row>
    <row r="6" spans="1:25" x14ac:dyDescent="0.2">
      <c r="A6" s="492" t="s">
        <v>614</v>
      </c>
      <c r="B6" s="235">
        <v>337.27584000000002</v>
      </c>
      <c r="C6" s="236">
        <v>352.57291571753984</v>
      </c>
      <c r="D6" s="236">
        <v>368.53681081081078</v>
      </c>
      <c r="E6" s="236">
        <v>378.2281959910913</v>
      </c>
      <c r="F6" s="236">
        <v>381.15171806167405</v>
      </c>
      <c r="G6" s="236">
        <v>393.87799564270153</v>
      </c>
      <c r="H6" s="235">
        <v>407.03982758620691</v>
      </c>
      <c r="I6" s="495">
        <v>428.20589862068965</v>
      </c>
      <c r="K6" s="492" t="s">
        <v>614</v>
      </c>
      <c r="L6" s="515">
        <f t="shared" si="0"/>
        <v>172.01067840000002</v>
      </c>
      <c r="M6" s="515">
        <f t="shared" si="1"/>
        <v>165.2651616</v>
      </c>
      <c r="N6" s="515">
        <f t="shared" si="2"/>
        <v>179.81218701594531</v>
      </c>
      <c r="O6" s="515">
        <f t="shared" si="3"/>
        <v>172.76072870159453</v>
      </c>
      <c r="P6" s="515">
        <f t="shared" si="4"/>
        <v>187.95377351351351</v>
      </c>
      <c r="Q6" s="515">
        <f t="shared" si="5"/>
        <v>180.58303729729727</v>
      </c>
      <c r="R6" s="515">
        <f t="shared" si="6"/>
        <v>192.89637995545655</v>
      </c>
      <c r="S6" s="515">
        <f t="shared" si="7"/>
        <v>185.33181603563474</v>
      </c>
      <c r="T6" s="515">
        <f t="shared" si="8"/>
        <v>194.38737621145376</v>
      </c>
      <c r="U6" s="515">
        <f t="shared" si="9"/>
        <v>186.76434185022029</v>
      </c>
      <c r="V6" s="515">
        <f t="shared" si="10"/>
        <v>200.87777777777779</v>
      </c>
      <c r="W6" s="515">
        <f t="shared" si="11"/>
        <v>193.00021786492374</v>
      </c>
      <c r="X6" s="515">
        <f t="shared" si="12"/>
        <v>207.59031206896552</v>
      </c>
      <c r="Y6" s="515">
        <f t="shared" si="13"/>
        <v>199.44951551724139</v>
      </c>
    </row>
    <row r="7" spans="1:25" x14ac:dyDescent="0.2">
      <c r="A7" s="492" t="s">
        <v>2044</v>
      </c>
      <c r="B7" s="235">
        <v>629.61654669703876</v>
      </c>
      <c r="C7" s="237">
        <v>661.81284738041006</v>
      </c>
      <c r="D7" s="236">
        <v>691.77859459459455</v>
      </c>
      <c r="E7" s="236">
        <v>701.97024498886401</v>
      </c>
      <c r="F7" s="236">
        <v>675</v>
      </c>
      <c r="G7" s="236">
        <v>683</v>
      </c>
      <c r="H7" s="235">
        <v>710</v>
      </c>
      <c r="I7" s="495">
        <v>803.78313931034495</v>
      </c>
      <c r="K7" s="492" t="s">
        <v>2044</v>
      </c>
      <c r="L7" s="515">
        <f t="shared" si="0"/>
        <v>321.10443881548974</v>
      </c>
      <c r="M7" s="515">
        <f t="shared" si="1"/>
        <v>308.51210788154901</v>
      </c>
      <c r="N7" s="515">
        <f t="shared" si="2"/>
        <v>337.52455216400915</v>
      </c>
      <c r="O7" s="515">
        <f t="shared" si="3"/>
        <v>324.28829521640091</v>
      </c>
      <c r="P7" s="515">
        <f t="shared" si="4"/>
        <v>352.80708324324326</v>
      </c>
      <c r="Q7" s="515">
        <f t="shared" si="5"/>
        <v>338.9715113513513</v>
      </c>
      <c r="R7" s="515">
        <f t="shared" si="6"/>
        <v>358.00482494432066</v>
      </c>
      <c r="S7" s="515">
        <f t="shared" si="7"/>
        <v>343.96542004454335</v>
      </c>
      <c r="T7" s="515">
        <f t="shared" si="8"/>
        <v>344.25</v>
      </c>
      <c r="U7" s="515">
        <f t="shared" si="9"/>
        <v>330.75</v>
      </c>
      <c r="V7" s="515">
        <f t="shared" si="10"/>
        <v>348.33</v>
      </c>
      <c r="W7" s="515">
        <f t="shared" si="11"/>
        <v>334.67</v>
      </c>
      <c r="X7" s="515">
        <f t="shared" si="12"/>
        <v>362.1</v>
      </c>
      <c r="Y7" s="515">
        <f t="shared" si="13"/>
        <v>347.9</v>
      </c>
    </row>
    <row r="8" spans="1:25" x14ac:dyDescent="0.2">
      <c r="A8" s="492" t="s">
        <v>2045</v>
      </c>
      <c r="B8" s="235">
        <v>312.93441457858768</v>
      </c>
      <c r="C8" s="236">
        <v>328.93674259681092</v>
      </c>
      <c r="D8" s="236">
        <v>343.83043243243242</v>
      </c>
      <c r="E8" s="236">
        <v>352.87211581291757</v>
      </c>
      <c r="F8" s="236">
        <v>355.59964757709253</v>
      </c>
      <c r="G8" s="236">
        <v>367.47276688453161</v>
      </c>
      <c r="H8" s="235">
        <v>371</v>
      </c>
      <c r="I8" s="495">
        <v>399.49935793103452</v>
      </c>
      <c r="K8" s="492" t="s">
        <v>2045</v>
      </c>
      <c r="L8" s="515">
        <f t="shared" si="0"/>
        <v>159.59655143507973</v>
      </c>
      <c r="M8" s="515">
        <f t="shared" si="1"/>
        <v>153.33786314350795</v>
      </c>
      <c r="N8" s="515">
        <f t="shared" si="2"/>
        <v>167.75773872437358</v>
      </c>
      <c r="O8" s="515">
        <f t="shared" si="3"/>
        <v>161.17900387243733</v>
      </c>
      <c r="P8" s="515">
        <f t="shared" si="4"/>
        <v>175.35352054054053</v>
      </c>
      <c r="Q8" s="515">
        <f t="shared" si="5"/>
        <v>168.47691189189189</v>
      </c>
      <c r="R8" s="515">
        <f t="shared" si="6"/>
        <v>179.96477906458796</v>
      </c>
      <c r="S8" s="515">
        <f t="shared" si="7"/>
        <v>172.90733674832961</v>
      </c>
      <c r="T8" s="515">
        <f t="shared" si="8"/>
        <v>181.3558202643172</v>
      </c>
      <c r="U8" s="515">
        <f t="shared" si="9"/>
        <v>174.24382731277532</v>
      </c>
      <c r="V8" s="515">
        <f t="shared" si="10"/>
        <v>187.41111111111113</v>
      </c>
      <c r="W8" s="515">
        <f t="shared" si="11"/>
        <v>180.06165577342048</v>
      </c>
      <c r="X8" s="515">
        <f t="shared" si="12"/>
        <v>189.21</v>
      </c>
      <c r="Y8" s="515">
        <f t="shared" si="13"/>
        <v>181.79</v>
      </c>
    </row>
    <row r="9" spans="1:25" x14ac:dyDescent="0.2">
      <c r="A9" s="492" t="s">
        <v>615</v>
      </c>
      <c r="B9" s="235">
        <v>255.42568892938499</v>
      </c>
      <c r="C9" s="236">
        <v>263.93726651480637</v>
      </c>
      <c r="D9" s="236">
        <v>275.88789189189185</v>
      </c>
      <c r="E9" s="236">
        <v>283.14289532293986</v>
      </c>
      <c r="F9" s="236">
        <v>285.33145374449339</v>
      </c>
      <c r="G9" s="236">
        <v>294.8583877995643</v>
      </c>
      <c r="H9" s="235">
        <v>304.71137931034485</v>
      </c>
      <c r="I9" s="495">
        <v>320.55637103448277</v>
      </c>
      <c r="K9" s="492" t="s">
        <v>615</v>
      </c>
      <c r="L9" s="515">
        <f t="shared" si="0"/>
        <v>130.26710135398633</v>
      </c>
      <c r="M9" s="515">
        <f t="shared" si="1"/>
        <v>125.15858757539864</v>
      </c>
      <c r="N9" s="515">
        <f t="shared" si="2"/>
        <v>134.60800592255126</v>
      </c>
      <c r="O9" s="515">
        <f t="shared" si="3"/>
        <v>129.32926059225511</v>
      </c>
      <c r="P9" s="515">
        <f t="shared" si="4"/>
        <v>140.70282486486485</v>
      </c>
      <c r="Q9" s="515">
        <f t="shared" si="5"/>
        <v>135.185067027027</v>
      </c>
      <c r="R9" s="515">
        <f t="shared" si="6"/>
        <v>144.40287661469932</v>
      </c>
      <c r="S9" s="515">
        <f t="shared" si="7"/>
        <v>138.74001870824054</v>
      </c>
      <c r="T9" s="515">
        <f t="shared" si="8"/>
        <v>145.51904140969162</v>
      </c>
      <c r="U9" s="515">
        <f t="shared" si="9"/>
        <v>139.81241233480176</v>
      </c>
      <c r="V9" s="515">
        <f t="shared" si="10"/>
        <v>150.37777777777779</v>
      </c>
      <c r="W9" s="515">
        <f t="shared" si="11"/>
        <v>144.4806100217865</v>
      </c>
      <c r="X9" s="515">
        <f t="shared" si="12"/>
        <v>155.40280344827588</v>
      </c>
      <c r="Y9" s="515">
        <f t="shared" si="13"/>
        <v>149.30857586206898</v>
      </c>
    </row>
    <row r="10" spans="1:25" x14ac:dyDescent="0.2">
      <c r="A10" s="492" t="s">
        <v>2046</v>
      </c>
      <c r="B10" s="235">
        <v>399.13191799544416</v>
      </c>
      <c r="C10" s="235">
        <v>419.54207289293851</v>
      </c>
      <c r="D10" s="236">
        <v>438.5382162162162</v>
      </c>
      <c r="E10" s="236">
        <v>450.07042316258344</v>
      </c>
      <c r="F10" s="235">
        <v>453.54925110132166</v>
      </c>
      <c r="G10" s="235">
        <v>468.69281045751632</v>
      </c>
      <c r="H10" s="235">
        <v>484.35465517241386</v>
      </c>
      <c r="I10" s="495">
        <v>509.54109724137936</v>
      </c>
      <c r="K10" s="492" t="s">
        <v>2046</v>
      </c>
      <c r="L10" s="515">
        <f t="shared" si="0"/>
        <v>203.55727817767652</v>
      </c>
      <c r="M10" s="515">
        <f t="shared" si="1"/>
        <v>195.57463981776763</v>
      </c>
      <c r="N10" s="515">
        <f t="shared" si="2"/>
        <v>213.96645717539863</v>
      </c>
      <c r="O10" s="515">
        <f t="shared" si="3"/>
        <v>205.57561571753988</v>
      </c>
      <c r="P10" s="515">
        <f t="shared" si="4"/>
        <v>223.65449027027026</v>
      </c>
      <c r="Q10" s="515">
        <f t="shared" si="5"/>
        <v>214.88372594594594</v>
      </c>
      <c r="R10" s="515">
        <f t="shared" si="6"/>
        <v>229.53591581291755</v>
      </c>
      <c r="S10" s="515">
        <f t="shared" si="7"/>
        <v>220.53450734966589</v>
      </c>
      <c r="T10" s="515">
        <f t="shared" si="8"/>
        <v>231.31011806167405</v>
      </c>
      <c r="U10" s="515">
        <f t="shared" si="9"/>
        <v>222.23913303964761</v>
      </c>
      <c r="V10" s="515">
        <f t="shared" si="10"/>
        <v>239.03333333333333</v>
      </c>
      <c r="W10" s="515">
        <f t="shared" si="11"/>
        <v>229.65947712418298</v>
      </c>
      <c r="X10" s="515">
        <f t="shared" si="12"/>
        <v>247.02087413793106</v>
      </c>
      <c r="Y10" s="515">
        <f t="shared" si="13"/>
        <v>237.3337810344828</v>
      </c>
    </row>
    <row r="11" spans="1:25" x14ac:dyDescent="0.2">
      <c r="A11" s="492" t="s">
        <v>2047</v>
      </c>
      <c r="B11" s="235">
        <v>140.53940774487472</v>
      </c>
      <c r="C11" s="235">
        <v>147.72608200455579</v>
      </c>
      <c r="D11" s="236">
        <v>154.41486486486488</v>
      </c>
      <c r="E11" s="236">
        <v>158.47550111358575</v>
      </c>
      <c r="F11" s="235">
        <v>159.70044052863437</v>
      </c>
      <c r="G11" s="235">
        <v>165.03267973856211</v>
      </c>
      <c r="H11" s="235">
        <v>170.54741379310349</v>
      </c>
      <c r="I11" s="495">
        <v>179.41587931034485</v>
      </c>
      <c r="K11" s="492" t="s">
        <v>2047</v>
      </c>
      <c r="L11" s="515">
        <f t="shared" si="0"/>
        <v>71.675097949886108</v>
      </c>
      <c r="M11" s="515">
        <f t="shared" si="1"/>
        <v>68.864309794988614</v>
      </c>
      <c r="N11" s="515">
        <f t="shared" si="2"/>
        <v>75.340301822323454</v>
      </c>
      <c r="O11" s="515">
        <f t="shared" si="3"/>
        <v>72.385780182232338</v>
      </c>
      <c r="P11" s="515">
        <f t="shared" si="4"/>
        <v>78.751581081081085</v>
      </c>
      <c r="Q11" s="515">
        <f t="shared" si="5"/>
        <v>75.663283783783797</v>
      </c>
      <c r="R11" s="515">
        <f t="shared" si="6"/>
        <v>80.822505567928729</v>
      </c>
      <c r="S11" s="515">
        <f t="shared" si="7"/>
        <v>77.652995545657021</v>
      </c>
      <c r="T11" s="515">
        <f t="shared" si="8"/>
        <v>81.447224669603528</v>
      </c>
      <c r="U11" s="515">
        <f t="shared" si="9"/>
        <v>78.253215859030846</v>
      </c>
      <c r="V11" s="515">
        <f t="shared" si="10"/>
        <v>84.166666666666671</v>
      </c>
      <c r="W11" s="515">
        <f t="shared" si="11"/>
        <v>80.866013071895438</v>
      </c>
      <c r="X11" s="515">
        <f t="shared" si="12"/>
        <v>86.979181034482778</v>
      </c>
      <c r="Y11" s="515">
        <f t="shared" si="13"/>
        <v>83.568232758620709</v>
      </c>
    </row>
    <row r="12" spans="1:25" x14ac:dyDescent="0.2">
      <c r="A12" s="492" t="s">
        <v>2048</v>
      </c>
      <c r="B12" s="235">
        <v>139.84608</v>
      </c>
      <c r="C12" s="235">
        <v>141.81703872437359</v>
      </c>
      <c r="D12" s="236">
        <v>148.23827027027028</v>
      </c>
      <c r="E12" s="236">
        <v>152.1364810690423</v>
      </c>
      <c r="F12" s="235">
        <v>153.31242290748901</v>
      </c>
      <c r="G12" s="235">
        <v>158.43137254901961</v>
      </c>
      <c r="H12" s="235">
        <v>163.72551724137932</v>
      </c>
      <c r="I12" s="495">
        <v>172.23924413793105</v>
      </c>
      <c r="K12" s="492" t="s">
        <v>2048</v>
      </c>
      <c r="L12" s="515">
        <f t="shared" si="0"/>
        <v>71.321500799999995</v>
      </c>
      <c r="M12" s="515">
        <f t="shared" si="1"/>
        <v>68.524579200000005</v>
      </c>
      <c r="N12" s="515">
        <f t="shared" si="2"/>
        <v>72.326689749430528</v>
      </c>
      <c r="O12" s="515">
        <f t="shared" si="3"/>
        <v>69.490348974943061</v>
      </c>
      <c r="P12" s="515">
        <f t="shared" si="4"/>
        <v>75.601517837837847</v>
      </c>
      <c r="Q12" s="515">
        <f t="shared" si="5"/>
        <v>72.636752432432431</v>
      </c>
      <c r="R12" s="515">
        <f t="shared" si="6"/>
        <v>77.589605345211581</v>
      </c>
      <c r="S12" s="515">
        <f t="shared" si="7"/>
        <v>74.546875723830723</v>
      </c>
      <c r="T12" s="515">
        <f t="shared" si="8"/>
        <v>78.18933568281939</v>
      </c>
      <c r="U12" s="515">
        <f t="shared" si="9"/>
        <v>75.123087224669618</v>
      </c>
      <c r="V12" s="515">
        <f t="shared" si="10"/>
        <v>80.8</v>
      </c>
      <c r="W12" s="515">
        <f t="shared" si="11"/>
        <v>77.631372549019616</v>
      </c>
      <c r="X12" s="515">
        <f t="shared" si="12"/>
        <v>83.500013793103449</v>
      </c>
      <c r="Y12" s="515">
        <f t="shared" si="13"/>
        <v>80.225503448275873</v>
      </c>
    </row>
    <row r="13" spans="1:25" x14ac:dyDescent="0.2">
      <c r="A13" s="492" t="s">
        <v>2049</v>
      </c>
      <c r="B13" s="235">
        <v>723.90911999999992</v>
      </c>
      <c r="C13" s="235">
        <v>750.44849658314354</v>
      </c>
      <c r="D13" s="236">
        <v>784.42751351351342</v>
      </c>
      <c r="E13" s="236">
        <v>790.05554565701595</v>
      </c>
      <c r="F13" s="235">
        <v>760</v>
      </c>
      <c r="G13" s="235">
        <v>765</v>
      </c>
      <c r="H13" s="235">
        <v>790</v>
      </c>
      <c r="I13" s="495">
        <v>911.43266689655184</v>
      </c>
      <c r="K13" s="492" t="s">
        <v>2049</v>
      </c>
      <c r="L13" s="515">
        <f t="shared" si="0"/>
        <v>369.19365119999998</v>
      </c>
      <c r="M13" s="515">
        <f t="shared" si="1"/>
        <v>354.71546879999994</v>
      </c>
      <c r="N13" s="515">
        <f t="shared" si="2"/>
        <v>382.72873325740323</v>
      </c>
      <c r="O13" s="515">
        <f t="shared" si="3"/>
        <v>367.7197633257403</v>
      </c>
      <c r="P13" s="515">
        <f t="shared" si="4"/>
        <v>400.05803189189186</v>
      </c>
      <c r="Q13" s="515">
        <f t="shared" si="5"/>
        <v>384.36948162162156</v>
      </c>
      <c r="R13" s="515">
        <f t="shared" si="6"/>
        <v>402.92832828507812</v>
      </c>
      <c r="S13" s="515">
        <f t="shared" si="7"/>
        <v>387.12721737193783</v>
      </c>
      <c r="T13" s="515">
        <f t="shared" si="8"/>
        <v>387.6</v>
      </c>
      <c r="U13" s="515">
        <f t="shared" si="9"/>
        <v>372.4</v>
      </c>
      <c r="V13" s="515">
        <f t="shared" si="10"/>
        <v>390.15000000000003</v>
      </c>
      <c r="W13" s="515">
        <f t="shared" si="11"/>
        <v>374.84999999999997</v>
      </c>
      <c r="X13" s="515">
        <f t="shared" si="12"/>
        <v>402.90000000000003</v>
      </c>
      <c r="Y13" s="515">
        <f t="shared" si="13"/>
        <v>387.09999999999997</v>
      </c>
    </row>
    <row r="14" spans="1:25" x14ac:dyDescent="0.2">
      <c r="A14" s="492" t="s">
        <v>2050</v>
      </c>
      <c r="B14" s="235">
        <v>312.59711999999996</v>
      </c>
      <c r="C14" s="235">
        <v>323.08</v>
      </c>
      <c r="D14" s="236">
        <v>335.59497297297293</v>
      </c>
      <c r="E14" s="236">
        <v>344.42008908685966</v>
      </c>
      <c r="F14" s="235">
        <v>347.08229074889869</v>
      </c>
      <c r="G14" s="235">
        <v>358.67102396514161</v>
      </c>
      <c r="H14" s="235">
        <v>370.65637931034485</v>
      </c>
      <c r="I14" s="495">
        <v>389.93051103448283</v>
      </c>
      <c r="K14" s="492" t="s">
        <v>2050</v>
      </c>
      <c r="L14" s="515">
        <f t="shared" si="0"/>
        <v>159.42453119999999</v>
      </c>
      <c r="M14" s="515">
        <f t="shared" si="1"/>
        <v>153.17258879999997</v>
      </c>
      <c r="N14" s="515">
        <f t="shared" si="2"/>
        <v>164.77080000000001</v>
      </c>
      <c r="O14" s="515">
        <f t="shared" si="3"/>
        <v>158.30919999999998</v>
      </c>
      <c r="P14" s="515">
        <f t="shared" si="4"/>
        <v>171.15343621621619</v>
      </c>
      <c r="Q14" s="515">
        <f t="shared" si="5"/>
        <v>164.44153675675673</v>
      </c>
      <c r="R14" s="515">
        <f t="shared" si="6"/>
        <v>175.65424543429842</v>
      </c>
      <c r="S14" s="515">
        <f t="shared" si="7"/>
        <v>168.76584365256124</v>
      </c>
      <c r="T14" s="515">
        <f t="shared" si="8"/>
        <v>177.01196828193832</v>
      </c>
      <c r="U14" s="515">
        <f t="shared" si="9"/>
        <v>170.07032246696036</v>
      </c>
      <c r="V14" s="515">
        <f t="shared" si="10"/>
        <v>182.92222222222222</v>
      </c>
      <c r="W14" s="515">
        <f t="shared" si="11"/>
        <v>175.7488017429194</v>
      </c>
      <c r="X14" s="515">
        <f t="shared" si="12"/>
        <v>189.03475344827586</v>
      </c>
      <c r="Y14" s="515">
        <f t="shared" si="13"/>
        <v>181.62162586206898</v>
      </c>
    </row>
    <row r="15" spans="1:25" x14ac:dyDescent="0.2">
      <c r="A15" s="492" t="s">
        <v>617</v>
      </c>
      <c r="B15" s="235">
        <v>230.33472</v>
      </c>
      <c r="C15" s="235">
        <v>235.33999999999997</v>
      </c>
      <c r="D15" s="236">
        <v>247.06378378378378</v>
      </c>
      <c r="E15" s="236">
        <v>253.56080178173718</v>
      </c>
      <c r="F15" s="235">
        <v>256</v>
      </c>
      <c r="G15" s="235">
        <v>265.60000000000002</v>
      </c>
      <c r="H15" s="235">
        <v>274.40000000000003</v>
      </c>
      <c r="I15" s="495">
        <v>288.66880000000003</v>
      </c>
      <c r="K15" s="492" t="s">
        <v>617</v>
      </c>
      <c r="L15" s="515">
        <f t="shared" si="0"/>
        <v>117.47070720000001</v>
      </c>
      <c r="M15" s="515">
        <f t="shared" si="1"/>
        <v>112.8640128</v>
      </c>
      <c r="N15" s="515">
        <f t="shared" si="2"/>
        <v>120.0234</v>
      </c>
      <c r="O15" s="515">
        <f t="shared" si="3"/>
        <v>115.31659999999998</v>
      </c>
      <c r="P15" s="515">
        <f t="shared" si="4"/>
        <v>126.00252972972973</v>
      </c>
      <c r="Q15" s="515">
        <f t="shared" si="5"/>
        <v>121.06125405405405</v>
      </c>
      <c r="R15" s="515">
        <f t="shared" si="6"/>
        <v>129.31600890868597</v>
      </c>
      <c r="S15" s="515">
        <f t="shared" si="7"/>
        <v>124.24479287305122</v>
      </c>
      <c r="T15" s="515">
        <f t="shared" si="8"/>
        <v>130.56</v>
      </c>
      <c r="U15" s="515">
        <f t="shared" si="9"/>
        <v>125.44</v>
      </c>
      <c r="V15" s="515">
        <f t="shared" si="10"/>
        <v>135.45600000000002</v>
      </c>
      <c r="W15" s="515">
        <f t="shared" si="11"/>
        <v>130.14400000000001</v>
      </c>
      <c r="X15" s="515">
        <f t="shared" si="12"/>
        <v>139.94400000000002</v>
      </c>
      <c r="Y15" s="515">
        <f t="shared" si="13"/>
        <v>134.45600000000002</v>
      </c>
    </row>
    <row r="16" spans="1:25" x14ac:dyDescent="0.2">
      <c r="A16" s="492" t="s">
        <v>2051</v>
      </c>
      <c r="B16" s="235">
        <v>815.9</v>
      </c>
      <c r="C16" s="235">
        <v>846.96287015945336</v>
      </c>
      <c r="D16" s="236">
        <v>885.31189189189172</v>
      </c>
      <c r="E16" s="236">
        <v>905.59287305122496</v>
      </c>
      <c r="F16" s="235">
        <v>881</v>
      </c>
      <c r="G16" s="235">
        <v>901</v>
      </c>
      <c r="H16" s="235">
        <v>930</v>
      </c>
      <c r="I16" s="495">
        <v>1028.6510413793103</v>
      </c>
      <c r="K16" s="492" t="s">
        <v>2051</v>
      </c>
      <c r="L16" s="515">
        <f t="shared" si="0"/>
        <v>416.10899999999998</v>
      </c>
      <c r="M16" s="515">
        <f t="shared" si="1"/>
        <v>399.791</v>
      </c>
      <c r="N16" s="515">
        <f t="shared" si="2"/>
        <v>431.95106378132124</v>
      </c>
      <c r="O16" s="515">
        <f t="shared" si="3"/>
        <v>415.01180637813212</v>
      </c>
      <c r="P16" s="515">
        <f t="shared" si="4"/>
        <v>451.5090648648648</v>
      </c>
      <c r="Q16" s="515">
        <f t="shared" si="5"/>
        <v>433.80282702702692</v>
      </c>
      <c r="R16" s="515">
        <f t="shared" si="6"/>
        <v>461.85236525612476</v>
      </c>
      <c r="S16" s="515">
        <f t="shared" si="7"/>
        <v>443.7405077951002</v>
      </c>
      <c r="T16" s="515">
        <f t="shared" si="8"/>
        <v>449.31</v>
      </c>
      <c r="U16" s="515">
        <f t="shared" si="9"/>
        <v>431.69</v>
      </c>
      <c r="V16" s="515">
        <f t="shared" si="10"/>
        <v>459.51</v>
      </c>
      <c r="W16" s="515">
        <f t="shared" si="11"/>
        <v>441.49</v>
      </c>
      <c r="X16" s="515">
        <f t="shared" si="12"/>
        <v>474.3</v>
      </c>
      <c r="Y16" s="515">
        <f t="shared" si="13"/>
        <v>455.7</v>
      </c>
    </row>
    <row r="17" spans="1:25" x14ac:dyDescent="0.2">
      <c r="A17" s="492" t="s">
        <v>2052</v>
      </c>
      <c r="B17" s="235">
        <v>279.2049567198178</v>
      </c>
      <c r="C17" s="235">
        <v>293.48248291571758</v>
      </c>
      <c r="D17" s="236">
        <v>306.77086486486485</v>
      </c>
      <c r="E17" s="236">
        <v>314.83799554565701</v>
      </c>
      <c r="F17" s="235">
        <v>314</v>
      </c>
      <c r="G17" s="235">
        <v>327.86492374727669</v>
      </c>
      <c r="H17" s="235">
        <v>338.82086206896554</v>
      </c>
      <c r="I17" s="495">
        <v>356.43954689655175</v>
      </c>
      <c r="K17" s="492" t="s">
        <v>2052</v>
      </c>
      <c r="L17" s="515">
        <f t="shared" si="0"/>
        <v>142.39452792710708</v>
      </c>
      <c r="M17" s="515">
        <f t="shared" si="1"/>
        <v>136.81042879271072</v>
      </c>
      <c r="N17" s="515">
        <f t="shared" si="2"/>
        <v>149.67606628701597</v>
      </c>
      <c r="O17" s="515">
        <f t="shared" si="3"/>
        <v>143.80641662870161</v>
      </c>
      <c r="P17" s="515">
        <f t="shared" si="4"/>
        <v>156.45314108108107</v>
      </c>
      <c r="Q17" s="515">
        <f t="shared" si="5"/>
        <v>150.31772378378378</v>
      </c>
      <c r="R17" s="515">
        <f t="shared" si="6"/>
        <v>160.56737772828507</v>
      </c>
      <c r="S17" s="515">
        <f t="shared" si="7"/>
        <v>154.27061781737194</v>
      </c>
      <c r="T17" s="515">
        <f t="shared" si="8"/>
        <v>160.14000000000001</v>
      </c>
      <c r="U17" s="515">
        <f t="shared" si="9"/>
        <v>153.85999999999999</v>
      </c>
      <c r="V17" s="515">
        <f t="shared" si="10"/>
        <v>167.21111111111111</v>
      </c>
      <c r="W17" s="515">
        <f t="shared" si="11"/>
        <v>160.65381263616558</v>
      </c>
      <c r="X17" s="515">
        <f t="shared" si="12"/>
        <v>172.79863965517242</v>
      </c>
      <c r="Y17" s="515">
        <f t="shared" si="13"/>
        <v>166.02222241379312</v>
      </c>
    </row>
    <row r="18" spans="1:25" x14ac:dyDescent="0.2">
      <c r="A18" s="492" t="s">
        <v>618</v>
      </c>
      <c r="B18" s="235">
        <v>189.20351999999997</v>
      </c>
      <c r="C18" s="235">
        <v>193.02874715261959</v>
      </c>
      <c r="D18" s="236">
        <v>201.76875675675674</v>
      </c>
      <c r="E18" s="236">
        <v>207.07465478841871</v>
      </c>
      <c r="F18" s="235">
        <v>209.60000000000002</v>
      </c>
      <c r="G18" s="235">
        <v>219.20000000000002</v>
      </c>
      <c r="H18" s="235">
        <v>222.84862068965518</v>
      </c>
      <c r="I18" s="495">
        <v>234.43674896551727</v>
      </c>
      <c r="K18" s="492" t="s">
        <v>618</v>
      </c>
      <c r="L18" s="515">
        <f t="shared" si="0"/>
        <v>96.49379519999998</v>
      </c>
      <c r="M18" s="515">
        <f t="shared" si="1"/>
        <v>92.709724799999989</v>
      </c>
      <c r="N18" s="515">
        <f t="shared" si="2"/>
        <v>98.444661047835993</v>
      </c>
      <c r="O18" s="515">
        <f t="shared" si="3"/>
        <v>94.584086104783594</v>
      </c>
      <c r="P18" s="515">
        <f t="shared" si="4"/>
        <v>102.90206594594594</v>
      </c>
      <c r="Q18" s="515">
        <f t="shared" si="5"/>
        <v>98.866690810810809</v>
      </c>
      <c r="R18" s="515">
        <f t="shared" si="6"/>
        <v>105.60807394209354</v>
      </c>
      <c r="S18" s="515">
        <f t="shared" si="7"/>
        <v>101.46658084632517</v>
      </c>
      <c r="T18" s="515">
        <f t="shared" si="8"/>
        <v>106.89600000000002</v>
      </c>
      <c r="U18" s="515">
        <f t="shared" si="9"/>
        <v>102.70400000000001</v>
      </c>
      <c r="V18" s="515">
        <f t="shared" si="10"/>
        <v>111.79200000000002</v>
      </c>
      <c r="W18" s="515">
        <f t="shared" si="11"/>
        <v>107.408</v>
      </c>
      <c r="X18" s="515">
        <f t="shared" si="12"/>
        <v>113.65279655172414</v>
      </c>
      <c r="Y18" s="515">
        <f t="shared" si="13"/>
        <v>109.19582413793104</v>
      </c>
    </row>
    <row r="19" spans="1:25" x14ac:dyDescent="0.2">
      <c r="A19" s="492" t="s">
        <v>2053</v>
      </c>
      <c r="B19" s="235">
        <v>267.96180410022777</v>
      </c>
      <c r="C19" s="235">
        <v>281.66439635535306</v>
      </c>
      <c r="D19" s="236">
        <v>294.41767567567564</v>
      </c>
      <c r="E19" s="236">
        <v>302.15995545657017</v>
      </c>
      <c r="F19" s="235">
        <v>304.49550660792954</v>
      </c>
      <c r="G19" s="235">
        <v>314.66230936819176</v>
      </c>
      <c r="H19" s="235">
        <v>325.17706896551726</v>
      </c>
      <c r="I19" s="495">
        <v>342.08627655172415</v>
      </c>
      <c r="K19" s="492" t="s">
        <v>2053</v>
      </c>
      <c r="L19" s="515">
        <f t="shared" si="0"/>
        <v>136.66052009111615</v>
      </c>
      <c r="M19" s="515">
        <f t="shared" si="1"/>
        <v>131.30128400911161</v>
      </c>
      <c r="N19" s="515">
        <f t="shared" si="2"/>
        <v>143.64884214123006</v>
      </c>
      <c r="O19" s="515">
        <f t="shared" si="3"/>
        <v>138.015554214123</v>
      </c>
      <c r="P19" s="515">
        <f t="shared" si="4"/>
        <v>150.15301459459457</v>
      </c>
      <c r="Q19" s="515">
        <f t="shared" si="5"/>
        <v>144.26466108108107</v>
      </c>
      <c r="R19" s="515">
        <f t="shared" si="6"/>
        <v>154.1015772828508</v>
      </c>
      <c r="S19" s="515">
        <f t="shared" si="7"/>
        <v>148.05837817371938</v>
      </c>
      <c r="T19" s="515">
        <f t="shared" si="8"/>
        <v>155.29270837004407</v>
      </c>
      <c r="U19" s="515">
        <f t="shared" si="9"/>
        <v>149.20279823788547</v>
      </c>
      <c r="V19" s="515">
        <f t="shared" si="10"/>
        <v>160.47777777777779</v>
      </c>
      <c r="W19" s="515">
        <f t="shared" si="11"/>
        <v>154.18453159041397</v>
      </c>
      <c r="X19" s="515">
        <f t="shared" si="12"/>
        <v>165.84030517241382</v>
      </c>
      <c r="Y19" s="515">
        <f t="shared" si="13"/>
        <v>159.33676379310344</v>
      </c>
    </row>
    <row r="20" spans="1:25" x14ac:dyDescent="0.2">
      <c r="A20" s="492" t="s">
        <v>2054</v>
      </c>
      <c r="B20" s="235">
        <v>157.40413667425969</v>
      </c>
      <c r="C20" s="235">
        <v>165.45321184510249</v>
      </c>
      <c r="D20" s="236">
        <v>172.94464864864864</v>
      </c>
      <c r="E20" s="236">
        <v>177.49256124721603</v>
      </c>
      <c r="F20" s="235">
        <v>178.8644933920705</v>
      </c>
      <c r="G20" s="235">
        <v>184.83660130718957</v>
      </c>
      <c r="H20" s="235">
        <v>191.0131034482759</v>
      </c>
      <c r="I20" s="495">
        <v>200.94578482758624</v>
      </c>
      <c r="K20" s="492" t="s">
        <v>2054</v>
      </c>
      <c r="L20" s="515">
        <f t="shared" si="0"/>
        <v>80.276109703872436</v>
      </c>
      <c r="M20" s="515">
        <f t="shared" si="1"/>
        <v>77.128026970387253</v>
      </c>
      <c r="N20" s="515">
        <f t="shared" si="2"/>
        <v>84.381138041002274</v>
      </c>
      <c r="O20" s="515">
        <f t="shared" si="3"/>
        <v>81.072073804100214</v>
      </c>
      <c r="P20" s="515">
        <f t="shared" si="4"/>
        <v>88.201770810810814</v>
      </c>
      <c r="Q20" s="515">
        <f t="shared" si="5"/>
        <v>84.742877837837824</v>
      </c>
      <c r="R20" s="515">
        <f t="shared" si="6"/>
        <v>90.521206236080175</v>
      </c>
      <c r="S20" s="515">
        <f t="shared" si="7"/>
        <v>86.971355011135856</v>
      </c>
      <c r="T20" s="515">
        <f t="shared" si="8"/>
        <v>91.220891629955958</v>
      </c>
      <c r="U20" s="515">
        <f t="shared" si="9"/>
        <v>87.643601762114542</v>
      </c>
      <c r="V20" s="515">
        <f t="shared" si="10"/>
        <v>94.26666666666668</v>
      </c>
      <c r="W20" s="515">
        <f t="shared" si="11"/>
        <v>90.569934640522888</v>
      </c>
      <c r="X20" s="515">
        <f t="shared" si="12"/>
        <v>97.416682758620709</v>
      </c>
      <c r="Y20" s="515">
        <f t="shared" si="13"/>
        <v>93.59642068965519</v>
      </c>
    </row>
    <row r="21" spans="1:25" x14ac:dyDescent="0.2">
      <c r="A21" s="492" t="s">
        <v>2055</v>
      </c>
      <c r="B21" s="235">
        <v>115.16736</v>
      </c>
      <c r="C21" s="235">
        <v>116.21118451025056</v>
      </c>
      <c r="D21" s="236">
        <v>121.473027027027</v>
      </c>
      <c r="E21" s="236">
        <v>124.6673942093541</v>
      </c>
      <c r="F21" s="235">
        <v>125.63101321585906</v>
      </c>
      <c r="G21" s="235">
        <v>129.82570806100219</v>
      </c>
      <c r="H21" s="235">
        <v>134.16396551724139</v>
      </c>
      <c r="I21" s="495">
        <v>141.14049172413795</v>
      </c>
      <c r="K21" s="492" t="s">
        <v>2055</v>
      </c>
      <c r="L21" s="515">
        <f t="shared" si="0"/>
        <v>58.735353600000003</v>
      </c>
      <c r="M21" s="515">
        <f t="shared" si="1"/>
        <v>56.432006399999999</v>
      </c>
      <c r="N21" s="515">
        <f t="shared" si="2"/>
        <v>59.267704100227789</v>
      </c>
      <c r="O21" s="515">
        <f t="shared" si="3"/>
        <v>56.943480410022772</v>
      </c>
      <c r="P21" s="515">
        <f t="shared" si="4"/>
        <v>61.951243783783774</v>
      </c>
      <c r="Q21" s="515">
        <f t="shared" si="5"/>
        <v>59.521783243243227</v>
      </c>
      <c r="R21" s="515">
        <f t="shared" si="6"/>
        <v>63.580371046770594</v>
      </c>
      <c r="S21" s="515">
        <f t="shared" si="7"/>
        <v>61.087023162583506</v>
      </c>
      <c r="T21" s="515">
        <f t="shared" si="8"/>
        <v>64.071816740088124</v>
      </c>
      <c r="U21" s="515">
        <f t="shared" si="9"/>
        <v>61.559196475770939</v>
      </c>
      <c r="V21" s="515">
        <f t="shared" si="10"/>
        <v>66.211111111111123</v>
      </c>
      <c r="W21" s="515">
        <f t="shared" si="11"/>
        <v>63.614596949891073</v>
      </c>
      <c r="X21" s="515">
        <f t="shared" si="12"/>
        <v>68.423622413793112</v>
      </c>
      <c r="Y21" s="515">
        <f t="shared" si="13"/>
        <v>65.740343103448282</v>
      </c>
    </row>
    <row r="22" spans="1:25" x14ac:dyDescent="0.2">
      <c r="A22" s="492" t="s">
        <v>2056</v>
      </c>
      <c r="B22" s="235">
        <v>460.84</v>
      </c>
      <c r="C22" s="235">
        <v>482.57186788154894</v>
      </c>
      <c r="D22" s="236">
        <v>505.11999999999995</v>
      </c>
      <c r="E22" s="236">
        <v>516.6</v>
      </c>
      <c r="F22" s="235">
        <v>468</v>
      </c>
      <c r="G22" s="235">
        <v>482</v>
      </c>
      <c r="H22" s="235">
        <v>502</v>
      </c>
      <c r="I22" s="495">
        <v>586.09187241379311</v>
      </c>
      <c r="K22" s="492" t="s">
        <v>2056</v>
      </c>
      <c r="L22" s="515">
        <f t="shared" si="0"/>
        <v>235.0284</v>
      </c>
      <c r="M22" s="515">
        <f t="shared" si="1"/>
        <v>225.81159999999997</v>
      </c>
      <c r="N22" s="515">
        <f t="shared" si="2"/>
        <v>246.11165261958996</v>
      </c>
      <c r="O22" s="515">
        <f t="shared" si="3"/>
        <v>236.46021526195898</v>
      </c>
      <c r="P22" s="515">
        <f t="shared" si="4"/>
        <v>257.6112</v>
      </c>
      <c r="Q22" s="515">
        <f t="shared" si="5"/>
        <v>247.50879999999998</v>
      </c>
      <c r="R22" s="515">
        <f t="shared" si="6"/>
        <v>263.46600000000001</v>
      </c>
      <c r="S22" s="515">
        <f t="shared" si="7"/>
        <v>253.13400000000001</v>
      </c>
      <c r="T22" s="515">
        <f t="shared" si="8"/>
        <v>238.68</v>
      </c>
      <c r="U22" s="515">
        <f t="shared" si="9"/>
        <v>229.32</v>
      </c>
      <c r="V22" s="515">
        <f t="shared" si="10"/>
        <v>245.82</v>
      </c>
      <c r="W22" s="515">
        <f t="shared" si="11"/>
        <v>236.18</v>
      </c>
      <c r="X22" s="515">
        <f t="shared" si="12"/>
        <v>256.02</v>
      </c>
      <c r="Y22" s="515">
        <f t="shared" si="13"/>
        <v>245.98</v>
      </c>
    </row>
    <row r="23" spans="1:25" x14ac:dyDescent="0.2">
      <c r="A23" s="492" t="s">
        <v>2057</v>
      </c>
      <c r="B23" s="235">
        <v>179.89044191343962</v>
      </c>
      <c r="C23" s="235">
        <v>190.23999999999998</v>
      </c>
      <c r="D23" s="236">
        <v>197.65102702702703</v>
      </c>
      <c r="E23" s="236">
        <v>202.84864142538976</v>
      </c>
      <c r="F23" s="235">
        <v>193</v>
      </c>
      <c r="G23" s="235">
        <v>202</v>
      </c>
      <c r="H23" s="235">
        <v>218.30068965517239</v>
      </c>
      <c r="I23" s="495">
        <v>229.65232551724137</v>
      </c>
      <c r="K23" s="492" t="s">
        <v>2057</v>
      </c>
      <c r="L23" s="515">
        <f t="shared" si="0"/>
        <v>91.74412537585421</v>
      </c>
      <c r="M23" s="515">
        <f t="shared" si="1"/>
        <v>88.146316537585406</v>
      </c>
      <c r="N23" s="515">
        <f t="shared" si="2"/>
        <v>97.02239999999999</v>
      </c>
      <c r="O23" s="515">
        <f t="shared" si="3"/>
        <v>93.21759999999999</v>
      </c>
      <c r="P23" s="515">
        <f t="shared" si="4"/>
        <v>100.80202378378378</v>
      </c>
      <c r="Q23" s="515">
        <f t="shared" si="5"/>
        <v>96.849003243243246</v>
      </c>
      <c r="R23" s="515">
        <f t="shared" si="6"/>
        <v>103.45280712694878</v>
      </c>
      <c r="S23" s="515">
        <f t="shared" si="7"/>
        <v>99.395834298440974</v>
      </c>
      <c r="T23" s="515">
        <f t="shared" si="8"/>
        <v>98.43</v>
      </c>
      <c r="U23" s="515">
        <f t="shared" si="9"/>
        <v>94.57</v>
      </c>
      <c r="V23" s="515">
        <f t="shared" si="10"/>
        <v>103.02</v>
      </c>
      <c r="W23" s="515">
        <f t="shared" si="11"/>
        <v>98.98</v>
      </c>
      <c r="X23" s="515">
        <f t="shared" si="12"/>
        <v>111.33335172413793</v>
      </c>
      <c r="Y23" s="515">
        <f t="shared" si="13"/>
        <v>106.96733793103446</v>
      </c>
    </row>
    <row r="24" spans="1:25" x14ac:dyDescent="0.2">
      <c r="A24" s="492" t="s">
        <v>620</v>
      </c>
      <c r="B24" s="235">
        <v>172.75104000000002</v>
      </c>
      <c r="C24" s="235">
        <v>174.66</v>
      </c>
      <c r="D24" s="236">
        <v>183.23897297297296</v>
      </c>
      <c r="E24" s="236">
        <v>188.0575946547884</v>
      </c>
      <c r="F24" s="235">
        <v>168</v>
      </c>
      <c r="G24" s="235">
        <v>182</v>
      </c>
      <c r="H24" s="235">
        <v>204</v>
      </c>
      <c r="I24" s="495">
        <v>214.608</v>
      </c>
      <c r="K24" s="492" t="s">
        <v>620</v>
      </c>
      <c r="L24" s="515">
        <f t="shared" si="0"/>
        <v>88.103030400000009</v>
      </c>
      <c r="M24" s="515">
        <f t="shared" si="1"/>
        <v>84.648009600000009</v>
      </c>
      <c r="N24" s="515">
        <f t="shared" si="2"/>
        <v>89.076599999999999</v>
      </c>
      <c r="O24" s="515">
        <f t="shared" si="3"/>
        <v>85.583399999999997</v>
      </c>
      <c r="P24" s="515">
        <f t="shared" si="4"/>
        <v>93.451876216216206</v>
      </c>
      <c r="Q24" s="515">
        <f t="shared" si="5"/>
        <v>89.787096756756753</v>
      </c>
      <c r="R24" s="515">
        <f t="shared" si="6"/>
        <v>95.90937327394208</v>
      </c>
      <c r="S24" s="515">
        <f t="shared" si="7"/>
        <v>92.148221380846323</v>
      </c>
      <c r="T24" s="515">
        <f t="shared" si="8"/>
        <v>85.68</v>
      </c>
      <c r="U24" s="515">
        <f t="shared" si="9"/>
        <v>82.32</v>
      </c>
      <c r="V24" s="515">
        <f t="shared" si="10"/>
        <v>92.820000000000007</v>
      </c>
      <c r="W24" s="515">
        <f t="shared" si="11"/>
        <v>89.179999999999993</v>
      </c>
      <c r="X24" s="515">
        <f t="shared" si="12"/>
        <v>104.04</v>
      </c>
      <c r="Y24" s="515">
        <f t="shared" si="13"/>
        <v>99.96</v>
      </c>
    </row>
    <row r="25" spans="1:25" x14ac:dyDescent="0.2">
      <c r="A25" s="492" t="s">
        <v>2058</v>
      </c>
      <c r="B25" s="235">
        <v>518.25311999999997</v>
      </c>
      <c r="C25" s="235">
        <v>539.6926195899772</v>
      </c>
      <c r="D25" s="236">
        <v>564.12897297297297</v>
      </c>
      <c r="E25" s="236">
        <v>578.96383073496656</v>
      </c>
      <c r="F25" s="235">
        <v>545</v>
      </c>
      <c r="G25" s="235">
        <v>556</v>
      </c>
      <c r="H25" s="235">
        <v>540</v>
      </c>
      <c r="I25" s="495">
        <v>655.46601241379312</v>
      </c>
      <c r="K25" s="492" t="s">
        <v>2058</v>
      </c>
      <c r="L25" s="515">
        <f t="shared" si="0"/>
        <v>264.30909120000001</v>
      </c>
      <c r="M25" s="515">
        <f t="shared" si="1"/>
        <v>253.94402879999998</v>
      </c>
      <c r="N25" s="515">
        <f t="shared" si="2"/>
        <v>275.24323599088837</v>
      </c>
      <c r="O25" s="515">
        <f t="shared" si="3"/>
        <v>264.44938359908883</v>
      </c>
      <c r="P25" s="515">
        <f t="shared" si="4"/>
        <v>287.70577621621624</v>
      </c>
      <c r="Q25" s="515">
        <f t="shared" si="5"/>
        <v>276.42319675675674</v>
      </c>
      <c r="R25" s="515">
        <f t="shared" si="6"/>
        <v>295.27155367483294</v>
      </c>
      <c r="S25" s="515">
        <f t="shared" si="7"/>
        <v>283.69227706013362</v>
      </c>
      <c r="T25" s="515">
        <f t="shared" si="8"/>
        <v>277.95</v>
      </c>
      <c r="U25" s="515">
        <f t="shared" si="9"/>
        <v>267.05</v>
      </c>
      <c r="V25" s="515">
        <f t="shared" si="10"/>
        <v>283.56</v>
      </c>
      <c r="W25" s="515">
        <f t="shared" si="11"/>
        <v>272.44</v>
      </c>
      <c r="X25" s="515">
        <f t="shared" si="12"/>
        <v>275.39999999999998</v>
      </c>
      <c r="Y25" s="515">
        <f t="shared" si="13"/>
        <v>264.60000000000002</v>
      </c>
    </row>
    <row r="26" spans="1:25" x14ac:dyDescent="0.2">
      <c r="A26" s="492" t="s">
        <v>2059</v>
      </c>
      <c r="B26" s="235">
        <v>353.72831999999994</v>
      </c>
      <c r="C26" s="235">
        <v>364.39100227790431</v>
      </c>
      <c r="D26" s="236">
        <v>380.89</v>
      </c>
      <c r="E26" s="236">
        <v>390.90623608017813</v>
      </c>
      <c r="F26" s="235">
        <v>376</v>
      </c>
      <c r="G26" s="235">
        <v>378</v>
      </c>
      <c r="H26" s="235">
        <v>402</v>
      </c>
      <c r="I26" s="495">
        <v>442.5591689655173</v>
      </c>
      <c r="K26" s="492" t="s">
        <v>2059</v>
      </c>
      <c r="L26" s="515">
        <f t="shared" si="0"/>
        <v>180.40144319999996</v>
      </c>
      <c r="M26" s="515">
        <f t="shared" si="1"/>
        <v>173.32687679999998</v>
      </c>
      <c r="N26" s="515">
        <f t="shared" si="2"/>
        <v>185.83941116173119</v>
      </c>
      <c r="O26" s="515">
        <f t="shared" si="3"/>
        <v>178.55159111617311</v>
      </c>
      <c r="P26" s="515">
        <f t="shared" si="4"/>
        <v>194.25389999999999</v>
      </c>
      <c r="Q26" s="515">
        <f t="shared" si="5"/>
        <v>186.6361</v>
      </c>
      <c r="R26" s="515">
        <f t="shared" si="6"/>
        <v>199.36218040089085</v>
      </c>
      <c r="S26" s="515">
        <f t="shared" si="7"/>
        <v>191.54405567928728</v>
      </c>
      <c r="T26" s="515">
        <f t="shared" si="8"/>
        <v>191.76</v>
      </c>
      <c r="U26" s="515">
        <f t="shared" si="9"/>
        <v>184.24</v>
      </c>
      <c r="V26" s="515">
        <f t="shared" si="10"/>
        <v>192.78</v>
      </c>
      <c r="W26" s="515">
        <f t="shared" si="11"/>
        <v>185.22</v>
      </c>
      <c r="X26" s="515">
        <f t="shared" si="12"/>
        <v>205.02</v>
      </c>
      <c r="Y26" s="515">
        <f t="shared" si="13"/>
        <v>196.98</v>
      </c>
    </row>
    <row r="27" spans="1:25" x14ac:dyDescent="0.2">
      <c r="A27" s="492" t="s">
        <v>10</v>
      </c>
      <c r="B27" s="235">
        <v>264.21408656036448</v>
      </c>
      <c r="C27" s="235">
        <v>277.72503416856489</v>
      </c>
      <c r="D27" s="236">
        <v>291.91999999999996</v>
      </c>
      <c r="E27" s="236">
        <v>297.93394209354119</v>
      </c>
      <c r="F27" s="235">
        <v>260</v>
      </c>
      <c r="G27" s="235">
        <v>278</v>
      </c>
      <c r="H27" s="235">
        <v>306</v>
      </c>
      <c r="I27" s="495">
        <v>338.32320000000004</v>
      </c>
      <c r="K27" s="492" t="s">
        <v>10</v>
      </c>
      <c r="L27" s="515">
        <f t="shared" si="0"/>
        <v>134.74918414578588</v>
      </c>
      <c r="M27" s="515">
        <f t="shared" si="1"/>
        <v>129.4649024145786</v>
      </c>
      <c r="N27" s="515">
        <f t="shared" si="2"/>
        <v>141.6397674259681</v>
      </c>
      <c r="O27" s="515">
        <f t="shared" si="3"/>
        <v>136.08526674259679</v>
      </c>
      <c r="P27" s="515">
        <f t="shared" si="4"/>
        <v>148.87919999999997</v>
      </c>
      <c r="Q27" s="515">
        <f t="shared" si="5"/>
        <v>143.04079999999999</v>
      </c>
      <c r="R27" s="515">
        <f t="shared" si="6"/>
        <v>151.94631046770601</v>
      </c>
      <c r="S27" s="515">
        <f t="shared" si="7"/>
        <v>145.98763162583518</v>
      </c>
      <c r="T27" s="515">
        <f t="shared" si="8"/>
        <v>132.6</v>
      </c>
      <c r="U27" s="515">
        <f t="shared" si="9"/>
        <v>127.39999999999999</v>
      </c>
      <c r="V27" s="515">
        <f t="shared" si="10"/>
        <v>141.78</v>
      </c>
      <c r="W27" s="515">
        <f t="shared" si="11"/>
        <v>136.22</v>
      </c>
      <c r="X27" s="515">
        <f t="shared" si="12"/>
        <v>156.06</v>
      </c>
      <c r="Y27" s="515">
        <f t="shared" si="13"/>
        <v>149.94</v>
      </c>
    </row>
    <row r="28" spans="1:25" x14ac:dyDescent="0.2">
      <c r="A28" s="492" t="s">
        <v>2060</v>
      </c>
      <c r="B28" s="235">
        <v>197.42975999999999</v>
      </c>
      <c r="C28" s="235">
        <v>207.5256</v>
      </c>
      <c r="D28" s="236">
        <v>191.96856</v>
      </c>
      <c r="E28" s="236">
        <v>199.2354</v>
      </c>
      <c r="F28" s="235">
        <v>194</v>
      </c>
      <c r="G28" s="235">
        <v>205</v>
      </c>
      <c r="H28" s="235">
        <v>226</v>
      </c>
      <c r="I28" s="495">
        <v>321.89600960000001</v>
      </c>
      <c r="K28" s="492" t="s">
        <v>2060</v>
      </c>
      <c r="L28" s="515">
        <f t="shared" si="0"/>
        <v>100.68917759999999</v>
      </c>
      <c r="M28" s="515">
        <f t="shared" si="1"/>
        <v>96.740582399999994</v>
      </c>
      <c r="N28" s="515">
        <f t="shared" si="2"/>
        <v>105.83805599999999</v>
      </c>
      <c r="O28" s="515">
        <f t="shared" si="3"/>
        <v>101.687544</v>
      </c>
      <c r="P28" s="515">
        <f t="shared" si="4"/>
        <v>97.903965600000006</v>
      </c>
      <c r="Q28" s="515">
        <f t="shared" si="5"/>
        <v>94.06459439999999</v>
      </c>
      <c r="R28" s="515">
        <f t="shared" si="6"/>
        <v>101.61005400000001</v>
      </c>
      <c r="S28" s="515">
        <f t="shared" si="7"/>
        <v>97.625345999999993</v>
      </c>
      <c r="T28" s="515">
        <f t="shared" si="8"/>
        <v>98.94</v>
      </c>
      <c r="U28" s="515">
        <f t="shared" si="9"/>
        <v>95.06</v>
      </c>
      <c r="V28" s="515">
        <f t="shared" si="10"/>
        <v>104.55</v>
      </c>
      <c r="W28" s="515">
        <f t="shared" si="11"/>
        <v>100.45</v>
      </c>
      <c r="X28" s="515">
        <f t="shared" si="12"/>
        <v>115.26</v>
      </c>
      <c r="Y28" s="515">
        <f t="shared" si="13"/>
        <v>110.74</v>
      </c>
    </row>
    <row r="29" spans="1:25" x14ac:dyDescent="0.2">
      <c r="A29" s="493" t="s">
        <v>2061</v>
      </c>
      <c r="B29" s="235">
        <v>0</v>
      </c>
      <c r="C29" s="235">
        <v>86.468999999999994</v>
      </c>
      <c r="D29" s="236">
        <v>118.83767999999999</v>
      </c>
      <c r="E29" s="236">
        <v>136.7732</v>
      </c>
      <c r="F29" s="235">
        <v>148.0112</v>
      </c>
      <c r="G29" s="235">
        <v>165</v>
      </c>
      <c r="H29" s="235">
        <v>205</v>
      </c>
      <c r="I29" s="495">
        <v>321.89600960000001</v>
      </c>
      <c r="K29" s="492" t="s">
        <v>2061</v>
      </c>
      <c r="L29" s="515">
        <f t="shared" si="0"/>
        <v>0</v>
      </c>
      <c r="M29" s="515">
        <f t="shared" si="1"/>
        <v>0</v>
      </c>
      <c r="N29" s="515">
        <f t="shared" si="2"/>
        <v>44.09919</v>
      </c>
      <c r="O29" s="515">
        <f t="shared" si="3"/>
        <v>42.369809999999994</v>
      </c>
      <c r="P29" s="515">
        <f t="shared" si="4"/>
        <v>60.607216799999996</v>
      </c>
      <c r="Q29" s="515">
        <f t="shared" si="5"/>
        <v>58.230463199999996</v>
      </c>
      <c r="R29" s="515">
        <f t="shared" si="6"/>
        <v>69.754332000000005</v>
      </c>
      <c r="S29" s="515">
        <f t="shared" si="7"/>
        <v>67.018867999999998</v>
      </c>
      <c r="T29" s="515">
        <f t="shared" si="8"/>
        <v>75.485712000000007</v>
      </c>
      <c r="U29" s="515">
        <f t="shared" si="9"/>
        <v>72.525487999999996</v>
      </c>
      <c r="V29" s="515">
        <f t="shared" si="10"/>
        <v>84.15</v>
      </c>
      <c r="W29" s="515">
        <f t="shared" si="11"/>
        <v>80.849999999999994</v>
      </c>
      <c r="X29" s="515">
        <f t="shared" si="12"/>
        <v>104.55</v>
      </c>
      <c r="Y29" s="515">
        <f t="shared" si="13"/>
        <v>100.45</v>
      </c>
    </row>
    <row r="30" spans="1:25" x14ac:dyDescent="0.2">
      <c r="A30" s="493" t="s">
        <v>621</v>
      </c>
      <c r="B30" s="235">
        <v>0</v>
      </c>
      <c r="C30" s="235">
        <v>0</v>
      </c>
      <c r="D30" s="236">
        <v>100.55495999999998</v>
      </c>
      <c r="E30" s="236">
        <v>161.28580000000002</v>
      </c>
      <c r="F30" s="235">
        <v>168</v>
      </c>
      <c r="G30" s="235">
        <v>183</v>
      </c>
      <c r="H30" s="235">
        <v>201</v>
      </c>
      <c r="I30" s="495">
        <v>310.79614720000006</v>
      </c>
      <c r="K30" s="492" t="s">
        <v>621</v>
      </c>
      <c r="L30" s="515">
        <f t="shared" si="0"/>
        <v>0</v>
      </c>
      <c r="M30" s="515">
        <f t="shared" si="1"/>
        <v>0</v>
      </c>
      <c r="N30" s="515">
        <f t="shared" si="2"/>
        <v>0</v>
      </c>
      <c r="O30" s="515">
        <f t="shared" si="3"/>
        <v>0</v>
      </c>
      <c r="P30" s="515">
        <f t="shared" si="4"/>
        <v>51.283029599999992</v>
      </c>
      <c r="Q30" s="515">
        <f t="shared" si="5"/>
        <v>49.271930399999988</v>
      </c>
      <c r="R30" s="515">
        <f t="shared" si="6"/>
        <v>82.255758000000014</v>
      </c>
      <c r="S30" s="515">
        <f t="shared" si="7"/>
        <v>79.030042000000009</v>
      </c>
      <c r="T30" s="515">
        <f t="shared" si="8"/>
        <v>85.68</v>
      </c>
      <c r="U30" s="515">
        <f t="shared" si="9"/>
        <v>82.32</v>
      </c>
      <c r="V30" s="515">
        <f t="shared" si="10"/>
        <v>93.33</v>
      </c>
      <c r="W30" s="515">
        <f t="shared" si="11"/>
        <v>89.67</v>
      </c>
      <c r="X30" s="515">
        <f t="shared" si="12"/>
        <v>102.51</v>
      </c>
      <c r="Y30" s="515">
        <f t="shared" si="13"/>
        <v>98.49</v>
      </c>
    </row>
    <row r="31" spans="1:25" x14ac:dyDescent="0.2">
      <c r="A31" s="2" t="s">
        <v>11</v>
      </c>
      <c r="B31" s="238">
        <v>0</v>
      </c>
      <c r="C31" s="239">
        <v>0</v>
      </c>
      <c r="D31" s="236">
        <v>202</v>
      </c>
      <c r="E31" s="236">
        <v>423</v>
      </c>
      <c r="F31" s="238">
        <v>602</v>
      </c>
      <c r="G31" s="239">
        <v>746</v>
      </c>
      <c r="H31" s="238">
        <v>859</v>
      </c>
      <c r="I31" s="495">
        <v>851</v>
      </c>
      <c r="K31" s="2" t="s">
        <v>11</v>
      </c>
      <c r="L31" s="515">
        <f t="shared" si="0"/>
        <v>0</v>
      </c>
      <c r="M31" s="515">
        <f t="shared" si="1"/>
        <v>0</v>
      </c>
      <c r="N31" s="515">
        <f t="shared" si="2"/>
        <v>0</v>
      </c>
      <c r="O31" s="515">
        <f t="shared" si="3"/>
        <v>0</v>
      </c>
      <c r="P31" s="515">
        <v>70</v>
      </c>
      <c r="Q31" s="515">
        <v>132</v>
      </c>
      <c r="R31" s="515">
        <v>187</v>
      </c>
      <c r="S31" s="515">
        <v>236</v>
      </c>
      <c r="T31" s="515">
        <v>281</v>
      </c>
      <c r="U31" s="515">
        <v>321</v>
      </c>
      <c r="V31" s="515">
        <v>357</v>
      </c>
      <c r="W31" s="515">
        <v>389</v>
      </c>
      <c r="X31" s="515">
        <v>417</v>
      </c>
      <c r="Y31" s="515">
        <v>442</v>
      </c>
    </row>
    <row r="32" spans="1:25" x14ac:dyDescent="0.2">
      <c r="A32" s="2" t="s">
        <v>622</v>
      </c>
      <c r="B32" s="238">
        <v>57.4</v>
      </c>
      <c r="C32" s="238">
        <v>114.8</v>
      </c>
      <c r="D32" s="236">
        <v>106.6</v>
      </c>
      <c r="E32" s="236">
        <v>106.6</v>
      </c>
      <c r="F32" s="236">
        <v>104</v>
      </c>
      <c r="G32" s="236">
        <v>104</v>
      </c>
      <c r="H32" s="236">
        <v>104</v>
      </c>
      <c r="I32" s="236">
        <v>104</v>
      </c>
      <c r="K32" s="2" t="s">
        <v>622</v>
      </c>
      <c r="L32" s="515">
        <f t="shared" si="0"/>
        <v>29.274000000000001</v>
      </c>
      <c r="M32" s="515">
        <f t="shared" si="1"/>
        <v>28.125999999999998</v>
      </c>
      <c r="N32" s="515">
        <f t="shared" si="2"/>
        <v>58.548000000000002</v>
      </c>
      <c r="O32" s="515">
        <f t="shared" si="3"/>
        <v>56.251999999999995</v>
      </c>
      <c r="P32" s="515">
        <f t="shared" si="4"/>
        <v>54.366</v>
      </c>
      <c r="Q32" s="515">
        <f t="shared" si="5"/>
        <v>52.233999999999995</v>
      </c>
      <c r="R32" s="515">
        <f t="shared" si="6"/>
        <v>54.366</v>
      </c>
      <c r="S32" s="515">
        <f t="shared" si="7"/>
        <v>52.233999999999995</v>
      </c>
      <c r="T32" s="515">
        <f t="shared" si="8"/>
        <v>53.04</v>
      </c>
      <c r="U32" s="515">
        <f t="shared" si="9"/>
        <v>50.96</v>
      </c>
      <c r="V32" s="515">
        <f t="shared" si="10"/>
        <v>53.04</v>
      </c>
      <c r="W32" s="515">
        <f t="shared" si="11"/>
        <v>50.96</v>
      </c>
      <c r="X32" s="515">
        <f t="shared" si="12"/>
        <v>53.04</v>
      </c>
      <c r="Y32" s="515">
        <f t="shared" si="13"/>
        <v>50.96</v>
      </c>
    </row>
    <row r="33" spans="1:25" ht="16" thickBot="1" x14ac:dyDescent="0.25">
      <c r="A33" s="240" t="s">
        <v>623</v>
      </c>
      <c r="B33" s="241">
        <v>0</v>
      </c>
      <c r="C33" s="241">
        <v>57.4</v>
      </c>
      <c r="D33" s="236">
        <v>114.8</v>
      </c>
      <c r="E33" s="236">
        <v>138.19999999999999</v>
      </c>
      <c r="F33" s="241">
        <v>142</v>
      </c>
      <c r="G33" s="241">
        <v>192</v>
      </c>
      <c r="H33" s="241">
        <v>208</v>
      </c>
      <c r="I33" s="495">
        <v>218.816</v>
      </c>
      <c r="K33" s="2" t="s">
        <v>623</v>
      </c>
      <c r="L33" s="515">
        <f t="shared" si="0"/>
        <v>0</v>
      </c>
      <c r="M33" s="515">
        <f t="shared" si="1"/>
        <v>0</v>
      </c>
      <c r="N33" s="515">
        <f t="shared" si="2"/>
        <v>29.274000000000001</v>
      </c>
      <c r="O33" s="515">
        <f t="shared" si="3"/>
        <v>28.125999999999998</v>
      </c>
      <c r="P33" s="515">
        <f t="shared" si="4"/>
        <v>58.548000000000002</v>
      </c>
      <c r="Q33" s="515">
        <f t="shared" si="5"/>
        <v>56.251999999999995</v>
      </c>
      <c r="R33" s="515">
        <f t="shared" si="6"/>
        <v>70.481999999999999</v>
      </c>
      <c r="S33" s="515">
        <f t="shared" si="7"/>
        <v>67.717999999999989</v>
      </c>
      <c r="T33" s="515">
        <f t="shared" si="8"/>
        <v>72.42</v>
      </c>
      <c r="U33" s="515">
        <f t="shared" si="9"/>
        <v>69.58</v>
      </c>
      <c r="V33" s="515">
        <f t="shared" si="10"/>
        <v>97.92</v>
      </c>
      <c r="W33" s="515">
        <f t="shared" si="11"/>
        <v>94.08</v>
      </c>
      <c r="X33" s="515">
        <f t="shared" si="12"/>
        <v>106.08</v>
      </c>
      <c r="Y33" s="515">
        <f t="shared" si="13"/>
        <v>101.92</v>
      </c>
    </row>
    <row r="34" spans="1:25" ht="16" thickBot="1" x14ac:dyDescent="0.25">
      <c r="A34" s="242" t="s">
        <v>6</v>
      </c>
      <c r="B34" s="243">
        <v>8283.2782384111342</v>
      </c>
      <c r="C34" s="243">
        <v>8819.0956478359913</v>
      </c>
      <c r="D34" s="243">
        <v>9564.6075243243231</v>
      </c>
      <c r="E34" s="243">
        <v>10085.04308596882</v>
      </c>
      <c r="F34" s="243">
        <v>10050.805913656388</v>
      </c>
      <c r="G34" s="243">
        <v>10564.403485838782</v>
      </c>
      <c r="H34" s="243">
        <v>11086.989482758621</v>
      </c>
      <c r="I34" s="243">
        <v>11657.963561572415</v>
      </c>
      <c r="K34" s="282" t="s">
        <v>6</v>
      </c>
      <c r="L34" s="515">
        <f>SUM(L4:L33)</f>
        <v>4224.471901589679</v>
      </c>
      <c r="M34" s="515">
        <f t="shared" ref="M34:Y34" si="14">SUM(M4:M33)</f>
        <v>4058.8063368214562</v>
      </c>
      <c r="N34" s="515">
        <f t="shared" si="14"/>
        <v>4497.7387803963547</v>
      </c>
      <c r="O34" s="515">
        <f t="shared" si="14"/>
        <v>4321.3568674396365</v>
      </c>
      <c r="P34" s="515">
        <f t="shared" si="14"/>
        <v>4844.9298374054051</v>
      </c>
      <c r="Q34" s="515">
        <f t="shared" si="14"/>
        <v>4719.6776869189189</v>
      </c>
      <c r="R34" s="515">
        <f t="shared" si="14"/>
        <v>5114.6419738440991</v>
      </c>
      <c r="S34" s="515">
        <f t="shared" si="14"/>
        <v>4970.4011121247222</v>
      </c>
      <c r="T34" s="515">
        <f t="shared" si="14"/>
        <v>5099.8910159647576</v>
      </c>
      <c r="U34" s="515">
        <f t="shared" si="14"/>
        <v>4950.9148976916313</v>
      </c>
      <c r="V34" s="515">
        <f t="shared" si="14"/>
        <v>5364.3857777777785</v>
      </c>
      <c r="W34" s="515">
        <f t="shared" si="14"/>
        <v>5200.0177080610028</v>
      </c>
      <c r="X34" s="515">
        <f t="shared" si="14"/>
        <v>5633.2746362068983</v>
      </c>
      <c r="Y34" s="515">
        <f t="shared" si="14"/>
        <v>5453.714846551723</v>
      </c>
    </row>
    <row r="38" spans="1:25" x14ac:dyDescent="0.2">
      <c r="D38" s="277"/>
      <c r="E38" s="277"/>
      <c r="F38" s="277"/>
      <c r="G38" s="277"/>
      <c r="H38" s="277"/>
      <c r="I38" s="277"/>
    </row>
    <row r="40" spans="1:25" ht="22" thickBot="1" x14ac:dyDescent="0.3">
      <c r="A40" s="555" t="s">
        <v>629</v>
      </c>
      <c r="B40" s="555"/>
      <c r="C40" s="555"/>
      <c r="D40" s="555"/>
      <c r="E40" s="555"/>
      <c r="F40" s="555"/>
      <c r="G40" s="555"/>
      <c r="H40" s="555"/>
    </row>
    <row r="41" spans="1:25" ht="30" x14ac:dyDescent="0.2">
      <c r="A41" s="233" t="s">
        <v>613</v>
      </c>
      <c r="B41" s="234" t="s">
        <v>511</v>
      </c>
      <c r="C41" s="234" t="s">
        <v>512</v>
      </c>
      <c r="D41" s="234" t="s">
        <v>513</v>
      </c>
      <c r="E41" s="234" t="s">
        <v>514</v>
      </c>
      <c r="F41" s="234" t="s">
        <v>515</v>
      </c>
      <c r="G41" s="234" t="s">
        <v>516</v>
      </c>
      <c r="H41" s="234" t="s">
        <v>517</v>
      </c>
      <c r="I41" s="234" t="s">
        <v>518</v>
      </c>
      <c r="P41">
        <v>423</v>
      </c>
    </row>
    <row r="42" spans="1:25" x14ac:dyDescent="0.2">
      <c r="A42" s="2" t="s">
        <v>614</v>
      </c>
      <c r="B42" s="235">
        <v>1109.5946764976954</v>
      </c>
      <c r="C42" s="235">
        <v>1154.1770842824601</v>
      </c>
      <c r="D42" s="235">
        <v>1204.4359459459458</v>
      </c>
      <c r="E42" s="235">
        <v>1226.1089086859688</v>
      </c>
      <c r="F42" s="235">
        <v>1223.6281938325992</v>
      </c>
      <c r="G42" s="235">
        <v>1287.2549019607845</v>
      </c>
      <c r="H42" s="235">
        <v>1330.2698275862069</v>
      </c>
      <c r="I42" s="235">
        <f t="shared" ref="I42" si="15">(I4+I5+I6)</f>
        <v>1399.4438586206895</v>
      </c>
      <c r="P42">
        <v>281</v>
      </c>
    </row>
    <row r="43" spans="1:25" x14ac:dyDescent="0.2">
      <c r="A43" s="2" t="s">
        <v>615</v>
      </c>
      <c r="B43" s="235">
        <v>1197.9766502050115</v>
      </c>
      <c r="C43" s="235">
        <v>1254.6868564920273</v>
      </c>
      <c r="D43" s="235">
        <v>1311.4969189189187</v>
      </c>
      <c r="E43" s="235">
        <v>1337.9852561247214</v>
      </c>
      <c r="F43" s="235">
        <v>1315.9311013215859</v>
      </c>
      <c r="G43" s="235">
        <v>1345.331154684096</v>
      </c>
      <c r="H43" s="235">
        <v>1385.7113793103449</v>
      </c>
      <c r="I43" s="235">
        <f t="shared" ref="I43" si="16">(I9+I8+I7)</f>
        <v>1523.8388682758623</v>
      </c>
      <c r="P43">
        <v>321</v>
      </c>
    </row>
    <row r="44" spans="1:25" x14ac:dyDescent="0.2">
      <c r="A44" s="2" t="s">
        <v>616</v>
      </c>
      <c r="B44" s="235">
        <v>679.51740574031896</v>
      </c>
      <c r="C44" s="235">
        <v>709.0851936218678</v>
      </c>
      <c r="D44" s="235">
        <v>741.19135135135139</v>
      </c>
      <c r="E44" s="235">
        <v>760.68240534521146</v>
      </c>
      <c r="F44" s="235">
        <v>766.56211453744504</v>
      </c>
      <c r="G44" s="235">
        <v>792.15686274509812</v>
      </c>
      <c r="H44" s="235">
        <v>818.62758620689669</v>
      </c>
      <c r="I44" s="235">
        <f t="shared" ref="I44" si="17">(I10+I11+I12)</f>
        <v>861.19622068965532</v>
      </c>
      <c r="P44">
        <v>602</v>
      </c>
    </row>
    <row r="45" spans="1:25" x14ac:dyDescent="0.2">
      <c r="A45" s="2" t="s">
        <v>617</v>
      </c>
      <c r="B45" s="235">
        <v>1266.84096</v>
      </c>
      <c r="C45" s="235">
        <v>1308.8684965831435</v>
      </c>
      <c r="D45" s="235">
        <v>1367.0862702702702</v>
      </c>
      <c r="E45" s="235">
        <v>1388.0364365256128</v>
      </c>
      <c r="F45" s="235">
        <v>1363.0822907488987</v>
      </c>
      <c r="G45" s="235">
        <v>1389.2710239651417</v>
      </c>
      <c r="H45" s="235">
        <v>1435.0563793103449</v>
      </c>
      <c r="I45" s="235">
        <f t="shared" ref="I45" si="18">(I15+I14+I13)</f>
        <v>1590.0319779310348</v>
      </c>
      <c r="P45">
        <v>357</v>
      </c>
    </row>
    <row r="46" spans="1:25" x14ac:dyDescent="0.2">
      <c r="A46" s="2" t="s">
        <v>618</v>
      </c>
      <c r="B46" s="235">
        <v>1284.3084767198179</v>
      </c>
      <c r="C46" s="235">
        <v>1333.4741002277906</v>
      </c>
      <c r="D46" s="235">
        <v>1393.8515135135135</v>
      </c>
      <c r="E46" s="235">
        <v>1427.5055233853006</v>
      </c>
      <c r="F46" s="235">
        <v>1404.6</v>
      </c>
      <c r="G46" s="235">
        <v>1448.0649237472767</v>
      </c>
      <c r="H46" s="235">
        <v>1491.6694827586209</v>
      </c>
      <c r="I46" s="235">
        <f t="shared" ref="I46" si="19">(I16+I17+I18)</f>
        <v>1619.5273372413794</v>
      </c>
      <c r="P46">
        <v>389</v>
      </c>
    </row>
    <row r="47" spans="1:25" x14ac:dyDescent="0.2">
      <c r="A47" s="2" t="s">
        <v>619</v>
      </c>
      <c r="B47" s="235">
        <v>540.53330077448754</v>
      </c>
      <c r="C47" s="235">
        <v>563.32879271070613</v>
      </c>
      <c r="D47" s="235">
        <v>588.83535135135128</v>
      </c>
      <c r="E47" s="235">
        <v>604.31991091314035</v>
      </c>
      <c r="F47" s="235">
        <v>608.99101321585908</v>
      </c>
      <c r="G47" s="235">
        <v>629.32461873638351</v>
      </c>
      <c r="H47" s="235">
        <v>650.35413793103453</v>
      </c>
      <c r="I47" s="235">
        <f t="shared" ref="I47" si="20">(I21+I20+I19)</f>
        <v>684.17255310344831</v>
      </c>
    </row>
    <row r="48" spans="1:25" x14ac:dyDescent="0.2">
      <c r="A48" s="2" t="s">
        <v>620</v>
      </c>
      <c r="B48" s="235">
        <v>813.48148191343955</v>
      </c>
      <c r="C48" s="235">
        <v>847.47186788154886</v>
      </c>
      <c r="D48" s="235">
        <v>886.01</v>
      </c>
      <c r="E48" s="235">
        <v>907.50623608017816</v>
      </c>
      <c r="F48" s="235">
        <v>829</v>
      </c>
      <c r="G48" s="235">
        <v>866</v>
      </c>
      <c r="H48" s="235">
        <v>924.30068965517239</v>
      </c>
      <c r="I48" s="235">
        <f t="shared" ref="I48" si="21">(I22+I23+I24)</f>
        <v>1030.3521979310344</v>
      </c>
    </row>
    <row r="49" spans="1:9" x14ac:dyDescent="0.2">
      <c r="A49" s="2" t="s">
        <v>10</v>
      </c>
      <c r="B49" s="235">
        <v>1136.1955265603642</v>
      </c>
      <c r="C49" s="235">
        <v>1181.8086560364463</v>
      </c>
      <c r="D49" s="235">
        <v>1236.9389729729728</v>
      </c>
      <c r="E49" s="235">
        <v>1267.8040089086858</v>
      </c>
      <c r="F49" s="235">
        <v>1181</v>
      </c>
      <c r="G49" s="235">
        <v>1212</v>
      </c>
      <c r="H49" s="235">
        <v>1248</v>
      </c>
      <c r="I49" s="235">
        <f t="shared" ref="I49" si="22">(I27+I26+I25)</f>
        <v>1436.3483813793105</v>
      </c>
    </row>
    <row r="50" spans="1:9" x14ac:dyDescent="0.2">
      <c r="A50" s="2" t="s">
        <v>621</v>
      </c>
      <c r="B50" s="235">
        <v>197.42975999999999</v>
      </c>
      <c r="C50" s="235">
        <v>293.99459999999999</v>
      </c>
      <c r="D50" s="235">
        <v>411.3612</v>
      </c>
      <c r="E50" s="235">
        <v>497.2944</v>
      </c>
      <c r="F50" s="235">
        <v>510.01120000000003</v>
      </c>
      <c r="G50" s="235">
        <v>553</v>
      </c>
      <c r="H50" s="235">
        <v>632</v>
      </c>
      <c r="I50" s="235">
        <f t="shared" ref="I50" si="23">(I28+I29+I30)</f>
        <v>954.58816640000009</v>
      </c>
    </row>
    <row r="51" spans="1:9" x14ac:dyDescent="0.2">
      <c r="A51" s="2" t="s">
        <v>11</v>
      </c>
      <c r="B51" s="238">
        <v>0</v>
      </c>
      <c r="C51" s="238">
        <v>0</v>
      </c>
      <c r="D51" s="238">
        <v>202</v>
      </c>
      <c r="E51" s="238">
        <v>423</v>
      </c>
      <c r="F51" s="238">
        <v>602</v>
      </c>
      <c r="G51" s="238">
        <v>746</v>
      </c>
      <c r="H51" s="238">
        <v>859</v>
      </c>
      <c r="I51" s="495">
        <v>851</v>
      </c>
    </row>
    <row r="52" spans="1:9" x14ac:dyDescent="0.2">
      <c r="A52" s="2" t="s">
        <v>622</v>
      </c>
      <c r="B52" s="238">
        <v>57.4</v>
      </c>
      <c r="C52" s="238">
        <v>114.8</v>
      </c>
      <c r="D52" s="238">
        <v>106.6</v>
      </c>
      <c r="E52" s="238">
        <v>106.6</v>
      </c>
      <c r="F52" s="238">
        <v>104</v>
      </c>
      <c r="G52" s="238">
        <v>104</v>
      </c>
      <c r="H52" s="238">
        <v>104</v>
      </c>
      <c r="I52" s="236">
        <v>104</v>
      </c>
    </row>
    <row r="53" spans="1:9" ht="16" thickBot="1" x14ac:dyDescent="0.25">
      <c r="A53" s="240" t="s">
        <v>623</v>
      </c>
      <c r="B53" s="241">
        <v>0</v>
      </c>
      <c r="C53" s="241">
        <v>57.4</v>
      </c>
      <c r="D53" s="241">
        <v>114.8</v>
      </c>
      <c r="E53" s="241">
        <v>138.19999999999999</v>
      </c>
      <c r="F53" s="241">
        <v>142</v>
      </c>
      <c r="G53" s="241">
        <v>192</v>
      </c>
      <c r="H53" s="241">
        <v>208</v>
      </c>
      <c r="I53" s="495">
        <v>218.816</v>
      </c>
    </row>
    <row r="54" spans="1:9" ht="16" thickBot="1" x14ac:dyDescent="0.25">
      <c r="A54" s="242" t="s">
        <v>6</v>
      </c>
      <c r="B54" s="243">
        <f t="shared" ref="B54:D54" si="24">SUM(B42:B53)</f>
        <v>8283.278238411136</v>
      </c>
      <c r="C54" s="243">
        <f t="shared" si="24"/>
        <v>8819.0956478359894</v>
      </c>
      <c r="D54" s="243">
        <f t="shared" si="24"/>
        <v>9564.6075243243231</v>
      </c>
      <c r="E54" s="243">
        <f>SUM(E42:E53)</f>
        <v>10085.04308596882</v>
      </c>
      <c r="F54" s="243">
        <f t="shared" ref="F54:I54" si="25">SUM(F42:F53)</f>
        <v>10050.80591365639</v>
      </c>
      <c r="G54" s="243">
        <f t="shared" si="25"/>
        <v>10564.40348583878</v>
      </c>
      <c r="H54" s="243">
        <f t="shared" si="25"/>
        <v>11086.989482758621</v>
      </c>
      <c r="I54" s="243">
        <f t="shared" si="25"/>
        <v>12273.315561572415</v>
      </c>
    </row>
    <row r="56" spans="1:9" hidden="1" x14ac:dyDescent="0.2">
      <c r="B56" s="278">
        <f>+B54-B52</f>
        <v>8225.8782384111364</v>
      </c>
      <c r="C56" s="278">
        <f t="shared" ref="C56:D56" si="26">+C54-C52</f>
        <v>8704.2956478359902</v>
      </c>
      <c r="D56" s="278">
        <f t="shared" si="26"/>
        <v>9458.0075243243227</v>
      </c>
      <c r="E56" s="278">
        <f>+E54-E52-E51</f>
        <v>9555.44308596882</v>
      </c>
      <c r="F56" s="278">
        <f t="shared" ref="F56:H56" si="27">+F54-F52-F51</f>
        <v>9344.8059136563897</v>
      </c>
      <c r="G56" s="278">
        <f t="shared" si="27"/>
        <v>9714.4034858387804</v>
      </c>
      <c r="H56" s="278">
        <f t="shared" si="27"/>
        <v>10123.989482758621</v>
      </c>
    </row>
    <row r="57" spans="1:9" hidden="1" x14ac:dyDescent="0.2">
      <c r="A57" s="2" t="s">
        <v>614</v>
      </c>
      <c r="B57" s="278">
        <f>+B42/B$56</f>
        <v>0.13489072465434626</v>
      </c>
      <c r="C57" s="278">
        <f t="shared" ref="C57:H66" si="28">+C42/C$56</f>
        <v>0.13259856178821369</v>
      </c>
      <c r="D57" s="278">
        <f>+D42/D$56</f>
        <v>0.12734563203173074</v>
      </c>
      <c r="E57" s="278">
        <f>+E42/E$56</f>
        <v>0.12831523328168665</v>
      </c>
      <c r="F57" s="278">
        <f>+F42/F$56</f>
        <v>0.13094206612086007</v>
      </c>
      <c r="G57" s="278">
        <f>+G42/G$56</f>
        <v>0.13250992753567284</v>
      </c>
      <c r="H57" s="278">
        <f>+H42/H$56</f>
        <v>0.13139778837697194</v>
      </c>
    </row>
    <row r="58" spans="1:9" hidden="1" x14ac:dyDescent="0.2">
      <c r="A58" s="2" t="s">
        <v>615</v>
      </c>
      <c r="B58" s="278">
        <f t="shared" ref="B58:H68" si="29">+B43/B$56</f>
        <v>0.14563510612289415</v>
      </c>
      <c r="C58" s="278">
        <f t="shared" si="28"/>
        <v>0.14414570773500324</v>
      </c>
      <c r="D58" s="278">
        <f t="shared" si="28"/>
        <v>0.13866524376788458</v>
      </c>
      <c r="E58" s="278">
        <f t="shared" si="28"/>
        <v>0.14002336093544573</v>
      </c>
      <c r="F58" s="278">
        <f t="shared" si="28"/>
        <v>0.14081952193340896</v>
      </c>
      <c r="G58" s="278">
        <f t="shared" si="28"/>
        <v>0.13848829283704955</v>
      </c>
      <c r="H58" s="278">
        <f t="shared" si="28"/>
        <v>0.13687404374236481</v>
      </c>
    </row>
    <row r="59" spans="1:9" hidden="1" x14ac:dyDescent="0.2">
      <c r="A59" s="2" t="s">
        <v>616</v>
      </c>
      <c r="B59" s="278">
        <f t="shared" si="29"/>
        <v>8.2607277429330231E-2</v>
      </c>
      <c r="C59" s="278">
        <f t="shared" si="28"/>
        <v>8.1463822267819716E-2</v>
      </c>
      <c r="D59" s="278">
        <f t="shared" si="28"/>
        <v>7.836654278875739E-2</v>
      </c>
      <c r="E59" s="278">
        <f t="shared" si="28"/>
        <v>7.9607235216773459E-2</v>
      </c>
      <c r="F59" s="278">
        <f t="shared" si="28"/>
        <v>8.2030822429088671E-2</v>
      </c>
      <c r="G59" s="278">
        <f t="shared" si="28"/>
        <v>8.1544570791183282E-2</v>
      </c>
      <c r="H59" s="278">
        <f t="shared" si="28"/>
        <v>8.0860177462751981E-2</v>
      </c>
    </row>
    <row r="60" spans="1:9" hidden="1" x14ac:dyDescent="0.2">
      <c r="A60" s="2" t="s">
        <v>617</v>
      </c>
      <c r="B60" s="278">
        <f t="shared" si="29"/>
        <v>0.1540067726853073</v>
      </c>
      <c r="C60" s="278">
        <f t="shared" si="28"/>
        <v>0.15037040899553389</v>
      </c>
      <c r="D60" s="278">
        <f t="shared" si="28"/>
        <v>0.14454273447704138</v>
      </c>
      <c r="E60" s="278">
        <f t="shared" si="28"/>
        <v>0.1452613368148046</v>
      </c>
      <c r="F60" s="278">
        <f t="shared" si="28"/>
        <v>0.14586523287304515</v>
      </c>
      <c r="G60" s="278">
        <f t="shared" si="28"/>
        <v>0.14301145983799812</v>
      </c>
      <c r="H60" s="278">
        <f t="shared" si="28"/>
        <v>0.14174811044146951</v>
      </c>
    </row>
    <row r="61" spans="1:9" hidden="1" x14ac:dyDescent="0.2">
      <c r="A61" s="2" t="s">
        <v>618</v>
      </c>
      <c r="B61" s="278">
        <f t="shared" si="29"/>
        <v>0.15613025618622428</v>
      </c>
      <c r="C61" s="278">
        <f t="shared" si="28"/>
        <v>0.15319724354253877</v>
      </c>
      <c r="D61" s="278">
        <f t="shared" si="28"/>
        <v>0.14737263741107987</v>
      </c>
      <c r="E61" s="278">
        <f t="shared" si="28"/>
        <v>0.14939187126565015</v>
      </c>
      <c r="F61" s="278">
        <f t="shared" si="28"/>
        <v>0.15030809767245501</v>
      </c>
      <c r="G61" s="278">
        <f t="shared" si="28"/>
        <v>0.14906369967627972</v>
      </c>
      <c r="H61" s="278">
        <f t="shared" si="28"/>
        <v>0.14734008616849781</v>
      </c>
    </row>
    <row r="62" spans="1:9" hidden="1" x14ac:dyDescent="0.2">
      <c r="A62" s="2" t="s">
        <v>619</v>
      </c>
      <c r="B62" s="278">
        <f>+B47/B$56</f>
        <v>6.5711318002549701E-2</v>
      </c>
      <c r="C62" s="278">
        <f t="shared" si="28"/>
        <v>6.4718481023879004E-2</v>
      </c>
      <c r="D62" s="278">
        <f t="shared" si="28"/>
        <v>6.2257864548846138E-2</v>
      </c>
      <c r="E62" s="278">
        <f t="shared" si="28"/>
        <v>6.3243525755547814E-2</v>
      </c>
      <c r="F62" s="278">
        <f t="shared" si="28"/>
        <v>6.5168931151998219E-2</v>
      </c>
      <c r="G62" s="278">
        <f t="shared" si="28"/>
        <v>6.4782631239662283E-2</v>
      </c>
      <c r="H62" s="278">
        <f t="shared" si="28"/>
        <v>6.4238918762075173E-2</v>
      </c>
    </row>
    <row r="63" spans="1:9" hidden="1" x14ac:dyDescent="0.2">
      <c r="A63" s="2" t="s">
        <v>620</v>
      </c>
      <c r="B63" s="278">
        <f t="shared" si="29"/>
        <v>9.8892964171879955E-2</v>
      </c>
      <c r="C63" s="278">
        <f>+C48/C$56</f>
        <v>9.7362486543324411E-2</v>
      </c>
      <c r="D63" s="278">
        <f t="shared" si="28"/>
        <v>9.3678292993671128E-2</v>
      </c>
      <c r="E63" s="278">
        <f t="shared" si="28"/>
        <v>9.497270068122296E-2</v>
      </c>
      <c r="F63" s="278">
        <f t="shared" si="28"/>
        <v>8.8712382863779887E-2</v>
      </c>
      <c r="G63" s="278">
        <f t="shared" si="28"/>
        <v>8.9145978058500011E-2</v>
      </c>
      <c r="H63" s="278">
        <f t="shared" si="28"/>
        <v>9.1298068931153761E-2</v>
      </c>
    </row>
    <row r="64" spans="1:9" hidden="1" x14ac:dyDescent="0.2">
      <c r="A64" s="2" t="s">
        <v>10</v>
      </c>
      <c r="B64" s="278">
        <f t="shared" si="29"/>
        <v>0.13812452526404345</v>
      </c>
      <c r="C64" s="278">
        <f t="shared" si="29"/>
        <v>0.13577303711303287</v>
      </c>
      <c r="D64" s="278">
        <f t="shared" si="28"/>
        <v>0.13078219379629213</v>
      </c>
      <c r="E64" s="278">
        <f t="shared" si="28"/>
        <v>0.13267872536128908</v>
      </c>
      <c r="F64" s="278">
        <f t="shared" si="28"/>
        <v>0.12638036690244153</v>
      </c>
      <c r="G64" s="278">
        <f t="shared" si="28"/>
        <v>0.12476319331051042</v>
      </c>
      <c r="H64" s="278">
        <f t="shared" si="28"/>
        <v>0.12327156227546184</v>
      </c>
    </row>
    <row r="65" spans="1:21" hidden="1" x14ac:dyDescent="0.2">
      <c r="A65" s="2" t="s">
        <v>621</v>
      </c>
      <c r="B65" s="278">
        <f t="shared" si="29"/>
        <v>2.4001055483424513E-2</v>
      </c>
      <c r="C65" s="278">
        <f t="shared" si="29"/>
        <v>3.3775805865818812E-2</v>
      </c>
      <c r="D65" s="278">
        <f t="shared" si="28"/>
        <v>4.3493431247760346E-2</v>
      </c>
      <c r="E65" s="278">
        <f t="shared" si="28"/>
        <v>5.2043049759798725E-2</v>
      </c>
      <c r="F65" s="278">
        <f t="shared" si="28"/>
        <v>5.4576970855507619E-2</v>
      </c>
      <c r="G65" s="278">
        <f t="shared" si="28"/>
        <v>5.6925780446132231E-2</v>
      </c>
      <c r="H65" s="278">
        <f t="shared" si="28"/>
        <v>6.2425983460009514E-2</v>
      </c>
    </row>
    <row r="66" spans="1:21" hidden="1" x14ac:dyDescent="0.2">
      <c r="A66" s="2" t="s">
        <v>11</v>
      </c>
      <c r="B66" s="278">
        <f t="shared" si="29"/>
        <v>0</v>
      </c>
      <c r="C66" s="278">
        <f t="shared" si="29"/>
        <v>0</v>
      </c>
      <c r="D66" s="278">
        <f t="shared" si="28"/>
        <v>2.1357563892869795E-2</v>
      </c>
      <c r="E66" s="278">
        <f t="shared" si="28"/>
        <v>4.4267962897621332E-2</v>
      </c>
      <c r="F66" s="278">
        <f t="shared" si="28"/>
        <v>6.442081361157477E-2</v>
      </c>
      <c r="G66" s="278">
        <f t="shared" si="28"/>
        <v>7.67931866416178E-2</v>
      </c>
      <c r="H66" s="278">
        <f t="shared" si="28"/>
        <v>8.4847974354664832E-2</v>
      </c>
    </row>
    <row r="67" spans="1:21" hidden="1" x14ac:dyDescent="0.2">
      <c r="A67" s="2" t="s">
        <v>622</v>
      </c>
      <c r="B67" s="277"/>
      <c r="C67" s="278">
        <f t="shared" si="29"/>
        <v>1.3188890249671251E-2</v>
      </c>
      <c r="D67" s="277"/>
      <c r="E67" s="277"/>
      <c r="F67" s="277"/>
      <c r="G67" s="277"/>
      <c r="H67" s="277"/>
    </row>
    <row r="68" spans="1:21" hidden="1" x14ac:dyDescent="0.2">
      <c r="A68" s="240" t="s">
        <v>623</v>
      </c>
      <c r="B68" s="277"/>
      <c r="C68" s="278">
        <f t="shared" si="29"/>
        <v>6.5944451248356253E-3</v>
      </c>
      <c r="D68" s="278">
        <f t="shared" si="29"/>
        <v>1.2137863044066596E-2</v>
      </c>
      <c r="E68" s="278">
        <f t="shared" si="29"/>
        <v>1.4462960927780774E-2</v>
      </c>
      <c r="F68" s="278">
        <f t="shared" si="29"/>
        <v>1.5195607197414647E-2</v>
      </c>
      <c r="G68" s="278">
        <f t="shared" si="29"/>
        <v>1.976446626701155E-2</v>
      </c>
      <c r="H68" s="278">
        <f t="shared" si="29"/>
        <v>2.0545260379243639E-2</v>
      </c>
    </row>
    <row r="69" spans="1:21" hidden="1" x14ac:dyDescent="0.2">
      <c r="B69" s="278">
        <f>SUM(B57:B68)</f>
        <v>0.99999999999999978</v>
      </c>
      <c r="C69" s="278">
        <f t="shared" ref="C69:H69" si="30">SUM(C57:C68)</f>
        <v>1.0131888902496715</v>
      </c>
      <c r="D69" s="278">
        <f t="shared" si="30"/>
        <v>1.0000000000000002</v>
      </c>
      <c r="E69" s="278">
        <f t="shared" si="30"/>
        <v>1.0442679628976212</v>
      </c>
      <c r="F69" s="278">
        <f t="shared" si="30"/>
        <v>1.0644208136115745</v>
      </c>
      <c r="G69" s="278">
        <f t="shared" si="30"/>
        <v>1.0767931866416178</v>
      </c>
      <c r="H69" s="278">
        <f t="shared" si="30"/>
        <v>1.0848479743546648</v>
      </c>
    </row>
    <row r="70" spans="1:21" ht="16" thickBot="1" x14ac:dyDescent="0.25">
      <c r="A70" s="556" t="s">
        <v>2062</v>
      </c>
      <c r="B70" s="556"/>
      <c r="C70" s="556"/>
      <c r="D70" s="556"/>
      <c r="E70" s="556"/>
      <c r="F70" s="556"/>
      <c r="G70" s="556"/>
      <c r="H70" s="556"/>
      <c r="I70" s="556"/>
    </row>
    <row r="71" spans="1:21" ht="45" x14ac:dyDescent="0.2">
      <c r="A71" s="280" t="s">
        <v>613</v>
      </c>
      <c r="B71" s="281" t="s">
        <v>1963</v>
      </c>
      <c r="C71" s="281" t="s">
        <v>1964</v>
      </c>
      <c r="D71" s="281" t="s">
        <v>1974</v>
      </c>
      <c r="E71" s="281" t="s">
        <v>1975</v>
      </c>
      <c r="F71" s="281" t="s">
        <v>1967</v>
      </c>
      <c r="G71" s="281" t="s">
        <v>1968</v>
      </c>
      <c r="H71" s="281" t="s">
        <v>1969</v>
      </c>
      <c r="I71" s="281" t="s">
        <v>1995</v>
      </c>
      <c r="N71" s="234" t="s">
        <v>511</v>
      </c>
      <c r="O71" s="234" t="s">
        <v>512</v>
      </c>
      <c r="P71" s="234" t="s">
        <v>513</v>
      </c>
      <c r="Q71" s="234" t="s">
        <v>514</v>
      </c>
      <c r="R71" s="234" t="s">
        <v>515</v>
      </c>
      <c r="S71" s="234" t="s">
        <v>516</v>
      </c>
      <c r="T71" s="234" t="s">
        <v>517</v>
      </c>
      <c r="U71" s="234" t="s">
        <v>518</v>
      </c>
    </row>
    <row r="72" spans="1:21" x14ac:dyDescent="0.2">
      <c r="A72" s="2" t="s">
        <v>614</v>
      </c>
      <c r="B72" s="77">
        <v>1859984163.2791069</v>
      </c>
      <c r="C72" s="77">
        <v>1920372969.1533346</v>
      </c>
      <c r="D72" s="77">
        <v>2009499202.3182087</v>
      </c>
      <c r="E72" s="77">
        <v>1958923378.066036</v>
      </c>
      <c r="F72" s="77">
        <v>1992802043.3988278</v>
      </c>
      <c r="G72" s="77">
        <v>2012280853.1103964</v>
      </c>
      <c r="H72" s="77">
        <v>2053835204.6347387</v>
      </c>
      <c r="I72" s="77">
        <f>(H72*5.2%)+H72</f>
        <v>2160634635.2757449</v>
      </c>
      <c r="M72" t="s">
        <v>2063</v>
      </c>
      <c r="N72" s="496">
        <f t="shared" ref="N72:U74" si="31">B4+B7+B10+B13+B16+B19+B22+B25+B28</f>
        <v>4629.062545290406</v>
      </c>
      <c r="O72" s="496">
        <f t="shared" si="31"/>
        <v>4832.2807708428236</v>
      </c>
      <c r="P72" s="496">
        <f t="shared" si="31"/>
        <v>5024.8225059459464</v>
      </c>
      <c r="Q72" s="496">
        <f t="shared" si="31"/>
        <v>5121.3754445434306</v>
      </c>
      <c r="R72" s="496">
        <f t="shared" si="31"/>
        <v>4951.0447577092509</v>
      </c>
      <c r="S72" s="496">
        <f t="shared" si="31"/>
        <v>5090.4967320261439</v>
      </c>
      <c r="T72" s="496">
        <f t="shared" si="31"/>
        <v>5246.57051724138</v>
      </c>
      <c r="U72" s="496">
        <f t="shared" si="31"/>
        <v>5936.4169261517245</v>
      </c>
    </row>
    <row r="73" spans="1:21" x14ac:dyDescent="0.2">
      <c r="A73" s="2" t="s">
        <v>615</v>
      </c>
      <c r="B73" s="77">
        <v>2025071515.0494418</v>
      </c>
      <c r="C73" s="77">
        <v>2090950510.8259802</v>
      </c>
      <c r="D73" s="77">
        <v>2110019195.8943999</v>
      </c>
      <c r="E73" s="77">
        <v>2135095010.724324</v>
      </c>
      <c r="F73" s="77">
        <v>2170198976.4369302</v>
      </c>
      <c r="G73" s="77">
        <v>2191881029.817924</v>
      </c>
      <c r="H73" s="77">
        <v>2236010137.7311373</v>
      </c>
      <c r="I73" s="77">
        <f t="shared" ref="I73:I83" si="32">(H73*5.2%)+H73</f>
        <v>2352282664.8931565</v>
      </c>
      <c r="M73" t="s">
        <v>2064</v>
      </c>
      <c r="N73" s="496">
        <f t="shared" si="31"/>
        <v>1892.5973576309793</v>
      </c>
      <c r="O73" s="496">
        <f t="shared" si="31"/>
        <v>2059.3226902050114</v>
      </c>
      <c r="P73" s="496">
        <f t="shared" si="31"/>
        <v>2177.7025448648651</v>
      </c>
      <c r="Q73" s="496">
        <f t="shared" si="31"/>
        <v>2249.779881514477</v>
      </c>
      <c r="R73" s="496">
        <f t="shared" si="31"/>
        <v>2244.7345480176209</v>
      </c>
      <c r="S73" s="496">
        <f t="shared" si="31"/>
        <v>2327.1132897603484</v>
      </c>
      <c r="T73" s="496">
        <f t="shared" si="31"/>
        <v>2451.5296551724141</v>
      </c>
      <c r="U73" s="496">
        <f t="shared" si="31"/>
        <v>2714.1077337379311</v>
      </c>
    </row>
    <row r="74" spans="1:21" x14ac:dyDescent="0.2">
      <c r="A74" s="2" t="s">
        <v>616</v>
      </c>
      <c r="B74" s="77">
        <v>1144605638.9409888</v>
      </c>
      <c r="C74" s="77">
        <v>1189915915.7003109</v>
      </c>
      <c r="D74" s="77">
        <v>1233512659.1392739</v>
      </c>
      <c r="E74" s="77">
        <v>1209536582.4300356</v>
      </c>
      <c r="F74" s="77">
        <v>1226240113.7743275</v>
      </c>
      <c r="G74" s="77">
        <v>1238229387.3004892</v>
      </c>
      <c r="H74" s="77">
        <v>1263994570.0455592</v>
      </c>
      <c r="I74" s="77">
        <f t="shared" si="32"/>
        <v>1329722287.6879282</v>
      </c>
      <c r="N74" s="496">
        <f t="shared" si="31"/>
        <v>1704.2183354897495</v>
      </c>
      <c r="O74" s="496">
        <f t="shared" si="31"/>
        <v>1755.292186788155</v>
      </c>
      <c r="P74" s="496">
        <f t="shared" si="31"/>
        <v>1938.6824735135133</v>
      </c>
      <c r="Q74" s="496">
        <f t="shared" si="31"/>
        <v>2046.0877599109131</v>
      </c>
      <c r="R74" s="496">
        <f t="shared" si="31"/>
        <v>2007.0266079295154</v>
      </c>
      <c r="S74" s="496">
        <f t="shared" si="31"/>
        <v>2104.7934640522876</v>
      </c>
      <c r="T74" s="496">
        <f t="shared" si="31"/>
        <v>2217.8893103448281</v>
      </c>
      <c r="U74" s="496">
        <f t="shared" si="31"/>
        <v>2448.9749016827591</v>
      </c>
    </row>
    <row r="75" spans="1:21" x14ac:dyDescent="0.2">
      <c r="A75" s="2" t="s">
        <v>617</v>
      </c>
      <c r="B75" s="77">
        <v>2111742374.7288675</v>
      </c>
      <c r="C75" s="77">
        <v>2178990532.3344426</v>
      </c>
      <c r="D75" s="77">
        <v>2294941198.1725702</v>
      </c>
      <c r="E75" s="77">
        <v>2228439681.7596855</v>
      </c>
      <c r="F75" s="77">
        <v>2262134613.2668953</v>
      </c>
      <c r="G75" s="77">
        <v>2284210698.1253147</v>
      </c>
      <c r="H75" s="77">
        <v>2330840924.8224134</v>
      </c>
      <c r="I75" s="77">
        <f t="shared" si="32"/>
        <v>2452044652.9131789</v>
      </c>
      <c r="M75" s="2" t="s">
        <v>11</v>
      </c>
      <c r="N75" s="238">
        <v>0</v>
      </c>
      <c r="O75" s="239">
        <v>0</v>
      </c>
      <c r="P75" s="236">
        <v>0</v>
      </c>
      <c r="Q75" s="236">
        <v>319</v>
      </c>
      <c r="R75" s="238">
        <v>112</v>
      </c>
      <c r="S75" s="239">
        <v>168</v>
      </c>
      <c r="T75" s="238">
        <v>224</v>
      </c>
      <c r="U75" s="495">
        <v>235.64800000000002</v>
      </c>
    </row>
    <row r="76" spans="1:21" x14ac:dyDescent="0.2">
      <c r="A76" s="2" t="s">
        <v>618</v>
      </c>
      <c r="B76" s="77">
        <v>2151638484.7400317</v>
      </c>
      <c r="C76" s="77">
        <v>2242269297.7936502</v>
      </c>
      <c r="D76" s="77">
        <v>2279615688.2122998</v>
      </c>
      <c r="E76" s="77">
        <v>2265251664.703208</v>
      </c>
      <c r="F76" s="77">
        <v>2306160129.4953294</v>
      </c>
      <c r="G76" s="77">
        <v>2328478347.3137898</v>
      </c>
      <c r="H76" s="77">
        <v>2377008544.8536921</v>
      </c>
      <c r="I76" s="77">
        <f t="shared" si="32"/>
        <v>2500612989.1860843</v>
      </c>
      <c r="M76" s="2" t="s">
        <v>622</v>
      </c>
      <c r="N76" s="238">
        <v>57.4</v>
      </c>
      <c r="O76" s="238">
        <v>114.8</v>
      </c>
      <c r="P76" s="236">
        <v>106.6</v>
      </c>
      <c r="Q76" s="236">
        <v>106.6</v>
      </c>
      <c r="R76" s="236">
        <v>104</v>
      </c>
      <c r="S76" s="236">
        <v>104</v>
      </c>
      <c r="T76" s="236">
        <v>104</v>
      </c>
      <c r="U76" s="236">
        <v>104</v>
      </c>
    </row>
    <row r="77" spans="1:21" x14ac:dyDescent="0.2">
      <c r="A77" s="2" t="s">
        <v>619</v>
      </c>
      <c r="B77" s="77">
        <v>909356162.66826153</v>
      </c>
      <c r="C77" s="77">
        <v>951932732.56024897</v>
      </c>
      <c r="D77" s="77">
        <v>1048555293.1127537</v>
      </c>
      <c r="E77" s="77">
        <v>958426270.20814788</v>
      </c>
      <c r="F77" s="77">
        <v>973740829.52301395</v>
      </c>
      <c r="G77" s="77">
        <v>999184081.68272352</v>
      </c>
      <c r="H77" s="77">
        <v>1004457679.0589092</v>
      </c>
      <c r="I77" s="77">
        <f t="shared" si="32"/>
        <v>1056689478.3699725</v>
      </c>
      <c r="M77" s="240" t="s">
        <v>623</v>
      </c>
      <c r="N77" s="241">
        <v>0</v>
      </c>
      <c r="O77" s="241">
        <v>57.4</v>
      </c>
      <c r="P77" s="236">
        <v>114.8</v>
      </c>
      <c r="Q77" s="236">
        <v>172.2</v>
      </c>
      <c r="R77" s="241">
        <v>168</v>
      </c>
      <c r="S77" s="241">
        <v>192</v>
      </c>
      <c r="T77" s="241">
        <v>208</v>
      </c>
      <c r="U77" s="495">
        <v>218.816</v>
      </c>
    </row>
    <row r="78" spans="1:21" x14ac:dyDescent="0.2">
      <c r="A78" s="2" t="s">
        <v>620</v>
      </c>
      <c r="B78" s="77">
        <v>1367473563.830941</v>
      </c>
      <c r="C78" s="77">
        <v>1452660354.8896284</v>
      </c>
      <c r="D78" s="77">
        <v>1528331919.2717724</v>
      </c>
      <c r="E78" s="77">
        <v>1463276322.0050323</v>
      </c>
      <c r="F78" s="77">
        <v>1593982661.0941889</v>
      </c>
      <c r="G78" s="77">
        <v>1641697389.9040191</v>
      </c>
      <c r="H78" s="77">
        <v>1677007603.298353</v>
      </c>
      <c r="I78" s="77">
        <f t="shared" si="32"/>
        <v>1764211998.6698673</v>
      </c>
      <c r="N78" s="402">
        <f>SUM(N72:N77)</f>
        <v>8283.2782384111342</v>
      </c>
      <c r="O78" s="402">
        <f t="shared" ref="O78:U78" si="33">SUM(O72:O77)</f>
        <v>8819.0956478359894</v>
      </c>
      <c r="P78" s="402">
        <f t="shared" si="33"/>
        <v>9362.6075243243231</v>
      </c>
      <c r="Q78" s="402">
        <f t="shared" si="33"/>
        <v>10015.043085968822</v>
      </c>
      <c r="R78" s="402">
        <f t="shared" si="33"/>
        <v>9586.8059136563879</v>
      </c>
      <c r="S78" s="402">
        <f t="shared" si="33"/>
        <v>9986.4034858387804</v>
      </c>
      <c r="T78" s="402">
        <f t="shared" si="33"/>
        <v>10451.989482758621</v>
      </c>
      <c r="U78" s="402">
        <f t="shared" si="33"/>
        <v>11657.963561572415</v>
      </c>
    </row>
    <row r="79" spans="1:21" x14ac:dyDescent="0.2">
      <c r="A79" s="2" t="s">
        <v>10</v>
      </c>
      <c r="B79" s="77">
        <v>1908134640.8787878</v>
      </c>
      <c r="C79" s="77">
        <v>1969895481.2518446</v>
      </c>
      <c r="D79" s="77">
        <v>2123533067.0864391</v>
      </c>
      <c r="E79" s="77">
        <v>2152186288.5195308</v>
      </c>
      <c r="F79" s="77">
        <v>2096391493.3480847</v>
      </c>
      <c r="G79" s="77">
        <v>2064137242.1597531</v>
      </c>
      <c r="H79" s="77">
        <v>2106241692.2378123</v>
      </c>
      <c r="I79" s="77">
        <f t="shared" si="32"/>
        <v>2215766260.2341785</v>
      </c>
    </row>
    <row r="80" spans="1:21" x14ac:dyDescent="0.2">
      <c r="A80" s="2" t="s">
        <v>621</v>
      </c>
      <c r="B80" s="77">
        <v>323296063.88357258</v>
      </c>
      <c r="C80" s="77">
        <v>508981374.34579784</v>
      </c>
      <c r="D80" s="77">
        <v>535000000</v>
      </c>
      <c r="E80" s="77">
        <v>840049333.6474781</v>
      </c>
      <c r="F80" s="77">
        <v>1025535554.4976423</v>
      </c>
      <c r="G80" s="77">
        <v>1207874427.8569634</v>
      </c>
      <c r="H80" s="77">
        <v>1407488524.1968317</v>
      </c>
      <c r="I80" s="77">
        <f t="shared" si="32"/>
        <v>1480677927.4550669</v>
      </c>
    </row>
    <row r="81" spans="1:9" x14ac:dyDescent="0.2">
      <c r="A81" s="2" t="s">
        <v>11</v>
      </c>
      <c r="B81" s="77">
        <v>0</v>
      </c>
      <c r="C81" s="77"/>
      <c r="D81" s="77">
        <v>525200000</v>
      </c>
      <c r="E81" s="77">
        <v>1187644868.8481917</v>
      </c>
      <c r="F81" s="77">
        <v>1709855408.206423</v>
      </c>
      <c r="G81" s="77">
        <v>2154599713.8516045</v>
      </c>
      <c r="H81" s="77">
        <v>2274718647.8988314</v>
      </c>
      <c r="I81" s="77">
        <f t="shared" si="32"/>
        <v>2393004017.5895705</v>
      </c>
    </row>
    <row r="82" spans="1:9" x14ac:dyDescent="0.2">
      <c r="A82" s="2" t="s">
        <v>622</v>
      </c>
      <c r="B82" s="77">
        <v>335730850</v>
      </c>
      <c r="C82" s="77">
        <v>864506938.75000012</v>
      </c>
      <c r="D82" s="77">
        <v>890442146.91250014</v>
      </c>
      <c r="E82" s="77">
        <v>936745138.55195022</v>
      </c>
      <c r="F82" s="77">
        <v>985455885.75665164</v>
      </c>
      <c r="G82" s="77">
        <v>1036699591.8159975</v>
      </c>
      <c r="H82" s="77">
        <v>748915647.25247145</v>
      </c>
      <c r="I82" s="77">
        <f t="shared" si="32"/>
        <v>787859260.90960002</v>
      </c>
    </row>
    <row r="83" spans="1:9" x14ac:dyDescent="0.2">
      <c r="A83" s="2" t="s">
        <v>623</v>
      </c>
      <c r="B83" s="77">
        <v>0</v>
      </c>
      <c r="C83" s="77">
        <v>192587547.04976133</v>
      </c>
      <c r="D83" s="77">
        <v>207000000</v>
      </c>
      <c r="E83" s="77">
        <v>736239658.87045646</v>
      </c>
      <c r="F83" s="77">
        <v>1087689224.4671965</v>
      </c>
      <c r="G83" s="77">
        <v>1593635370.7851036</v>
      </c>
      <c r="H83" s="77">
        <v>1971482152.6870518</v>
      </c>
      <c r="I83" s="77">
        <f t="shared" si="32"/>
        <v>2073999224.6267784</v>
      </c>
    </row>
    <row r="84" spans="1:9" x14ac:dyDescent="0.2">
      <c r="A84" s="282" t="s">
        <v>6</v>
      </c>
      <c r="B84" s="283">
        <v>14137033457.999996</v>
      </c>
      <c r="C84" s="283">
        <v>15563063654.654999</v>
      </c>
      <c r="D84" s="283">
        <f>SUM(D72:D83)</f>
        <v>16785650370.120216</v>
      </c>
      <c r="E84" s="283">
        <v>18071814198.334076</v>
      </c>
      <c r="F84" s="283">
        <v>19430186933.265514</v>
      </c>
      <c r="G84" s="283">
        <v>20752908133.724079</v>
      </c>
      <c r="H84" s="283">
        <v>21452001328.717796</v>
      </c>
      <c r="I84" s="283">
        <f t="shared" ref="I84" si="34">SUM(I72:I83)</f>
        <v>22567505397.811123</v>
      </c>
    </row>
    <row r="85" spans="1:9" x14ac:dyDescent="0.2">
      <c r="B85" s="277"/>
      <c r="C85" s="277"/>
      <c r="D85" s="277"/>
      <c r="E85" s="277"/>
      <c r="F85" s="277"/>
      <c r="G85" s="277"/>
      <c r="H85" s="277"/>
      <c r="I85" s="277">
        <f t="shared" ref="I85" si="35">+I93-I84</f>
        <v>166741885.06272888</v>
      </c>
    </row>
    <row r="86" spans="1:9" hidden="1" x14ac:dyDescent="0.2">
      <c r="A86" s="189" t="s">
        <v>510</v>
      </c>
      <c r="B86" s="190" t="s">
        <v>511</v>
      </c>
      <c r="C86" s="190" t="s">
        <v>512</v>
      </c>
      <c r="D86" s="190" t="s">
        <v>513</v>
      </c>
      <c r="E86" s="190" t="s">
        <v>514</v>
      </c>
      <c r="F86" s="190" t="s">
        <v>515</v>
      </c>
      <c r="G86" s="190" t="s">
        <v>516</v>
      </c>
      <c r="H86" s="190" t="s">
        <v>517</v>
      </c>
      <c r="I86" s="190" t="s">
        <v>518</v>
      </c>
    </row>
    <row r="87" spans="1:9" hidden="1" x14ac:dyDescent="0.2">
      <c r="A87" s="184" t="s">
        <v>519</v>
      </c>
      <c r="B87" s="185">
        <v>6320115294</v>
      </c>
      <c r="C87" s="185">
        <v>6646110337.7550001</v>
      </c>
      <c r="D87" s="185">
        <v>6988704812.0693998</v>
      </c>
      <c r="E87" s="185">
        <v>7348683122.188345</v>
      </c>
      <c r="F87" s="185">
        <v>7726864253.2327156</v>
      </c>
      <c r="G87" s="185">
        <v>8125593600.3527164</v>
      </c>
      <c r="H87" s="185">
        <v>8544362729.0810919</v>
      </c>
      <c r="I87" s="185">
        <v>8984107275.8602085</v>
      </c>
    </row>
    <row r="88" spans="1:9" hidden="1" x14ac:dyDescent="0.2">
      <c r="A88" s="184" t="s">
        <v>520</v>
      </c>
      <c r="B88" s="185">
        <v>3580196562</v>
      </c>
      <c r="C88" s="185">
        <v>3736974790.9499998</v>
      </c>
      <c r="D88" s="185">
        <v>3899937536.7312002</v>
      </c>
      <c r="E88" s="185">
        <v>4071120946.0548062</v>
      </c>
      <c r="F88" s="185">
        <v>4249065416.1547704</v>
      </c>
      <c r="G88" s="185">
        <v>4435938717.8416119</v>
      </c>
      <c r="H88" s="185">
        <v>4630200258.755125</v>
      </c>
      <c r="I88" s="185">
        <v>4832125147.2773914</v>
      </c>
    </row>
    <row r="89" spans="1:9" hidden="1" x14ac:dyDescent="0.2">
      <c r="A89" s="184" t="s">
        <v>521</v>
      </c>
      <c r="B89" s="185">
        <v>3900990752</v>
      </c>
      <c r="C89" s="185">
        <v>4099171587.1999998</v>
      </c>
      <c r="D89" s="185">
        <v>4307875602.5279999</v>
      </c>
      <c r="E89" s="185">
        <v>4527620122.6907835</v>
      </c>
      <c r="F89" s="185">
        <v>4758945969.9149513</v>
      </c>
      <c r="G89" s="185">
        <v>5000076509.8621473</v>
      </c>
      <c r="H89" s="185">
        <v>5253804045.7302799</v>
      </c>
      <c r="I89" s="185">
        <v>5520739746.2355661</v>
      </c>
    </row>
    <row r="90" spans="1:9" hidden="1" x14ac:dyDescent="0.2">
      <c r="A90" s="184"/>
      <c r="B90" s="279">
        <f>SUM(B87:B89)</f>
        <v>13801302608</v>
      </c>
      <c r="C90" s="185">
        <f>SUM(C87:C89)+C91</f>
        <v>14698556715.904999</v>
      </c>
      <c r="D90" s="185">
        <f>SUM(D87:D89)+D91</f>
        <v>15895208223.1814</v>
      </c>
      <c r="E90" s="185">
        <f>SUM(E87:E89)</f>
        <v>15947424190.933933</v>
      </c>
      <c r="F90" s="185">
        <f t="shared" ref="F90:I90" si="36">SUM(F87:F89)</f>
        <v>16734875639.302437</v>
      </c>
      <c r="G90" s="185">
        <f t="shared" si="36"/>
        <v>17561608828.056477</v>
      </c>
      <c r="H90" s="185">
        <f t="shared" si="36"/>
        <v>18428367033.566498</v>
      </c>
      <c r="I90" s="185">
        <f t="shared" si="36"/>
        <v>19336972169.373165</v>
      </c>
    </row>
    <row r="91" spans="1:9" hidden="1" x14ac:dyDescent="0.2">
      <c r="A91" s="184" t="s">
        <v>1996</v>
      </c>
      <c r="B91" s="185">
        <v>0</v>
      </c>
      <c r="C91" s="185">
        <v>216300000</v>
      </c>
      <c r="D91" s="185">
        <v>698690271.85280001</v>
      </c>
      <c r="E91" s="185">
        <v>1187644868.8481917</v>
      </c>
      <c r="F91" s="185">
        <v>1709855408.206423</v>
      </c>
      <c r="G91" s="185">
        <v>2154599713.8516045</v>
      </c>
      <c r="H91" s="185">
        <v>2274718647.8988314</v>
      </c>
      <c r="I91" s="185">
        <v>2342960207.3357959</v>
      </c>
    </row>
    <row r="92" spans="1:9" hidden="1" x14ac:dyDescent="0.2">
      <c r="A92" s="184" t="s">
        <v>523</v>
      </c>
      <c r="B92" s="185">
        <v>335730850</v>
      </c>
      <c r="C92" s="185">
        <v>864506938.75000012</v>
      </c>
      <c r="D92" s="185">
        <v>890442146.91250014</v>
      </c>
      <c r="E92" s="185">
        <v>936745138.55195022</v>
      </c>
      <c r="F92" s="185">
        <v>985455885.75665164</v>
      </c>
      <c r="G92" s="185">
        <v>1036699591.8159975</v>
      </c>
      <c r="H92" s="185">
        <v>748915647.25247145</v>
      </c>
      <c r="I92" s="185">
        <v>1054314906.1648905</v>
      </c>
    </row>
    <row r="93" spans="1:9" hidden="1" x14ac:dyDescent="0.2">
      <c r="A93" s="184" t="s">
        <v>524</v>
      </c>
      <c r="B93" s="186">
        <f>B90+B91+B92</f>
        <v>14137033458</v>
      </c>
      <c r="C93" s="186">
        <f>C90+C91+C92</f>
        <v>15779363654.654999</v>
      </c>
      <c r="D93" s="186">
        <f t="shared" ref="D93:I93" si="37">D90+D91+D92</f>
        <v>17484340641.946701</v>
      </c>
      <c r="E93" s="186">
        <f t="shared" si="37"/>
        <v>18071814198.334076</v>
      </c>
      <c r="F93" s="186">
        <f t="shared" si="37"/>
        <v>19430186933.265514</v>
      </c>
      <c r="G93" s="186">
        <f t="shared" si="37"/>
        <v>20752908133.724079</v>
      </c>
      <c r="H93" s="186">
        <f t="shared" si="37"/>
        <v>21452001328.7178</v>
      </c>
      <c r="I93" s="186">
        <f t="shared" si="37"/>
        <v>22734247282.873852</v>
      </c>
    </row>
    <row r="94" spans="1:9" hidden="1" x14ac:dyDescent="0.2">
      <c r="B94" s="276"/>
      <c r="C94" s="276"/>
      <c r="D94" s="276"/>
      <c r="E94" s="276"/>
      <c r="F94" s="276"/>
      <c r="G94" s="276"/>
      <c r="H94" s="276"/>
      <c r="I94" s="195"/>
    </row>
    <row r="95" spans="1:9" x14ac:dyDescent="0.2">
      <c r="D95" s="175"/>
    </row>
    <row r="96" spans="1:9" x14ac:dyDescent="0.2">
      <c r="A96" s="557" t="s">
        <v>1973</v>
      </c>
      <c r="B96" s="557"/>
      <c r="C96" s="557"/>
      <c r="D96" s="557"/>
      <c r="E96" s="557"/>
      <c r="F96" s="557"/>
      <c r="G96" s="557"/>
      <c r="H96" s="557"/>
      <c r="I96" s="557"/>
    </row>
    <row r="97" spans="1:10" x14ac:dyDescent="0.2">
      <c r="A97" s="426" t="s">
        <v>510</v>
      </c>
      <c r="B97" s="281" t="s">
        <v>1963</v>
      </c>
      <c r="C97" s="281" t="s">
        <v>1964</v>
      </c>
      <c r="D97" s="281" t="s">
        <v>1974</v>
      </c>
      <c r="E97" s="281" t="s">
        <v>1975</v>
      </c>
      <c r="F97" s="281" t="s">
        <v>1967</v>
      </c>
      <c r="G97" s="281" t="s">
        <v>1968</v>
      </c>
      <c r="H97" s="281" t="s">
        <v>1969</v>
      </c>
      <c r="I97" s="281" t="s">
        <v>1995</v>
      </c>
    </row>
    <row r="98" spans="1:10" x14ac:dyDescent="0.2">
      <c r="A98" s="269" t="s">
        <v>519</v>
      </c>
      <c r="B98" s="413">
        <v>6320115294</v>
      </c>
      <c r="C98" s="413">
        <v>6646110337.7550001</v>
      </c>
      <c r="D98" s="413">
        <v>6988704812.0693998</v>
      </c>
      <c r="E98" s="413">
        <v>7348683122.188345</v>
      </c>
      <c r="F98" s="413">
        <v>7726864253.2327156</v>
      </c>
      <c r="G98" s="413">
        <v>8125593600.3527164</v>
      </c>
      <c r="H98" s="413">
        <v>8544362729.0810919</v>
      </c>
      <c r="I98" s="77">
        <f>(H98*5.2%)+H98</f>
        <v>8988669590.993309</v>
      </c>
      <c r="J98" s="195"/>
    </row>
    <row r="99" spans="1:10" x14ac:dyDescent="0.2">
      <c r="A99" s="269" t="s">
        <v>520</v>
      </c>
      <c r="B99" s="413">
        <v>3580196562</v>
      </c>
      <c r="C99" s="413">
        <v>3736974790.9499998</v>
      </c>
      <c r="D99" s="413">
        <v>3899937536.7312002</v>
      </c>
      <c r="E99" s="413">
        <v>4071120946.0548062</v>
      </c>
      <c r="F99" s="413">
        <v>4249065416.1547704</v>
      </c>
      <c r="G99" s="413">
        <v>4435938717.8416119</v>
      </c>
      <c r="H99" s="413">
        <v>4630200258.755125</v>
      </c>
      <c r="I99" s="77">
        <f t="shared" ref="I99:I101" si="38">(H99*5.2%)+H99</f>
        <v>4870970672.210392</v>
      </c>
      <c r="J99" s="195"/>
    </row>
    <row r="100" spans="1:10" x14ac:dyDescent="0.2">
      <c r="A100" s="269" t="s">
        <v>521</v>
      </c>
      <c r="B100" s="413">
        <v>3900990752</v>
      </c>
      <c r="C100" s="413">
        <v>4099171587.1999998</v>
      </c>
      <c r="D100" s="413">
        <v>4307875602.5279999</v>
      </c>
      <c r="E100" s="413">
        <v>4527620122.6907835</v>
      </c>
      <c r="F100" s="413">
        <v>4758945969.9149513</v>
      </c>
      <c r="G100" s="413">
        <v>5000076509.8621473</v>
      </c>
      <c r="H100" s="413">
        <v>5253804045.7302799</v>
      </c>
      <c r="I100" s="77">
        <f t="shared" si="38"/>
        <v>5527001856.1082544</v>
      </c>
      <c r="J100" s="195"/>
    </row>
    <row r="101" spans="1:10" x14ac:dyDescent="0.2">
      <c r="A101" s="269" t="s">
        <v>1996</v>
      </c>
      <c r="B101" s="413">
        <v>0</v>
      </c>
      <c r="C101" s="413">
        <v>216300000</v>
      </c>
      <c r="D101" s="413">
        <v>698690271.85279989</v>
      </c>
      <c r="E101" s="413">
        <v>1187644868.8481917</v>
      </c>
      <c r="F101" s="413">
        <v>1709855408.206423</v>
      </c>
      <c r="G101" s="413">
        <v>2154599713.8516045</v>
      </c>
      <c r="H101" s="413">
        <v>2274718647.8988314</v>
      </c>
      <c r="I101" s="77">
        <f t="shared" si="38"/>
        <v>2393004017.5895705</v>
      </c>
      <c r="J101" s="195"/>
    </row>
    <row r="102" spans="1:10" x14ac:dyDescent="0.2">
      <c r="A102" s="269" t="s">
        <v>523</v>
      </c>
      <c r="B102" s="413">
        <v>335730850</v>
      </c>
      <c r="C102" s="413">
        <v>864506938.75000012</v>
      </c>
      <c r="D102" s="413">
        <v>890442146.91250014</v>
      </c>
      <c r="E102" s="413">
        <v>936745138.55195022</v>
      </c>
      <c r="F102" s="413">
        <v>985455885.75665164</v>
      </c>
      <c r="G102" s="413">
        <v>1036699591.8159975</v>
      </c>
      <c r="H102" s="413">
        <v>748915647.25247145</v>
      </c>
      <c r="I102" s="77">
        <v>1054314906.1648905</v>
      </c>
      <c r="J102" s="195"/>
    </row>
    <row r="103" spans="1:10" x14ac:dyDescent="0.2">
      <c r="A103" s="269" t="s">
        <v>524</v>
      </c>
      <c r="B103" s="413">
        <v>14137033458</v>
      </c>
      <c r="C103" s="413">
        <v>15563063654.654999</v>
      </c>
      <c r="D103" s="413">
        <v>16785650370.093901</v>
      </c>
      <c r="E103" s="413">
        <v>18071814198.334076</v>
      </c>
      <c r="F103" s="413">
        <v>19430186933.265514</v>
      </c>
      <c r="G103" s="413">
        <v>20752908133.724079</v>
      </c>
      <c r="H103" s="413">
        <v>21452001328.7178</v>
      </c>
      <c r="I103" s="413">
        <f t="shared" ref="I103" si="39">SUM(I98:I102)</f>
        <v>22833961043.066414</v>
      </c>
      <c r="J103" s="195"/>
    </row>
    <row r="106" spans="1:10" x14ac:dyDescent="0.2">
      <c r="A106" s="558" t="s">
        <v>1994</v>
      </c>
      <c r="B106" s="557"/>
      <c r="C106" s="557"/>
      <c r="D106" s="557"/>
      <c r="E106" s="557"/>
      <c r="F106" s="557"/>
      <c r="G106" s="557"/>
      <c r="H106" s="557"/>
      <c r="I106" s="557"/>
    </row>
    <row r="107" spans="1:10" x14ac:dyDescent="0.2">
      <c r="A107" s="426"/>
      <c r="B107" s="281" t="s">
        <v>1963</v>
      </c>
      <c r="C107" s="281" t="s">
        <v>1964</v>
      </c>
      <c r="D107" s="281" t="s">
        <v>1974</v>
      </c>
      <c r="E107" s="281" t="s">
        <v>1975</v>
      </c>
      <c r="F107" s="281" t="s">
        <v>1967</v>
      </c>
      <c r="G107" s="281" t="s">
        <v>1968</v>
      </c>
      <c r="H107" s="281" t="s">
        <v>1969</v>
      </c>
      <c r="I107" s="281" t="s">
        <v>1995</v>
      </c>
    </row>
    <row r="108" spans="1:10" x14ac:dyDescent="0.2">
      <c r="A108" s="440" t="s">
        <v>1993</v>
      </c>
      <c r="B108" s="441">
        <v>2534353621.25</v>
      </c>
      <c r="C108" s="441">
        <v>2286142558.293551</v>
      </c>
      <c r="D108" s="441">
        <v>2177702898.3565526</v>
      </c>
      <c r="E108" s="441">
        <v>2218521715.8801603</v>
      </c>
      <c r="F108" s="441">
        <v>1963112415.7316291</v>
      </c>
      <c r="G108" s="441">
        <v>2057733054.3453019</v>
      </c>
      <c r="H108" s="441">
        <v>2036757251.6248</v>
      </c>
      <c r="I108" s="441">
        <v>2142668628.7092919</v>
      </c>
    </row>
    <row r="109" spans="1:10" x14ac:dyDescent="0.2">
      <c r="A109" s="440" t="s">
        <v>1991</v>
      </c>
      <c r="B109" s="441">
        <v>2073562053.75</v>
      </c>
      <c r="C109" s="441">
        <v>1870480274.9674509</v>
      </c>
      <c r="D109" s="441">
        <v>1781756916.8371792</v>
      </c>
      <c r="E109" s="441">
        <v>1533520000.7084022</v>
      </c>
      <c r="F109" s="441">
        <v>1565397073.5014224</v>
      </c>
      <c r="G109" s="441">
        <v>1341907448.3991058</v>
      </c>
      <c r="H109" s="441">
        <v>1919722585.2222457</v>
      </c>
      <c r="I109" s="441">
        <v>1753092514.3985116</v>
      </c>
    </row>
    <row r="110" spans="1:10" x14ac:dyDescent="0.2">
      <c r="A110" s="269" t="s">
        <v>1992</v>
      </c>
      <c r="B110" s="441">
        <v>4607915675</v>
      </c>
      <c r="C110" s="441">
        <v>4156622833.2610016</v>
      </c>
      <c r="D110" s="441">
        <v>3959459815.1937318</v>
      </c>
      <c r="E110" s="441">
        <v>3752041716.5885625</v>
      </c>
      <c r="F110" s="441">
        <v>3528509489.2330513</v>
      </c>
      <c r="G110" s="441">
        <v>3399640502.7444077</v>
      </c>
      <c r="H110" s="441">
        <v>3956479836.8470459</v>
      </c>
      <c r="I110" s="409">
        <f>SUM(I108:I109)</f>
        <v>3895761143.1078033</v>
      </c>
    </row>
    <row r="111" spans="1:10" x14ac:dyDescent="0.2">
      <c r="A111" s="426" t="s">
        <v>1990</v>
      </c>
      <c r="B111" s="413">
        <v>18744949133</v>
      </c>
      <c r="C111" s="413">
        <v>19719686487.916</v>
      </c>
      <c r="D111" s="413">
        <v>20745110185.287632</v>
      </c>
      <c r="E111" s="413">
        <v>21823855914.922638</v>
      </c>
      <c r="F111" s="413">
        <v>22958696422.498566</v>
      </c>
      <c r="G111" s="413">
        <v>24152548636.468487</v>
      </c>
      <c r="H111" s="413">
        <v>25408481165.564846</v>
      </c>
      <c r="I111" s="413">
        <f t="shared" ref="I111" si="40">I103+I110</f>
        <v>26729722186.174217</v>
      </c>
    </row>
    <row r="112" spans="1:10" x14ac:dyDescent="0.2">
      <c r="B112" s="409"/>
      <c r="C112" s="409"/>
      <c r="D112" s="409"/>
      <c r="E112" s="409"/>
      <c r="F112" s="409"/>
      <c r="G112" s="409"/>
      <c r="H112" s="409"/>
      <c r="J112" s="409"/>
    </row>
    <row r="113" spans="1:9" x14ac:dyDescent="0.2">
      <c r="B113" s="409"/>
      <c r="C113" s="409"/>
      <c r="D113" s="409"/>
      <c r="E113" s="409"/>
      <c r="F113" s="409"/>
      <c r="G113" s="409"/>
      <c r="H113" s="409"/>
      <c r="I113" s="409"/>
    </row>
    <row r="120" spans="1:9" x14ac:dyDescent="0.2">
      <c r="A120" s="64" t="s">
        <v>2040</v>
      </c>
    </row>
    <row r="121" spans="1:9" x14ac:dyDescent="0.2">
      <c r="A121" t="s">
        <v>502</v>
      </c>
    </row>
  </sheetData>
  <mergeCells count="5">
    <mergeCell ref="A2:I2"/>
    <mergeCell ref="A40:H40"/>
    <mergeCell ref="A70:I70"/>
    <mergeCell ref="A96:I96"/>
    <mergeCell ref="A106:I106"/>
  </mergeCells>
  <phoneticPr fontId="20" type="noConversion"/>
  <conditionalFormatting sqref="A3:A9 C5:C6 B5:B9 F5:H9 C8:C9">
    <cfRule type="containsText" dxfId="72" priority="52" operator="containsText" text="2021">
      <formula>NOT(ISERROR(SEARCH("2021",A3)))</formula>
    </cfRule>
    <cfRule type="containsText" dxfId="71" priority="51" operator="containsText" text="2022">
      <formula>NOT(ISERROR(SEARCH("2022",A3)))</formula>
    </cfRule>
  </conditionalFormatting>
  <conditionalFormatting sqref="A41:A47">
    <cfRule type="containsText" dxfId="70" priority="58" operator="containsText" text="2021">
      <formula>NOT(ISERROR(SEARCH("2021",A41)))</formula>
    </cfRule>
    <cfRule type="containsText" dxfId="69" priority="57" operator="containsText" text="2022">
      <formula>NOT(ISERROR(SEARCH("2022",A41)))</formula>
    </cfRule>
  </conditionalFormatting>
  <conditionalFormatting sqref="A57:A62">
    <cfRule type="containsText" dxfId="68" priority="46" operator="containsText" text="2021">
      <formula>NOT(ISERROR(SEARCH("2021",A57)))</formula>
    </cfRule>
    <cfRule type="containsText" dxfId="67" priority="45" operator="containsText" text="2022">
      <formula>NOT(ISERROR(SEARCH("2022",A57)))</formula>
    </cfRule>
  </conditionalFormatting>
  <conditionalFormatting sqref="A71:A77">
    <cfRule type="containsText" dxfId="66" priority="44" operator="containsText" text="2021">
      <formula>NOT(ISERROR(SEARCH("2021",A71)))</formula>
    </cfRule>
    <cfRule type="containsText" dxfId="65" priority="43" operator="containsText" text="2022">
      <formula>NOT(ISERROR(SEARCH("2022",A71)))</formula>
    </cfRule>
  </conditionalFormatting>
  <conditionalFormatting sqref="A86">
    <cfRule type="containsText" dxfId="64" priority="48" operator="containsText" text="2021">
      <formula>NOT(ISERROR(SEARCH("2021",A86)))</formula>
    </cfRule>
    <cfRule type="containsText" dxfId="63" priority="47" operator="containsText" text="2022">
      <formula>NOT(ISERROR(SEARCH("2022",A86)))</formula>
    </cfRule>
  </conditionalFormatting>
  <conditionalFormatting sqref="A108:A109">
    <cfRule type="containsText" dxfId="62" priority="41" operator="containsText" text="2022">
      <formula>NOT(ISERROR(SEARCH("2022",A108)))</formula>
    </cfRule>
    <cfRule type="containsText" dxfId="61" priority="42" operator="containsText" text="2021">
      <formula>NOT(ISERROR(SEARCH("2021",A108)))</formula>
    </cfRule>
  </conditionalFormatting>
  <conditionalFormatting sqref="A87:I92">
    <cfRule type="containsText" dxfId="60" priority="59" operator="containsText" text="2022">
      <formula>NOT(ISERROR(SEARCH("2022",A87)))</formula>
    </cfRule>
    <cfRule type="containsText" dxfId="59" priority="60" operator="containsText" text="2021">
      <formula>NOT(ISERROR(SEARCH("2021",A87)))</formula>
    </cfRule>
  </conditionalFormatting>
  <conditionalFormatting sqref="B4:H4 D5:E33">
    <cfRule type="containsText" dxfId="58" priority="54" operator="containsText" text="2021">
      <formula>NOT(ISERROR(SEARCH("2021",B4)))</formula>
    </cfRule>
    <cfRule type="containsText" dxfId="57" priority="53" operator="containsText" text="2022">
      <formula>NOT(ISERROR(SEARCH("2022",B4)))</formula>
    </cfRule>
  </conditionalFormatting>
  <conditionalFormatting sqref="B42:I53">
    <cfRule type="containsText" dxfId="56" priority="3" operator="containsText" text="2022">
      <formula>NOT(ISERROR(SEARCH("2022",B42)))</formula>
    </cfRule>
    <cfRule type="containsText" dxfId="55" priority="4" operator="containsText" text="2021">
      <formula>NOT(ISERROR(SEARCH("2021",B42)))</formula>
    </cfRule>
  </conditionalFormatting>
  <conditionalFormatting sqref="F31:H31 B31:B33 C32:C33">
    <cfRule type="containsText" dxfId="54" priority="50" operator="containsText" text="2021">
      <formula>NOT(ISERROR(SEARCH("2021",B31)))</formula>
    </cfRule>
    <cfRule type="containsText" dxfId="53" priority="49" operator="containsText" text="2022">
      <formula>NOT(ISERROR(SEARCH("2022",B31)))</formula>
    </cfRule>
  </conditionalFormatting>
  <conditionalFormatting sqref="F32:I33">
    <cfRule type="containsText" dxfId="52" priority="31" operator="containsText" text="2022">
      <formula>NOT(ISERROR(SEARCH("2022",F32)))</formula>
    </cfRule>
    <cfRule type="containsText" dxfId="51" priority="32" operator="containsText" text="2021">
      <formula>NOT(ISERROR(SEARCH("2021",F32)))</formula>
    </cfRule>
  </conditionalFormatting>
  <conditionalFormatting sqref="I4:I31">
    <cfRule type="containsText" dxfId="50" priority="39" operator="containsText" text="2022">
      <formula>NOT(ISERROR(SEARCH("2022",I4)))</formula>
    </cfRule>
    <cfRule type="containsText" dxfId="49" priority="40" operator="containsText" text="2021">
      <formula>NOT(ISERROR(SEARCH("2021",I4)))</formula>
    </cfRule>
  </conditionalFormatting>
  <conditionalFormatting sqref="K3:K9">
    <cfRule type="containsText" dxfId="48" priority="2" operator="containsText" text="2021">
      <formula>NOT(ISERROR(SEARCH("2021",K3)))</formula>
    </cfRule>
    <cfRule type="containsText" dxfId="47" priority="1" operator="containsText" text="2022">
      <formula>NOT(ISERROR(SEARCH("2022",K3)))</formula>
    </cfRule>
  </conditionalFormatting>
  <conditionalFormatting sqref="N75:N77 O76:O77">
    <cfRule type="containsText" dxfId="46" priority="14" operator="containsText" text="2021">
      <formula>NOT(ISERROR(SEARCH("2021",N75)))</formula>
    </cfRule>
    <cfRule type="containsText" dxfId="45" priority="13" operator="containsText" text="2022">
      <formula>NOT(ISERROR(SEARCH("2022",N75)))</formula>
    </cfRule>
  </conditionalFormatting>
  <conditionalFormatting sqref="P75:U77">
    <cfRule type="containsText" dxfId="44" priority="10" operator="containsText" text="2021">
      <formula>NOT(ISERROR(SEARCH("2021",P75)))</formula>
    </cfRule>
    <cfRule type="containsText" dxfId="43" priority="9" operator="containsText" text="2022">
      <formula>NOT(ISERROR(SEARCH("2022",P75)))</formula>
    </cfRule>
  </conditionalFormatting>
  <hyperlinks>
    <hyperlink ref="A1" location="'Tabla de contenido'!A1" display="Tabla de contenido" xr:uid="{8543D9DB-7151-4FBD-B95B-BEDB9002D958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Q71"/>
  <sheetViews>
    <sheetView showGridLines="0" zoomScale="150" zoomScaleNormal="150" workbookViewId="0">
      <selection activeCell="B1" sqref="B1"/>
    </sheetView>
  </sheetViews>
  <sheetFormatPr baseColWidth="10" defaultColWidth="12.5" defaultRowHeight="11" x14ac:dyDescent="0.15"/>
  <cols>
    <col min="1" max="1" width="12.5" style="180"/>
    <col min="2" max="2" width="25.83203125" style="180" bestFit="1" customWidth="1"/>
    <col min="3" max="3" width="12.6640625" style="180" hidden="1" customWidth="1"/>
    <col min="4" max="11" width="12.6640625" style="180" customWidth="1"/>
    <col min="12" max="12" width="15" style="180" customWidth="1"/>
    <col min="13" max="13" width="9.5" style="180" customWidth="1"/>
    <col min="14" max="14" width="18.1640625" style="180" customWidth="1"/>
    <col min="15" max="15" width="16.5" style="180" customWidth="1"/>
    <col min="16" max="16" width="17.6640625" style="180" customWidth="1"/>
    <col min="17" max="24" width="14" style="180" customWidth="1"/>
    <col min="25" max="16384" width="12.5" style="180"/>
  </cols>
  <sheetData>
    <row r="1" spans="2:17" ht="16" x14ac:dyDescent="0.2">
      <c r="B1" s="448" t="s">
        <v>2007</v>
      </c>
      <c r="C1" s="181"/>
      <c r="H1" s="182"/>
      <c r="L1" s="182"/>
      <c r="O1" s="182"/>
    </row>
    <row r="2" spans="2:17" ht="14" x14ac:dyDescent="0.2">
      <c r="B2" s="559" t="s">
        <v>2041</v>
      </c>
      <c r="C2" s="559"/>
      <c r="D2" s="559"/>
      <c r="E2" s="559"/>
      <c r="F2" s="559"/>
      <c r="G2" s="559"/>
      <c r="H2" s="559"/>
      <c r="I2" s="559"/>
      <c r="J2" s="559"/>
      <c r="K2" s="559"/>
      <c r="L2" s="182"/>
      <c r="O2" s="182"/>
    </row>
    <row r="3" spans="2:17" ht="15" x14ac:dyDescent="0.2">
      <c r="B3"/>
      <c r="C3"/>
      <c r="D3"/>
      <c r="E3"/>
      <c r="F3"/>
      <c r="G3"/>
      <c r="H3"/>
      <c r="I3"/>
      <c r="J3"/>
      <c r="K3"/>
    </row>
    <row r="4" spans="2:17" ht="12" x14ac:dyDescent="0.15">
      <c r="B4" s="516" t="s">
        <v>613</v>
      </c>
      <c r="C4" s="296"/>
      <c r="D4" s="516" t="s">
        <v>2093</v>
      </c>
      <c r="E4" s="516" t="s">
        <v>2094</v>
      </c>
      <c r="F4" s="516" t="s">
        <v>2095</v>
      </c>
      <c r="G4" s="516" t="s">
        <v>2096</v>
      </c>
      <c r="H4" s="516" t="s">
        <v>2097</v>
      </c>
      <c r="I4" s="516" t="s">
        <v>2098</v>
      </c>
      <c r="J4" s="516" t="s">
        <v>2099</v>
      </c>
      <c r="K4" s="516" t="s">
        <v>2100</v>
      </c>
      <c r="L4" s="516" t="s">
        <v>2101</v>
      </c>
      <c r="M4" s="516" t="s">
        <v>2102</v>
      </c>
      <c r="N4" s="516" t="s">
        <v>2103</v>
      </c>
      <c r="O4" s="516" t="s">
        <v>2104</v>
      </c>
      <c r="P4" s="516" t="s">
        <v>2105</v>
      </c>
      <c r="Q4" s="516" t="s">
        <v>2106</v>
      </c>
    </row>
    <row r="5" spans="2:17" ht="24" x14ac:dyDescent="0.15">
      <c r="B5" s="520" t="s">
        <v>2042</v>
      </c>
      <c r="C5" s="296"/>
      <c r="D5" s="518">
        <v>314.17034101382472</v>
      </c>
      <c r="E5" s="518">
        <v>301.84993548387075</v>
      </c>
      <c r="F5" s="518">
        <v>327.45059999999995</v>
      </c>
      <c r="G5" s="518">
        <v>314.60939999999999</v>
      </c>
      <c r="H5" s="518">
        <v>341.25685135135137</v>
      </c>
      <c r="I5" s="518">
        <v>327.87422972972973</v>
      </c>
      <c r="J5" s="518">
        <v>345.13085746102456</v>
      </c>
      <c r="K5" s="518">
        <v>331.59631403118044</v>
      </c>
      <c r="L5" s="518">
        <v>341.7</v>
      </c>
      <c r="M5" s="518">
        <v>328.3</v>
      </c>
      <c r="N5" s="518">
        <v>364.7222222222224</v>
      </c>
      <c r="O5" s="518">
        <v>350.41938997821364</v>
      </c>
      <c r="P5" s="518">
        <v>376.9097844827586</v>
      </c>
      <c r="Q5" s="518">
        <v>362.12900862068966</v>
      </c>
    </row>
    <row r="6" spans="2:17" ht="24" x14ac:dyDescent="0.15">
      <c r="B6" s="520" t="s">
        <v>2043</v>
      </c>
      <c r="C6" s="296"/>
      <c r="D6" s="518">
        <v>79.712265599999995</v>
      </c>
      <c r="E6" s="518">
        <v>76.586294399999986</v>
      </c>
      <c r="F6" s="518">
        <v>81.367525968109334</v>
      </c>
      <c r="G6" s="518">
        <v>78.176642596810922</v>
      </c>
      <c r="H6" s="518">
        <v>85.051707567567576</v>
      </c>
      <c r="I6" s="518">
        <v>81.716346486486486</v>
      </c>
      <c r="J6" s="518">
        <v>87.288306013363027</v>
      </c>
      <c r="K6" s="518">
        <v>83.865235189309558</v>
      </c>
      <c r="L6" s="518">
        <v>87.963002643171819</v>
      </c>
      <c r="M6" s="518">
        <v>84.513473127753315</v>
      </c>
      <c r="N6" s="518">
        <v>90.9</v>
      </c>
      <c r="O6" s="518">
        <v>87.335294117647067</v>
      </c>
      <c r="P6" s="518">
        <v>93.93751551724138</v>
      </c>
      <c r="Q6" s="518">
        <v>90.253691379310354</v>
      </c>
    </row>
    <row r="7" spans="2:17" ht="12" x14ac:dyDescent="0.15">
      <c r="B7" s="520" t="s">
        <v>614</v>
      </c>
      <c r="C7" s="296"/>
      <c r="D7" s="518">
        <v>172.01067840000002</v>
      </c>
      <c r="E7" s="518">
        <v>165.2651616</v>
      </c>
      <c r="F7" s="518">
        <v>179.81218701594531</v>
      </c>
      <c r="G7" s="518">
        <v>172.76072870159453</v>
      </c>
      <c r="H7" s="518">
        <v>187.95377351351351</v>
      </c>
      <c r="I7" s="518">
        <v>180.58303729729727</v>
      </c>
      <c r="J7" s="518">
        <v>192.89637995545655</v>
      </c>
      <c r="K7" s="518">
        <v>185.33181603563474</v>
      </c>
      <c r="L7" s="518">
        <v>194.38737621145376</v>
      </c>
      <c r="M7" s="518">
        <v>186.76434185022029</v>
      </c>
      <c r="N7" s="518">
        <v>200.87777777777779</v>
      </c>
      <c r="O7" s="518">
        <v>193.00021786492374</v>
      </c>
      <c r="P7" s="518">
        <v>207.59031206896552</v>
      </c>
      <c r="Q7" s="518">
        <v>199.44951551724139</v>
      </c>
    </row>
    <row r="8" spans="2:17" ht="24" x14ac:dyDescent="0.15">
      <c r="B8" s="520" t="s">
        <v>2044</v>
      </c>
      <c r="C8" s="296"/>
      <c r="D8" s="518">
        <v>321.10443881548974</v>
      </c>
      <c r="E8" s="518">
        <v>308.51210788154901</v>
      </c>
      <c r="F8" s="518">
        <v>337.52455216400915</v>
      </c>
      <c r="G8" s="518">
        <v>324.28829521640091</v>
      </c>
      <c r="H8" s="518">
        <v>352.80708324324326</v>
      </c>
      <c r="I8" s="518">
        <v>338.9715113513513</v>
      </c>
      <c r="J8" s="518">
        <v>358.00482494432066</v>
      </c>
      <c r="K8" s="518">
        <v>343.96542004454335</v>
      </c>
      <c r="L8" s="518">
        <v>344.25</v>
      </c>
      <c r="M8" s="518">
        <v>330.75</v>
      </c>
      <c r="N8" s="518">
        <v>348.33</v>
      </c>
      <c r="O8" s="518">
        <v>334.67</v>
      </c>
      <c r="P8" s="518">
        <v>362.1</v>
      </c>
      <c r="Q8" s="518">
        <v>347.9</v>
      </c>
    </row>
    <row r="9" spans="2:17" ht="24" x14ac:dyDescent="0.15">
      <c r="B9" s="520" t="s">
        <v>2045</v>
      </c>
      <c r="C9" s="296"/>
      <c r="D9" s="518">
        <v>159.59655143507973</v>
      </c>
      <c r="E9" s="518">
        <v>153.33786314350795</v>
      </c>
      <c r="F9" s="518">
        <v>167.75773872437358</v>
      </c>
      <c r="G9" s="518">
        <v>161.17900387243733</v>
      </c>
      <c r="H9" s="518">
        <v>175.35352054054053</v>
      </c>
      <c r="I9" s="518">
        <v>168.47691189189189</v>
      </c>
      <c r="J9" s="518">
        <v>179.96477906458796</v>
      </c>
      <c r="K9" s="518">
        <v>172.90733674832961</v>
      </c>
      <c r="L9" s="518">
        <v>181.3558202643172</v>
      </c>
      <c r="M9" s="518">
        <v>174.24382731277532</v>
      </c>
      <c r="N9" s="518">
        <v>187.41111111111113</v>
      </c>
      <c r="O9" s="518">
        <v>180.06165577342048</v>
      </c>
      <c r="P9" s="518">
        <v>189.21</v>
      </c>
      <c r="Q9" s="518">
        <v>181.79</v>
      </c>
    </row>
    <row r="10" spans="2:17" ht="12" x14ac:dyDescent="0.15">
      <c r="B10" s="520" t="s">
        <v>615</v>
      </c>
      <c r="C10" s="296"/>
      <c r="D10" s="518">
        <v>130.26710135398633</v>
      </c>
      <c r="E10" s="518">
        <v>125.15858757539864</v>
      </c>
      <c r="F10" s="518">
        <v>134.60800592255126</v>
      </c>
      <c r="G10" s="518">
        <v>129.32926059225511</v>
      </c>
      <c r="H10" s="518">
        <v>140.70282486486485</v>
      </c>
      <c r="I10" s="518">
        <v>135.185067027027</v>
      </c>
      <c r="J10" s="518">
        <v>144.40287661469932</v>
      </c>
      <c r="K10" s="518">
        <v>138.74001870824054</v>
      </c>
      <c r="L10" s="518">
        <v>145.51904140969162</v>
      </c>
      <c r="M10" s="518">
        <v>139.81241233480176</v>
      </c>
      <c r="N10" s="518">
        <v>150.37777777777779</v>
      </c>
      <c r="O10" s="518">
        <v>144.4806100217865</v>
      </c>
      <c r="P10" s="518">
        <v>155.40280344827588</v>
      </c>
      <c r="Q10" s="518">
        <v>149.30857586206898</v>
      </c>
    </row>
    <row r="11" spans="2:17" ht="24" x14ac:dyDescent="0.15">
      <c r="B11" s="520" t="s">
        <v>2046</v>
      </c>
      <c r="C11" s="296"/>
      <c r="D11" s="518">
        <v>203.55727817767652</v>
      </c>
      <c r="E11" s="518">
        <v>195.57463981776763</v>
      </c>
      <c r="F11" s="518">
        <v>213.96645717539863</v>
      </c>
      <c r="G11" s="518">
        <v>205.57561571753988</v>
      </c>
      <c r="H11" s="518">
        <v>223.65449027027026</v>
      </c>
      <c r="I11" s="518">
        <v>214.88372594594594</v>
      </c>
      <c r="J11" s="518">
        <v>229.53591581291755</v>
      </c>
      <c r="K11" s="518">
        <v>220.53450734966589</v>
      </c>
      <c r="L11" s="518">
        <v>231.31011806167405</v>
      </c>
      <c r="M11" s="518">
        <v>222.23913303964761</v>
      </c>
      <c r="N11" s="518">
        <v>239.03333333333333</v>
      </c>
      <c r="O11" s="518">
        <v>229.65947712418298</v>
      </c>
      <c r="P11" s="518">
        <v>247.02087413793106</v>
      </c>
      <c r="Q11" s="518">
        <v>237.3337810344828</v>
      </c>
    </row>
    <row r="12" spans="2:17" ht="24" x14ac:dyDescent="0.15">
      <c r="B12" s="520" t="s">
        <v>2047</v>
      </c>
      <c r="C12" s="296"/>
      <c r="D12" s="518">
        <v>71.675097949886108</v>
      </c>
      <c r="E12" s="518">
        <v>68.864309794988614</v>
      </c>
      <c r="F12" s="518">
        <v>75.340301822323454</v>
      </c>
      <c r="G12" s="518">
        <v>72.385780182232338</v>
      </c>
      <c r="H12" s="518">
        <v>78.751581081081085</v>
      </c>
      <c r="I12" s="518">
        <v>75.663283783783797</v>
      </c>
      <c r="J12" s="518">
        <v>80.822505567928729</v>
      </c>
      <c r="K12" s="518">
        <v>77.652995545657021</v>
      </c>
      <c r="L12" s="518">
        <v>81.447224669603528</v>
      </c>
      <c r="M12" s="518">
        <v>78.253215859030846</v>
      </c>
      <c r="N12" s="518">
        <v>84.166666666666671</v>
      </c>
      <c r="O12" s="518">
        <v>80.866013071895438</v>
      </c>
      <c r="P12" s="518">
        <v>86.979181034482778</v>
      </c>
      <c r="Q12" s="518">
        <v>83.568232758620709</v>
      </c>
    </row>
    <row r="13" spans="2:17" ht="12" x14ac:dyDescent="0.15">
      <c r="B13" s="520" t="s">
        <v>2048</v>
      </c>
      <c r="C13" s="296"/>
      <c r="D13" s="518">
        <v>71.321500799999995</v>
      </c>
      <c r="E13" s="518">
        <v>68.524579200000005</v>
      </c>
      <c r="F13" s="518">
        <v>72.326689749430528</v>
      </c>
      <c r="G13" s="518">
        <v>69.490348974943061</v>
      </c>
      <c r="H13" s="518">
        <v>75.601517837837847</v>
      </c>
      <c r="I13" s="518">
        <v>72.636752432432431</v>
      </c>
      <c r="J13" s="518">
        <v>77.589605345211581</v>
      </c>
      <c r="K13" s="518">
        <v>74.546875723830723</v>
      </c>
      <c r="L13" s="518">
        <v>78.18933568281939</v>
      </c>
      <c r="M13" s="518">
        <v>75.123087224669618</v>
      </c>
      <c r="N13" s="518">
        <v>80.8</v>
      </c>
      <c r="O13" s="518">
        <v>77.631372549019616</v>
      </c>
      <c r="P13" s="518">
        <v>83.500013793103449</v>
      </c>
      <c r="Q13" s="518">
        <v>80.225503448275873</v>
      </c>
    </row>
    <row r="14" spans="2:17" ht="24" x14ac:dyDescent="0.15">
      <c r="B14" s="520" t="s">
        <v>2049</v>
      </c>
      <c r="C14" s="296"/>
      <c r="D14" s="518">
        <v>369.19365119999998</v>
      </c>
      <c r="E14" s="518">
        <v>354.71546879999994</v>
      </c>
      <c r="F14" s="518">
        <v>382.72873325740323</v>
      </c>
      <c r="G14" s="518">
        <v>367.7197633257403</v>
      </c>
      <c r="H14" s="518">
        <v>400.05803189189186</v>
      </c>
      <c r="I14" s="518">
        <v>384.36948162162156</v>
      </c>
      <c r="J14" s="518">
        <v>402.92832828507812</v>
      </c>
      <c r="K14" s="518">
        <v>387.12721737193783</v>
      </c>
      <c r="L14" s="518">
        <v>387.6</v>
      </c>
      <c r="M14" s="518">
        <v>372.4</v>
      </c>
      <c r="N14" s="518">
        <v>390.15000000000003</v>
      </c>
      <c r="O14" s="518">
        <v>374.84999999999997</v>
      </c>
      <c r="P14" s="518">
        <v>402.90000000000003</v>
      </c>
      <c r="Q14" s="518">
        <v>387.09999999999997</v>
      </c>
    </row>
    <row r="15" spans="2:17" ht="24" x14ac:dyDescent="0.15">
      <c r="B15" s="520" t="s">
        <v>2050</v>
      </c>
      <c r="C15" s="296"/>
      <c r="D15" s="518">
        <v>159.42453119999999</v>
      </c>
      <c r="E15" s="518">
        <v>153.17258879999997</v>
      </c>
      <c r="F15" s="518">
        <v>164.77080000000001</v>
      </c>
      <c r="G15" s="518">
        <v>158.30919999999998</v>
      </c>
      <c r="H15" s="518">
        <v>171.15343621621619</v>
      </c>
      <c r="I15" s="518">
        <v>164.44153675675673</v>
      </c>
      <c r="J15" s="518">
        <v>175.65424543429842</v>
      </c>
      <c r="K15" s="518">
        <v>168.76584365256124</v>
      </c>
      <c r="L15" s="518">
        <v>177.01196828193832</v>
      </c>
      <c r="M15" s="518">
        <v>170.07032246696036</v>
      </c>
      <c r="N15" s="518">
        <v>182.92222222222222</v>
      </c>
      <c r="O15" s="518">
        <v>175.7488017429194</v>
      </c>
      <c r="P15" s="518">
        <v>189.03475344827586</v>
      </c>
      <c r="Q15" s="518">
        <v>181.62162586206898</v>
      </c>
    </row>
    <row r="16" spans="2:17" ht="12" x14ac:dyDescent="0.15">
      <c r="B16" s="520" t="s">
        <v>617</v>
      </c>
      <c r="C16" s="296"/>
      <c r="D16" s="518">
        <v>117.47070720000001</v>
      </c>
      <c r="E16" s="518">
        <v>112.8640128</v>
      </c>
      <c r="F16" s="518">
        <v>120.0234</v>
      </c>
      <c r="G16" s="518">
        <v>115.31659999999998</v>
      </c>
      <c r="H16" s="518">
        <v>126.00252972972973</v>
      </c>
      <c r="I16" s="518">
        <v>121.06125405405405</v>
      </c>
      <c r="J16" s="518">
        <v>129.31600890868597</v>
      </c>
      <c r="K16" s="518">
        <v>124.24479287305122</v>
      </c>
      <c r="L16" s="518">
        <v>130.56</v>
      </c>
      <c r="M16" s="518">
        <v>125.44</v>
      </c>
      <c r="N16" s="518">
        <v>135.45600000000002</v>
      </c>
      <c r="O16" s="518">
        <v>130.14400000000001</v>
      </c>
      <c r="P16" s="518">
        <v>139.94400000000002</v>
      </c>
      <c r="Q16" s="518">
        <v>134.45600000000002</v>
      </c>
    </row>
    <row r="17" spans="2:17" ht="24" x14ac:dyDescent="0.15">
      <c r="B17" s="520" t="s">
        <v>2051</v>
      </c>
      <c r="C17" s="296"/>
      <c r="D17" s="518">
        <v>416.10899999999998</v>
      </c>
      <c r="E17" s="518">
        <v>399.791</v>
      </c>
      <c r="F17" s="518">
        <v>431.95106378132124</v>
      </c>
      <c r="G17" s="518">
        <v>415.01180637813212</v>
      </c>
      <c r="H17" s="518">
        <v>451.5090648648648</v>
      </c>
      <c r="I17" s="518">
        <v>433.80282702702692</v>
      </c>
      <c r="J17" s="518">
        <v>461.85236525612476</v>
      </c>
      <c r="K17" s="518">
        <v>443.7405077951002</v>
      </c>
      <c r="L17" s="518">
        <v>449.31</v>
      </c>
      <c r="M17" s="518">
        <v>431.69</v>
      </c>
      <c r="N17" s="518">
        <v>459.51</v>
      </c>
      <c r="O17" s="518">
        <v>441.49</v>
      </c>
      <c r="P17" s="518">
        <v>474.3</v>
      </c>
      <c r="Q17" s="518">
        <v>455.7</v>
      </c>
    </row>
    <row r="18" spans="2:17" ht="24" x14ac:dyDescent="0.15">
      <c r="B18" s="520" t="s">
        <v>2052</v>
      </c>
      <c r="C18" s="296"/>
      <c r="D18" s="518">
        <v>142.39452792710708</v>
      </c>
      <c r="E18" s="518">
        <v>136.81042879271072</v>
      </c>
      <c r="F18" s="518">
        <v>149.67606628701597</v>
      </c>
      <c r="G18" s="518">
        <v>143.80641662870161</v>
      </c>
      <c r="H18" s="518">
        <v>156.45314108108107</v>
      </c>
      <c r="I18" s="518">
        <v>150.31772378378378</v>
      </c>
      <c r="J18" s="518">
        <v>160.56737772828507</v>
      </c>
      <c r="K18" s="518">
        <v>154.27061781737194</v>
      </c>
      <c r="L18" s="518">
        <v>160.14000000000001</v>
      </c>
      <c r="M18" s="518">
        <v>153.85999999999999</v>
      </c>
      <c r="N18" s="518">
        <v>167.21111111111111</v>
      </c>
      <c r="O18" s="518">
        <v>160.65381263616558</v>
      </c>
      <c r="P18" s="518">
        <v>172.79863965517242</v>
      </c>
      <c r="Q18" s="518">
        <v>166.02222241379312</v>
      </c>
    </row>
    <row r="19" spans="2:17" ht="12" x14ac:dyDescent="0.15">
      <c r="B19" s="520" t="s">
        <v>618</v>
      </c>
      <c r="C19" s="296"/>
      <c r="D19" s="518">
        <v>96.49379519999998</v>
      </c>
      <c r="E19" s="518">
        <v>92.709724799999989</v>
      </c>
      <c r="F19" s="518">
        <v>98.444661047835993</v>
      </c>
      <c r="G19" s="518">
        <v>94.584086104783594</v>
      </c>
      <c r="H19" s="518">
        <v>102.90206594594594</v>
      </c>
      <c r="I19" s="518">
        <v>98.866690810810809</v>
      </c>
      <c r="J19" s="518">
        <v>105.60807394209354</v>
      </c>
      <c r="K19" s="518">
        <v>101.46658084632517</v>
      </c>
      <c r="L19" s="518">
        <v>106.89600000000002</v>
      </c>
      <c r="M19" s="518">
        <v>102.70400000000001</v>
      </c>
      <c r="N19" s="518">
        <v>111.79200000000002</v>
      </c>
      <c r="O19" s="518">
        <v>107.408</v>
      </c>
      <c r="P19" s="518">
        <v>113.65279655172414</v>
      </c>
      <c r="Q19" s="518">
        <v>109.19582413793104</v>
      </c>
    </row>
    <row r="20" spans="2:17" ht="24" x14ac:dyDescent="0.15">
      <c r="B20" s="520" t="s">
        <v>2053</v>
      </c>
      <c r="C20" s="296"/>
      <c r="D20" s="518">
        <v>136.66052009111615</v>
      </c>
      <c r="E20" s="518">
        <v>131.30128400911161</v>
      </c>
      <c r="F20" s="518">
        <v>143.64884214123006</v>
      </c>
      <c r="G20" s="518">
        <v>138.015554214123</v>
      </c>
      <c r="H20" s="518">
        <v>150.15301459459457</v>
      </c>
      <c r="I20" s="518">
        <v>144.26466108108107</v>
      </c>
      <c r="J20" s="518">
        <v>154.1015772828508</v>
      </c>
      <c r="K20" s="518">
        <v>148.05837817371938</v>
      </c>
      <c r="L20" s="518">
        <v>155.29270837004407</v>
      </c>
      <c r="M20" s="518">
        <v>149.20279823788547</v>
      </c>
      <c r="N20" s="518">
        <v>160.47777777777779</v>
      </c>
      <c r="O20" s="518">
        <v>154.18453159041397</v>
      </c>
      <c r="P20" s="518">
        <v>165.84030517241382</v>
      </c>
      <c r="Q20" s="518">
        <v>159.33676379310344</v>
      </c>
    </row>
    <row r="21" spans="2:17" ht="24" x14ac:dyDescent="0.15">
      <c r="B21" s="520" t="s">
        <v>2054</v>
      </c>
      <c r="C21" s="296"/>
      <c r="D21" s="518">
        <v>80.276109703872436</v>
      </c>
      <c r="E21" s="518">
        <v>77.128026970387253</v>
      </c>
      <c r="F21" s="518">
        <v>84.381138041002274</v>
      </c>
      <c r="G21" s="518">
        <v>81.072073804100214</v>
      </c>
      <c r="H21" s="518">
        <v>88.201770810810814</v>
      </c>
      <c r="I21" s="518">
        <v>84.742877837837824</v>
      </c>
      <c r="J21" s="518">
        <v>90.521206236080175</v>
      </c>
      <c r="K21" s="518">
        <v>86.971355011135856</v>
      </c>
      <c r="L21" s="518">
        <v>91.220891629955958</v>
      </c>
      <c r="M21" s="518">
        <v>87.643601762114542</v>
      </c>
      <c r="N21" s="518">
        <v>94.26666666666668</v>
      </c>
      <c r="O21" s="518">
        <v>90.569934640522888</v>
      </c>
      <c r="P21" s="518">
        <v>97.416682758620709</v>
      </c>
      <c r="Q21" s="518">
        <v>93.59642068965519</v>
      </c>
    </row>
    <row r="22" spans="2:17" ht="12" x14ac:dyDescent="0.15">
      <c r="B22" s="520" t="s">
        <v>2055</v>
      </c>
      <c r="C22" s="296"/>
      <c r="D22" s="518">
        <v>58.735353600000003</v>
      </c>
      <c r="E22" s="518">
        <v>56.432006399999999</v>
      </c>
      <c r="F22" s="518">
        <v>59.267704100227789</v>
      </c>
      <c r="G22" s="518">
        <v>56.943480410022772</v>
      </c>
      <c r="H22" s="518">
        <v>61.951243783783774</v>
      </c>
      <c r="I22" s="518">
        <v>59.521783243243227</v>
      </c>
      <c r="J22" s="518">
        <v>63.580371046770594</v>
      </c>
      <c r="K22" s="518">
        <v>61.087023162583506</v>
      </c>
      <c r="L22" s="518">
        <v>64.071816740088124</v>
      </c>
      <c r="M22" s="518">
        <v>61.559196475770939</v>
      </c>
      <c r="N22" s="518">
        <v>66.211111111111123</v>
      </c>
      <c r="O22" s="518">
        <v>63.614596949891073</v>
      </c>
      <c r="P22" s="518">
        <v>68.423622413793112</v>
      </c>
      <c r="Q22" s="518">
        <v>65.740343103448282</v>
      </c>
    </row>
    <row r="23" spans="2:17" ht="24" x14ac:dyDescent="0.15">
      <c r="B23" s="520" t="s">
        <v>2056</v>
      </c>
      <c r="C23" s="296"/>
      <c r="D23" s="518">
        <v>235.0284</v>
      </c>
      <c r="E23" s="518">
        <v>225.81159999999997</v>
      </c>
      <c r="F23" s="518">
        <v>246.11165261958996</v>
      </c>
      <c r="G23" s="518">
        <v>236.46021526195898</v>
      </c>
      <c r="H23" s="518">
        <v>257.6112</v>
      </c>
      <c r="I23" s="518">
        <v>247.50879999999998</v>
      </c>
      <c r="J23" s="518">
        <v>263.46600000000001</v>
      </c>
      <c r="K23" s="518">
        <v>253.13400000000001</v>
      </c>
      <c r="L23" s="518">
        <v>238.68</v>
      </c>
      <c r="M23" s="518">
        <v>229.32</v>
      </c>
      <c r="N23" s="518">
        <v>245.82</v>
      </c>
      <c r="O23" s="518">
        <v>236.18</v>
      </c>
      <c r="P23" s="518">
        <v>256.02</v>
      </c>
      <c r="Q23" s="518">
        <v>245.98</v>
      </c>
    </row>
    <row r="24" spans="2:17" ht="12" x14ac:dyDescent="0.15">
      <c r="B24" s="520" t="s">
        <v>2057</v>
      </c>
      <c r="C24" s="296"/>
      <c r="D24" s="518">
        <v>91.74412537585421</v>
      </c>
      <c r="E24" s="518">
        <v>88.146316537585406</v>
      </c>
      <c r="F24" s="518">
        <v>97.02239999999999</v>
      </c>
      <c r="G24" s="518">
        <v>93.21759999999999</v>
      </c>
      <c r="H24" s="518">
        <v>100.80202378378378</v>
      </c>
      <c r="I24" s="518">
        <v>96.849003243243246</v>
      </c>
      <c r="J24" s="518">
        <v>103.45280712694878</v>
      </c>
      <c r="K24" s="518">
        <v>99.395834298440974</v>
      </c>
      <c r="L24" s="518">
        <v>98.43</v>
      </c>
      <c r="M24" s="518">
        <v>94.57</v>
      </c>
      <c r="N24" s="518">
        <v>103.02</v>
      </c>
      <c r="O24" s="518">
        <v>98.98</v>
      </c>
      <c r="P24" s="518">
        <v>111.33335172413793</v>
      </c>
      <c r="Q24" s="518">
        <v>106.96733793103446</v>
      </c>
    </row>
    <row r="25" spans="2:17" ht="12" x14ac:dyDescent="0.15">
      <c r="B25" s="520" t="s">
        <v>620</v>
      </c>
      <c r="C25" s="296"/>
      <c r="D25" s="518">
        <v>88.103030400000009</v>
      </c>
      <c r="E25" s="518">
        <v>84.648009600000009</v>
      </c>
      <c r="F25" s="518">
        <v>89.076599999999999</v>
      </c>
      <c r="G25" s="518">
        <v>85.583399999999997</v>
      </c>
      <c r="H25" s="518">
        <v>93.451876216216206</v>
      </c>
      <c r="I25" s="518">
        <v>89.787096756756753</v>
      </c>
      <c r="J25" s="518">
        <v>95.90937327394208</v>
      </c>
      <c r="K25" s="518">
        <v>92.148221380846323</v>
      </c>
      <c r="L25" s="518">
        <v>85.68</v>
      </c>
      <c r="M25" s="518">
        <v>82.32</v>
      </c>
      <c r="N25" s="518">
        <v>92.820000000000007</v>
      </c>
      <c r="O25" s="518">
        <v>89.179999999999993</v>
      </c>
      <c r="P25" s="518">
        <v>104.04</v>
      </c>
      <c r="Q25" s="518">
        <v>99.96</v>
      </c>
    </row>
    <row r="26" spans="2:17" ht="36" x14ac:dyDescent="0.15">
      <c r="B26" s="520" t="s">
        <v>2058</v>
      </c>
      <c r="C26" s="296"/>
      <c r="D26" s="518">
        <v>264.30909120000001</v>
      </c>
      <c r="E26" s="518">
        <v>253.94402879999998</v>
      </c>
      <c r="F26" s="518">
        <v>275.24323599088837</v>
      </c>
      <c r="G26" s="518">
        <v>264.44938359908883</v>
      </c>
      <c r="H26" s="518">
        <v>287.70577621621624</v>
      </c>
      <c r="I26" s="518">
        <v>276.42319675675674</v>
      </c>
      <c r="J26" s="518">
        <v>295.27155367483294</v>
      </c>
      <c r="K26" s="518">
        <v>283.69227706013362</v>
      </c>
      <c r="L26" s="518">
        <v>277.95</v>
      </c>
      <c r="M26" s="518">
        <v>267.05</v>
      </c>
      <c r="N26" s="518">
        <v>283.56</v>
      </c>
      <c r="O26" s="518">
        <v>272.44</v>
      </c>
      <c r="P26" s="518">
        <v>275.39999999999998</v>
      </c>
      <c r="Q26" s="518">
        <v>264.60000000000002</v>
      </c>
    </row>
    <row r="27" spans="2:17" ht="24" x14ac:dyDescent="0.15">
      <c r="B27" s="520" t="s">
        <v>2059</v>
      </c>
      <c r="C27" s="296"/>
      <c r="D27" s="518">
        <v>180.40144319999996</v>
      </c>
      <c r="E27" s="518">
        <v>173.32687679999998</v>
      </c>
      <c r="F27" s="518">
        <v>185.83941116173119</v>
      </c>
      <c r="G27" s="518">
        <v>178.55159111617311</v>
      </c>
      <c r="H27" s="518">
        <v>194.25389999999999</v>
      </c>
      <c r="I27" s="518">
        <v>186.6361</v>
      </c>
      <c r="J27" s="518">
        <v>199.36218040089085</v>
      </c>
      <c r="K27" s="518">
        <v>191.54405567928728</v>
      </c>
      <c r="L27" s="518">
        <v>191.76</v>
      </c>
      <c r="M27" s="518">
        <v>184.24</v>
      </c>
      <c r="N27" s="518">
        <v>192.78</v>
      </c>
      <c r="O27" s="518">
        <v>185.22</v>
      </c>
      <c r="P27" s="518">
        <v>205.02</v>
      </c>
      <c r="Q27" s="518">
        <v>196.98</v>
      </c>
    </row>
    <row r="28" spans="2:17" ht="12" x14ac:dyDescent="0.15">
      <c r="B28" s="520" t="s">
        <v>10</v>
      </c>
      <c r="C28" s="296"/>
      <c r="D28" s="518">
        <v>134.74918414578588</v>
      </c>
      <c r="E28" s="518">
        <v>129.4649024145786</v>
      </c>
      <c r="F28" s="518">
        <v>141.6397674259681</v>
      </c>
      <c r="G28" s="518">
        <v>136.08526674259679</v>
      </c>
      <c r="H28" s="518">
        <v>148.87919999999997</v>
      </c>
      <c r="I28" s="518">
        <v>143.04079999999999</v>
      </c>
      <c r="J28" s="518">
        <v>151.94631046770601</v>
      </c>
      <c r="K28" s="518">
        <v>145.98763162583518</v>
      </c>
      <c r="L28" s="518">
        <v>132.6</v>
      </c>
      <c r="M28" s="518">
        <v>127.39999999999999</v>
      </c>
      <c r="N28" s="518">
        <v>141.78</v>
      </c>
      <c r="O28" s="518">
        <v>136.22</v>
      </c>
      <c r="P28" s="518">
        <v>156.06</v>
      </c>
      <c r="Q28" s="518">
        <v>149.94</v>
      </c>
    </row>
    <row r="29" spans="2:17" ht="24" x14ac:dyDescent="0.15">
      <c r="B29" s="520" t="s">
        <v>2060</v>
      </c>
      <c r="C29" s="296"/>
      <c r="D29" s="518">
        <v>100.68917759999999</v>
      </c>
      <c r="E29" s="518">
        <v>96.740582399999994</v>
      </c>
      <c r="F29" s="518">
        <v>105.83805599999999</v>
      </c>
      <c r="G29" s="518">
        <v>101.687544</v>
      </c>
      <c r="H29" s="518">
        <v>97.903965600000006</v>
      </c>
      <c r="I29" s="518">
        <v>94.06459439999999</v>
      </c>
      <c r="J29" s="518">
        <v>101.61005400000001</v>
      </c>
      <c r="K29" s="518">
        <v>97.625345999999993</v>
      </c>
      <c r="L29" s="518">
        <v>98.94</v>
      </c>
      <c r="M29" s="518">
        <v>95.06</v>
      </c>
      <c r="N29" s="518">
        <v>104.55</v>
      </c>
      <c r="O29" s="518">
        <v>100.45</v>
      </c>
      <c r="P29" s="518">
        <v>115.26</v>
      </c>
      <c r="Q29" s="518">
        <v>110.74</v>
      </c>
    </row>
    <row r="30" spans="2:17" ht="12" x14ac:dyDescent="0.15">
      <c r="B30" s="520" t="s">
        <v>2061</v>
      </c>
      <c r="C30" s="296"/>
      <c r="D30" s="518">
        <v>0</v>
      </c>
      <c r="E30" s="518">
        <v>0</v>
      </c>
      <c r="F30" s="518">
        <v>44.09919</v>
      </c>
      <c r="G30" s="518">
        <v>42.369809999999994</v>
      </c>
      <c r="H30" s="518">
        <v>60.607216799999996</v>
      </c>
      <c r="I30" s="518">
        <v>58.230463199999996</v>
      </c>
      <c r="J30" s="518">
        <v>69.754332000000005</v>
      </c>
      <c r="K30" s="518">
        <v>67.018867999999998</v>
      </c>
      <c r="L30" s="518">
        <v>75.485712000000007</v>
      </c>
      <c r="M30" s="518">
        <v>72.525487999999996</v>
      </c>
      <c r="N30" s="518">
        <v>84.15</v>
      </c>
      <c r="O30" s="518">
        <v>80.849999999999994</v>
      </c>
      <c r="P30" s="518">
        <v>104.55</v>
      </c>
      <c r="Q30" s="518">
        <v>100.45</v>
      </c>
    </row>
    <row r="31" spans="2:17" ht="12" x14ac:dyDescent="0.15">
      <c r="B31" s="520" t="s">
        <v>621</v>
      </c>
      <c r="C31" s="296"/>
      <c r="D31" s="518">
        <v>0</v>
      </c>
      <c r="E31" s="518">
        <v>0</v>
      </c>
      <c r="F31" s="518">
        <v>0</v>
      </c>
      <c r="G31" s="518">
        <v>0</v>
      </c>
      <c r="H31" s="518">
        <v>51.283029599999992</v>
      </c>
      <c r="I31" s="518">
        <v>49.271930399999988</v>
      </c>
      <c r="J31" s="518">
        <v>82.255758000000014</v>
      </c>
      <c r="K31" s="518">
        <v>79.030042000000009</v>
      </c>
      <c r="L31" s="518">
        <v>85.68</v>
      </c>
      <c r="M31" s="518">
        <v>82.32</v>
      </c>
      <c r="N31" s="518">
        <v>93.33</v>
      </c>
      <c r="O31" s="518">
        <v>89.67</v>
      </c>
      <c r="P31" s="518">
        <v>102.51</v>
      </c>
      <c r="Q31" s="518">
        <v>98.49</v>
      </c>
    </row>
    <row r="32" spans="2:17" ht="12" x14ac:dyDescent="0.15">
      <c r="B32" s="314" t="s">
        <v>11</v>
      </c>
      <c r="C32" s="296"/>
      <c r="D32" s="518">
        <v>0</v>
      </c>
      <c r="E32" s="518">
        <v>0</v>
      </c>
      <c r="F32" s="518">
        <v>0</v>
      </c>
      <c r="G32" s="518">
        <v>0</v>
      </c>
      <c r="H32" s="518">
        <v>70</v>
      </c>
      <c r="I32" s="518">
        <v>132</v>
      </c>
      <c r="J32" s="518">
        <v>187</v>
      </c>
      <c r="K32" s="518">
        <v>236</v>
      </c>
      <c r="L32" s="518">
        <v>281</v>
      </c>
      <c r="M32" s="518">
        <v>321</v>
      </c>
      <c r="N32" s="518">
        <v>357</v>
      </c>
      <c r="O32" s="518">
        <v>389</v>
      </c>
      <c r="P32" s="518">
        <v>417</v>
      </c>
      <c r="Q32" s="518">
        <v>442</v>
      </c>
    </row>
    <row r="33" spans="2:17" ht="12" x14ac:dyDescent="0.15">
      <c r="B33" s="314" t="s">
        <v>622</v>
      </c>
      <c r="C33" s="296"/>
      <c r="D33" s="518">
        <v>29.274000000000001</v>
      </c>
      <c r="E33" s="518">
        <v>28.125999999999998</v>
      </c>
      <c r="F33" s="518">
        <v>58.548000000000002</v>
      </c>
      <c r="G33" s="518">
        <v>56.251999999999995</v>
      </c>
      <c r="H33" s="518">
        <v>54.366</v>
      </c>
      <c r="I33" s="518">
        <v>52.233999999999995</v>
      </c>
      <c r="J33" s="518">
        <v>54.366</v>
      </c>
      <c r="K33" s="518">
        <v>52.233999999999995</v>
      </c>
      <c r="L33" s="518">
        <v>53.04</v>
      </c>
      <c r="M33" s="518">
        <v>50.96</v>
      </c>
      <c r="N33" s="518">
        <v>53.04</v>
      </c>
      <c r="O33" s="518">
        <v>50.96</v>
      </c>
      <c r="P33" s="518">
        <v>53.04</v>
      </c>
      <c r="Q33" s="518">
        <v>50.96</v>
      </c>
    </row>
    <row r="34" spans="2:17" ht="12" x14ac:dyDescent="0.15">
      <c r="B34" s="314" t="s">
        <v>623</v>
      </c>
      <c r="C34" s="296"/>
      <c r="D34" s="518">
        <v>0</v>
      </c>
      <c r="E34" s="518">
        <v>0</v>
      </c>
      <c r="F34" s="518">
        <v>29.274000000000001</v>
      </c>
      <c r="G34" s="518">
        <v>28.125999999999998</v>
      </c>
      <c r="H34" s="518">
        <v>58.548000000000002</v>
      </c>
      <c r="I34" s="518">
        <v>56.251999999999995</v>
      </c>
      <c r="J34" s="518">
        <v>70.481999999999999</v>
      </c>
      <c r="K34" s="518">
        <v>67.717999999999989</v>
      </c>
      <c r="L34" s="518">
        <v>72.42</v>
      </c>
      <c r="M34" s="518">
        <v>69.58</v>
      </c>
      <c r="N34" s="518">
        <v>97.92</v>
      </c>
      <c r="O34" s="518">
        <v>94.08</v>
      </c>
      <c r="P34" s="518">
        <v>106.08</v>
      </c>
      <c r="Q34" s="518">
        <v>101.92</v>
      </c>
    </row>
    <row r="35" spans="2:17" x14ac:dyDescent="0.15">
      <c r="B35" s="521" t="s">
        <v>6</v>
      </c>
      <c r="C35" s="522"/>
      <c r="D35" s="519">
        <v>4224.471901589679</v>
      </c>
      <c r="E35" s="519">
        <v>4058.8063368214562</v>
      </c>
      <c r="F35" s="519">
        <v>4497.7387803963547</v>
      </c>
      <c r="G35" s="519">
        <v>4321.3568674396365</v>
      </c>
      <c r="H35" s="519">
        <v>4844.9298374054051</v>
      </c>
      <c r="I35" s="519">
        <v>4719.6776869189189</v>
      </c>
      <c r="J35" s="519">
        <v>5114.6419738440991</v>
      </c>
      <c r="K35" s="519">
        <v>4970.4011121247222</v>
      </c>
      <c r="L35" s="519">
        <v>5099.8910159647576</v>
      </c>
      <c r="M35" s="519">
        <v>4950.9148976916313</v>
      </c>
      <c r="N35" s="519">
        <v>5364.3857777777785</v>
      </c>
      <c r="O35" s="519">
        <v>5200.0177080610028</v>
      </c>
      <c r="P35" s="519">
        <v>5633.2746362068983</v>
      </c>
      <c r="Q35" s="519">
        <v>5453.714846551723</v>
      </c>
    </row>
    <row r="36" spans="2:17" ht="28" customHeight="1" x14ac:dyDescent="0.15">
      <c r="B36" s="314" t="s">
        <v>2107</v>
      </c>
      <c r="C36" s="517"/>
      <c r="D36" s="518">
        <v>90</v>
      </c>
      <c r="E36" s="518">
        <v>90</v>
      </c>
      <c r="F36" s="518">
        <v>90</v>
      </c>
      <c r="G36" s="518">
        <v>90</v>
      </c>
      <c r="H36" s="518">
        <v>90</v>
      </c>
      <c r="I36" s="518">
        <v>90</v>
      </c>
      <c r="J36" s="518">
        <v>92</v>
      </c>
      <c r="K36" s="518">
        <v>92</v>
      </c>
      <c r="L36" s="518">
        <v>92</v>
      </c>
      <c r="M36" s="518">
        <v>92</v>
      </c>
      <c r="N36" s="518">
        <v>93</v>
      </c>
      <c r="O36" s="518">
        <v>93</v>
      </c>
      <c r="P36" s="518">
        <v>94</v>
      </c>
      <c r="Q36" s="518">
        <v>94</v>
      </c>
    </row>
    <row r="37" spans="2:17" ht="24" x14ac:dyDescent="0.15">
      <c r="B37" s="314" t="s">
        <v>2108</v>
      </c>
      <c r="C37" s="517"/>
      <c r="D37" s="518">
        <f>D35/D36</f>
        <v>46.938576684329767</v>
      </c>
      <c r="E37" s="518">
        <f t="shared" ref="E37:Q37" si="0">E35/E36</f>
        <v>45.097848186905068</v>
      </c>
      <c r="F37" s="518">
        <f t="shared" si="0"/>
        <v>49.974875337737274</v>
      </c>
      <c r="G37" s="518">
        <f t="shared" si="0"/>
        <v>48.01507630488485</v>
      </c>
      <c r="H37" s="518">
        <f t="shared" si="0"/>
        <v>53.832553748948946</v>
      </c>
      <c r="I37" s="518">
        <f t="shared" si="0"/>
        <v>52.440863187987986</v>
      </c>
      <c r="J37" s="518">
        <f t="shared" si="0"/>
        <v>55.593934498305423</v>
      </c>
      <c r="K37" s="518">
        <f t="shared" si="0"/>
        <v>54.026099044833934</v>
      </c>
      <c r="L37" s="518">
        <f t="shared" si="0"/>
        <v>55.433597999616929</v>
      </c>
      <c r="M37" s="518">
        <f t="shared" si="0"/>
        <v>53.814292366213387</v>
      </c>
      <c r="N37" s="518">
        <f t="shared" si="0"/>
        <v>57.681567502986866</v>
      </c>
      <c r="O37" s="518">
        <f t="shared" si="0"/>
        <v>55.914168903881752</v>
      </c>
      <c r="P37" s="518">
        <f t="shared" si="0"/>
        <v>59.928453576669128</v>
      </c>
      <c r="Q37" s="518">
        <f t="shared" si="0"/>
        <v>58.018243048422583</v>
      </c>
    </row>
    <row r="38" spans="2:17" ht="15" x14ac:dyDescent="0.2">
      <c r="B38"/>
      <c r="C38"/>
      <c r="D38"/>
      <c r="E38"/>
      <c r="F38"/>
      <c r="G38"/>
      <c r="H38"/>
      <c r="I38"/>
      <c r="J38"/>
      <c r="K38" s="188"/>
    </row>
    <row r="41" spans="2:17" ht="15" x14ac:dyDescent="0.2">
      <c r="B41" s="183" t="s">
        <v>2065</v>
      </c>
      <c r="C41" s="183">
        <v>2024</v>
      </c>
      <c r="D41" s="183">
        <v>2025</v>
      </c>
      <c r="E41" s="183">
        <v>2026</v>
      </c>
      <c r="F41" s="183">
        <v>2027</v>
      </c>
      <c r="G41" s="183">
        <v>2028</v>
      </c>
      <c r="H41" s="183">
        <v>2029</v>
      </c>
      <c r="I41" s="183">
        <v>2030</v>
      </c>
      <c r="J41" s="183">
        <v>2031</v>
      </c>
      <c r="K41"/>
    </row>
    <row r="42" spans="2:17" ht="15" x14ac:dyDescent="0.2">
      <c r="B42" s="184" t="s">
        <v>525</v>
      </c>
      <c r="C42" s="185">
        <v>28</v>
      </c>
      <c r="D42" s="185">
        <v>28</v>
      </c>
      <c r="E42" s="185">
        <v>28</v>
      </c>
      <c r="F42" s="185">
        <v>28</v>
      </c>
      <c r="G42" s="185">
        <v>28</v>
      </c>
      <c r="H42" s="185">
        <v>28</v>
      </c>
      <c r="I42" s="185">
        <v>28</v>
      </c>
      <c r="J42" s="185">
        <v>28</v>
      </c>
      <c r="K42"/>
      <c r="L42" s="191"/>
    </row>
    <row r="43" spans="2:17" ht="15" x14ac:dyDescent="0.2">
      <c r="B43" s="184" t="s">
        <v>526</v>
      </c>
      <c r="C43" s="185">
        <v>3</v>
      </c>
      <c r="D43" s="185">
        <v>3</v>
      </c>
      <c r="E43" s="185">
        <v>3</v>
      </c>
      <c r="F43" s="185">
        <v>3</v>
      </c>
      <c r="G43" s="185">
        <v>3</v>
      </c>
      <c r="H43" s="185">
        <v>3</v>
      </c>
      <c r="I43" s="185">
        <v>3</v>
      </c>
      <c r="J43" s="185">
        <v>3</v>
      </c>
      <c r="K43"/>
      <c r="L43" s="191"/>
    </row>
    <row r="44" spans="2:17" ht="15" x14ac:dyDescent="0.2">
      <c r="B44" s="184" t="s">
        <v>527</v>
      </c>
      <c r="C44" s="185">
        <v>4</v>
      </c>
      <c r="D44" s="185">
        <v>4</v>
      </c>
      <c r="E44" s="185">
        <v>4</v>
      </c>
      <c r="F44" s="185">
        <v>4</v>
      </c>
      <c r="G44" s="185">
        <v>4</v>
      </c>
      <c r="H44" s="185">
        <v>4</v>
      </c>
      <c r="I44" s="185">
        <v>4</v>
      </c>
      <c r="J44" s="185">
        <v>4</v>
      </c>
      <c r="K44"/>
      <c r="L44" s="191"/>
    </row>
    <row r="45" spans="2:17" ht="15" x14ac:dyDescent="0.2">
      <c r="B45" s="184" t="s">
        <v>528</v>
      </c>
      <c r="C45" s="185">
        <v>50</v>
      </c>
      <c r="D45" s="185">
        <v>50</v>
      </c>
      <c r="E45" s="185">
        <v>50</v>
      </c>
      <c r="F45" s="185">
        <v>50</v>
      </c>
      <c r="G45" s="185">
        <v>52</v>
      </c>
      <c r="H45" s="185">
        <v>52</v>
      </c>
      <c r="I45" s="185">
        <v>53</v>
      </c>
      <c r="J45" s="185">
        <v>54</v>
      </c>
      <c r="K45"/>
      <c r="L45" s="191"/>
    </row>
    <row r="46" spans="2:17" ht="15" x14ac:dyDescent="0.2">
      <c r="B46" s="184" t="s">
        <v>529</v>
      </c>
      <c r="C46" s="185">
        <v>85</v>
      </c>
      <c r="D46" s="185">
        <v>85</v>
      </c>
      <c r="E46" s="185">
        <v>85</v>
      </c>
      <c r="F46" s="185">
        <v>85</v>
      </c>
      <c r="G46" s="185">
        <v>87</v>
      </c>
      <c r="H46" s="185">
        <v>87</v>
      </c>
      <c r="I46" s="185">
        <v>88</v>
      </c>
      <c r="J46" s="185">
        <v>89</v>
      </c>
      <c r="K46"/>
      <c r="L46" s="191"/>
    </row>
    <row r="47" spans="2:17" ht="15" x14ac:dyDescent="0.2">
      <c r="B47" s="184" t="s">
        <v>530</v>
      </c>
      <c r="C47" s="185">
        <v>3</v>
      </c>
      <c r="D47" s="185">
        <v>3</v>
      </c>
      <c r="E47" s="185">
        <v>3</v>
      </c>
      <c r="F47" s="185">
        <v>3</v>
      </c>
      <c r="G47" s="185">
        <v>3</v>
      </c>
      <c r="H47" s="185">
        <v>3</v>
      </c>
      <c r="I47" s="185">
        <v>3</v>
      </c>
      <c r="J47" s="185">
        <v>3</v>
      </c>
      <c r="K47"/>
      <c r="L47" s="191"/>
    </row>
    <row r="48" spans="2:17" ht="15" x14ac:dyDescent="0.2">
      <c r="B48" s="184" t="s">
        <v>1971</v>
      </c>
      <c r="C48" s="185">
        <v>2</v>
      </c>
      <c r="D48" s="185">
        <v>2</v>
      </c>
      <c r="E48" s="185">
        <v>1.6447500000000002</v>
      </c>
      <c r="F48" s="185">
        <v>1.7669999999999997</v>
      </c>
      <c r="G48" s="185">
        <v>2</v>
      </c>
      <c r="H48" s="185">
        <v>2</v>
      </c>
      <c r="I48" s="185">
        <v>2</v>
      </c>
      <c r="J48" s="185">
        <v>2</v>
      </c>
      <c r="K48"/>
      <c r="L48" s="191"/>
      <c r="N48" s="192"/>
    </row>
    <row r="49" spans="2:14" ht="15" x14ac:dyDescent="0.2">
      <c r="B49" s="184" t="s">
        <v>1972</v>
      </c>
      <c r="C49" s="414">
        <v>5</v>
      </c>
      <c r="D49" s="414">
        <v>5</v>
      </c>
      <c r="E49" s="414">
        <v>4.6447500000000002</v>
      </c>
      <c r="F49" s="414">
        <v>4.7669999999999995</v>
      </c>
      <c r="G49" s="414">
        <v>5</v>
      </c>
      <c r="H49" s="414">
        <v>5</v>
      </c>
      <c r="I49" s="414">
        <v>5</v>
      </c>
      <c r="J49" s="414">
        <v>5</v>
      </c>
      <c r="K49"/>
      <c r="L49" s="191"/>
      <c r="N49" s="192"/>
    </row>
    <row r="50" spans="2:14" ht="15" x14ac:dyDescent="0.2">
      <c r="B50" s="184" t="s">
        <v>524</v>
      </c>
      <c r="C50" s="186">
        <f>SUM(C42:C48)</f>
        <v>175</v>
      </c>
      <c r="D50" s="186">
        <v>90</v>
      </c>
      <c r="E50" s="186">
        <v>89.644750000000002</v>
      </c>
      <c r="F50" s="186">
        <v>89.766999999999996</v>
      </c>
      <c r="G50" s="186">
        <v>92</v>
      </c>
      <c r="H50" s="186">
        <v>92</v>
      </c>
      <c r="I50" s="186">
        <v>93</v>
      </c>
      <c r="J50" s="186">
        <v>94</v>
      </c>
      <c r="K50"/>
      <c r="N50" s="192"/>
    </row>
    <row r="51" spans="2:14" x14ac:dyDescent="0.15">
      <c r="B51" s="187"/>
      <c r="C51" s="188"/>
      <c r="D51" s="188"/>
      <c r="E51" s="188"/>
      <c r="F51" s="188"/>
      <c r="G51" s="188"/>
      <c r="H51" s="188"/>
      <c r="I51" s="188"/>
      <c r="J51" s="188"/>
      <c r="K51" s="188"/>
      <c r="N51" s="193"/>
    </row>
    <row r="52" spans="2:14" x14ac:dyDescent="0.15">
      <c r="N52" s="192"/>
    </row>
    <row r="54" spans="2:14" ht="24" x14ac:dyDescent="0.2">
      <c r="B54" s="183" t="s">
        <v>531</v>
      </c>
      <c r="C54" s="183">
        <v>2024</v>
      </c>
      <c r="D54" s="183">
        <v>2025</v>
      </c>
      <c r="E54" s="183">
        <v>2026</v>
      </c>
      <c r="F54" s="183">
        <v>2027</v>
      </c>
      <c r="G54" s="183">
        <v>2028</v>
      </c>
      <c r="H54" s="183">
        <v>2029</v>
      </c>
      <c r="I54" s="183">
        <v>2030</v>
      </c>
      <c r="J54" s="183">
        <v>2031</v>
      </c>
      <c r="K54"/>
    </row>
    <row r="55" spans="2:14" ht="15" x14ac:dyDescent="0.2">
      <c r="B55" s="184" t="s">
        <v>519</v>
      </c>
      <c r="C55" s="185" t="e">
        <f>#REF!-#REF!</f>
        <v>#REF!</v>
      </c>
      <c r="D55" s="185">
        <v>32.107999999999997</v>
      </c>
      <c r="E55" s="185">
        <v>32</v>
      </c>
      <c r="F55" s="185">
        <v>33</v>
      </c>
      <c r="G55" s="185">
        <v>37</v>
      </c>
      <c r="H55" s="185">
        <v>37</v>
      </c>
      <c r="I55" s="185">
        <v>37</v>
      </c>
      <c r="J55" s="185">
        <v>38.5</v>
      </c>
      <c r="K55"/>
    </row>
    <row r="56" spans="2:14" ht="15" x14ac:dyDescent="0.2">
      <c r="B56" s="184" t="s">
        <v>520</v>
      </c>
      <c r="C56" s="185" t="e">
        <f>#REF!-#REF!</f>
        <v>#REF!</v>
      </c>
      <c r="D56" s="185">
        <v>12.396999999999998</v>
      </c>
      <c r="E56" s="185">
        <v>13</v>
      </c>
      <c r="F56" s="185">
        <v>13</v>
      </c>
      <c r="G56" s="185">
        <v>11.5</v>
      </c>
      <c r="H56" s="185">
        <v>12.5</v>
      </c>
      <c r="I56" s="185">
        <v>13</v>
      </c>
      <c r="J56" s="185">
        <v>13.357249999999999</v>
      </c>
      <c r="K56"/>
    </row>
    <row r="57" spans="2:14" ht="15" x14ac:dyDescent="0.2">
      <c r="B57" s="184" t="s">
        <v>521</v>
      </c>
      <c r="C57" s="185" t="e">
        <f>#REF!-#REF!</f>
        <v>#REF!</v>
      </c>
      <c r="D57" s="185">
        <v>13.178999999999998</v>
      </c>
      <c r="E57" s="185">
        <v>14</v>
      </c>
      <c r="F57" s="185">
        <v>15</v>
      </c>
      <c r="G57" s="185">
        <v>14</v>
      </c>
      <c r="H57" s="185">
        <v>14</v>
      </c>
      <c r="I57" s="185">
        <v>14.5</v>
      </c>
      <c r="J57" s="185">
        <v>15</v>
      </c>
      <c r="K57"/>
    </row>
    <row r="58" spans="2:14" ht="15" x14ac:dyDescent="0.2">
      <c r="B58" s="184" t="s">
        <v>522</v>
      </c>
      <c r="C58" s="185" t="e">
        <f>#REF!-#REF!</f>
        <v>#REF!</v>
      </c>
      <c r="D58" s="185">
        <v>0</v>
      </c>
      <c r="E58" s="185">
        <v>0</v>
      </c>
      <c r="F58" s="185">
        <v>1</v>
      </c>
      <c r="G58" s="185">
        <v>1</v>
      </c>
      <c r="H58" s="185">
        <v>2</v>
      </c>
      <c r="I58" s="185">
        <v>2</v>
      </c>
      <c r="J58" s="185">
        <v>2.415</v>
      </c>
      <c r="K58"/>
    </row>
    <row r="59" spans="2:14" ht="15" x14ac:dyDescent="0.2">
      <c r="B59" s="184" t="s">
        <v>523</v>
      </c>
      <c r="C59" s="185" t="e">
        <f>#REF!-#REF!</f>
        <v>#REF!</v>
      </c>
      <c r="D59" s="185">
        <v>0.40249999999999997</v>
      </c>
      <c r="E59" s="185">
        <v>2</v>
      </c>
      <c r="F59" s="185">
        <v>2</v>
      </c>
      <c r="G59" s="185">
        <v>3</v>
      </c>
      <c r="H59" s="185">
        <v>3</v>
      </c>
      <c r="I59" s="185">
        <v>4</v>
      </c>
      <c r="J59" s="185">
        <v>4.0249999999999995</v>
      </c>
      <c r="K59"/>
    </row>
    <row r="60" spans="2:14" ht="15" x14ac:dyDescent="0.2">
      <c r="B60" s="184" t="s">
        <v>1970</v>
      </c>
      <c r="C60" s="186" t="e">
        <f>SUM(C55:C59)</f>
        <v>#REF!</v>
      </c>
      <c r="D60" s="415">
        <v>0</v>
      </c>
      <c r="E60" s="415">
        <v>1</v>
      </c>
      <c r="F60" s="415">
        <v>2</v>
      </c>
      <c r="G60" s="415">
        <v>3</v>
      </c>
      <c r="H60" s="415">
        <v>5</v>
      </c>
      <c r="I60" s="415">
        <v>7</v>
      </c>
      <c r="J60" s="415">
        <v>8</v>
      </c>
      <c r="K60"/>
    </row>
    <row r="61" spans="2:14" ht="15" x14ac:dyDescent="0.2">
      <c r="B61" s="184" t="s">
        <v>524</v>
      </c>
      <c r="C61" s="186"/>
      <c r="D61" s="186">
        <f>SUM(D55:D60)</f>
        <v>58.086500000000001</v>
      </c>
      <c r="E61" s="186">
        <f t="shared" ref="E61:J61" si="1">SUM(E55:E60)</f>
        <v>62</v>
      </c>
      <c r="F61" s="186">
        <f t="shared" si="1"/>
        <v>66</v>
      </c>
      <c r="G61" s="186">
        <f t="shared" si="1"/>
        <v>69.5</v>
      </c>
      <c r="H61" s="186">
        <f>SUM(H55:H60)</f>
        <v>73.5</v>
      </c>
      <c r="I61" s="186">
        <f t="shared" si="1"/>
        <v>77.5</v>
      </c>
      <c r="J61" s="186">
        <f t="shared" si="1"/>
        <v>81.297250000000005</v>
      </c>
      <c r="K61"/>
    </row>
    <row r="62" spans="2:14" ht="15" x14ac:dyDescent="0.2">
      <c r="B62" s="184" t="s">
        <v>532</v>
      </c>
      <c r="C62" s="186"/>
      <c r="D62" s="186">
        <f>D61*2</f>
        <v>116.173</v>
      </c>
      <c r="E62" s="186">
        <f>E61*2</f>
        <v>124</v>
      </c>
      <c r="F62" s="186">
        <f t="shared" ref="F62:J62" si="2">F61*2</f>
        <v>132</v>
      </c>
      <c r="G62" s="186">
        <f>G61*2</f>
        <v>139</v>
      </c>
      <c r="H62" s="186">
        <f>H61*2</f>
        <v>147</v>
      </c>
      <c r="I62" s="186">
        <f t="shared" si="2"/>
        <v>155</v>
      </c>
      <c r="J62" s="186">
        <f t="shared" si="2"/>
        <v>162.59450000000001</v>
      </c>
      <c r="K62"/>
    </row>
    <row r="63" spans="2:14" ht="15" x14ac:dyDescent="0.2">
      <c r="K63"/>
    </row>
    <row r="70" spans="2:2" ht="15" x14ac:dyDescent="0.2">
      <c r="B70" s="64" t="s">
        <v>2040</v>
      </c>
    </row>
    <row r="71" spans="2:2" ht="15" x14ac:dyDescent="0.2">
      <c r="B71" t="s">
        <v>502</v>
      </c>
    </row>
  </sheetData>
  <mergeCells count="1">
    <mergeCell ref="B2:K2"/>
  </mergeCells>
  <conditionalFormatting sqref="A2:B2 A3:A38 K38:XFD38 B41">
    <cfRule type="containsText" dxfId="42" priority="37" operator="containsText" text="2022">
      <formula>NOT(ISERROR(SEARCH("2022",A2)))</formula>
    </cfRule>
    <cfRule type="containsText" dxfId="41" priority="38" operator="containsText" text="2021">
      <formula>NOT(ISERROR(SEARCH("2021",A2)))</formula>
    </cfRule>
  </conditionalFormatting>
  <conditionalFormatting sqref="A54:B62">
    <cfRule type="containsText" dxfId="40" priority="11" operator="containsText" text="2022">
      <formula>NOT(ISERROR(SEARCH("2022",A54)))</formula>
    </cfRule>
    <cfRule type="containsText" dxfId="39" priority="12" operator="containsText" text="2021">
      <formula>NOT(ISERROR(SEARCH("2021",A54)))</formula>
    </cfRule>
  </conditionalFormatting>
  <conditionalFormatting sqref="A1:XFD1 L2:XFD3 R4:XFD37 A39:XFD40 A41:A51 L41:XFD51 A52:XFD53 L54:XFD63 A63:J63 A64:XFD69 A70:A71 C70:XFD71 A72:XFD1048576">
    <cfRule type="containsText" dxfId="38" priority="35" operator="containsText" text="2022">
      <formula>NOT(ISERROR(SEARCH("2022",A1)))</formula>
    </cfRule>
    <cfRule type="containsText" dxfId="37" priority="36" operator="containsText" text="2021">
      <formula>NOT(ISERROR(SEARCH("2021",A1)))</formula>
    </cfRule>
  </conditionalFormatting>
  <conditionalFormatting sqref="B4:B10">
    <cfRule type="containsText" dxfId="36" priority="3" operator="containsText" text="2022">
      <formula>NOT(ISERROR(SEARCH("2022",B4)))</formula>
    </cfRule>
    <cfRule type="containsText" dxfId="35" priority="4" operator="containsText" text="2021">
      <formula>NOT(ISERROR(SEARCH("2021",B4)))</formula>
    </cfRule>
  </conditionalFormatting>
  <conditionalFormatting sqref="B42:J50 B51:K51">
    <cfRule type="containsText" dxfId="34" priority="13" operator="containsText" text="2022">
      <formula>NOT(ISERROR(SEARCH("2022",B42)))</formula>
    </cfRule>
    <cfRule type="containsText" dxfId="33" priority="14" operator="containsText" text="2021">
      <formula>NOT(ISERROR(SEARCH("2021",B42)))</formula>
    </cfRule>
  </conditionalFormatting>
  <conditionalFormatting sqref="C55:J62">
    <cfRule type="containsText" dxfId="32" priority="29" operator="containsText" text="2022">
      <formula>NOT(ISERROR(SEARCH("2022",C55)))</formula>
    </cfRule>
    <cfRule type="containsText" dxfId="31" priority="30" operator="containsText" text="2021">
      <formula>NOT(ISERROR(SEARCH("2021",C55)))</formula>
    </cfRule>
  </conditionalFormatting>
  <conditionalFormatting sqref="D4:Q4">
    <cfRule type="containsText" dxfId="30" priority="1" operator="containsText" text="2022">
      <formula>NOT(ISERROR(SEARCH("2022",D4)))</formula>
    </cfRule>
    <cfRule type="containsText" dxfId="29" priority="2" operator="containsText" text="2021">
      <formula>NOT(ISERROR(SEARCH("2021",D4)))</formula>
    </cfRule>
  </conditionalFormatting>
  <hyperlinks>
    <hyperlink ref="B1" location="'Tabla de contenido'!A1" display="Tabla de contenido" xr:uid="{69B6C3CE-387D-4943-A29D-14CD3ABCBA7A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90721-51A9-4860-A8F2-7BDA78EEEF11}">
  <dimension ref="A1:AX116"/>
  <sheetViews>
    <sheetView showGridLines="0" topLeftCell="K1" workbookViewId="0">
      <selection activeCell="Z54" sqref="Z54"/>
    </sheetView>
  </sheetViews>
  <sheetFormatPr baseColWidth="10" defaultRowHeight="15" x14ac:dyDescent="0.2"/>
  <cols>
    <col min="1" max="1" width="44.33203125" customWidth="1"/>
    <col min="2" max="2" width="24.1640625" customWidth="1"/>
    <col min="3" max="3" width="18.33203125" customWidth="1"/>
    <col min="4" max="4" width="18.5" style="402" customWidth="1"/>
    <col min="5" max="5" width="19.1640625" customWidth="1"/>
    <col min="6" max="6" width="16.33203125" style="402" customWidth="1"/>
    <col min="7" max="7" width="18" style="402" customWidth="1"/>
    <col min="8" max="8" width="16.5" customWidth="1"/>
    <col min="9" max="9" width="17.5" customWidth="1"/>
    <col min="10" max="10" width="17.1640625" customWidth="1"/>
    <col min="11" max="11" width="19" customWidth="1"/>
    <col min="12" max="12" width="19.6640625" customWidth="1"/>
    <col min="13" max="13" width="17.5" customWidth="1"/>
    <col min="14" max="14" width="18" customWidth="1"/>
    <col min="15" max="15" width="16" customWidth="1"/>
    <col min="16" max="16" width="20.33203125" customWidth="1"/>
    <col min="17" max="17" width="17.33203125" customWidth="1"/>
    <col min="18" max="18" width="19" customWidth="1"/>
    <col min="19" max="19" width="16.33203125" customWidth="1"/>
    <col min="20" max="20" width="16" bestFit="1" customWidth="1"/>
    <col min="21" max="21" width="18.83203125" customWidth="1"/>
    <col min="22" max="22" width="16.1640625" customWidth="1"/>
    <col min="23" max="23" width="16" hidden="1" customWidth="1"/>
    <col min="24" max="24" width="18.33203125" hidden="1" customWidth="1"/>
    <col min="25" max="25" width="19" hidden="1" customWidth="1"/>
    <col min="27" max="27" width="11.5" customWidth="1"/>
    <col min="28" max="28" width="18" customWidth="1"/>
    <col min="31" max="31" width="11.5" customWidth="1"/>
    <col min="32" max="32" width="19" customWidth="1"/>
    <col min="34" max="34" width="11.5" customWidth="1"/>
    <col min="35" max="35" width="17.5" customWidth="1"/>
    <col min="38" max="38" width="11.5" customWidth="1"/>
    <col min="39" max="39" width="19" customWidth="1"/>
    <col min="41" max="41" width="11.5" customWidth="1"/>
    <col min="42" max="42" width="18" customWidth="1"/>
    <col min="45" max="45" width="11.5" customWidth="1"/>
    <col min="46" max="46" width="19" customWidth="1"/>
    <col min="48" max="48" width="11.5" customWidth="1"/>
    <col min="49" max="49" width="18" customWidth="1"/>
  </cols>
  <sheetData>
    <row r="1" spans="1:50" x14ac:dyDescent="0.2">
      <c r="A1" s="567" t="s">
        <v>2067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</row>
    <row r="3" spans="1:50" ht="16" x14ac:dyDescent="0.2">
      <c r="A3" s="448" t="s">
        <v>2007</v>
      </c>
    </row>
    <row r="4" spans="1:50" ht="28.5" customHeight="1" x14ac:dyDescent="0.2">
      <c r="A4" s="567" t="s">
        <v>2010</v>
      </c>
      <c r="B4" s="567"/>
      <c r="C4" s="567"/>
      <c r="D4" s="567"/>
      <c r="E4" s="567"/>
      <c r="F4" s="567"/>
      <c r="G4" s="567"/>
      <c r="H4" s="567"/>
      <c r="I4" s="567"/>
      <c r="J4" s="567"/>
      <c r="K4" s="567"/>
      <c r="L4" s="567"/>
      <c r="M4" s="567"/>
      <c r="N4" s="567"/>
      <c r="O4" s="567"/>
      <c r="P4" s="567"/>
      <c r="Q4" s="567"/>
      <c r="R4" s="567"/>
      <c r="S4" s="567"/>
      <c r="T4" s="567"/>
      <c r="U4" s="567"/>
      <c r="V4" s="567"/>
      <c r="W4" s="567"/>
      <c r="X4" s="567"/>
      <c r="Y4" s="567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  <c r="AO4" s="372"/>
      <c r="AP4" s="372"/>
      <c r="AQ4" s="372"/>
      <c r="AR4" s="372"/>
      <c r="AS4" s="372"/>
      <c r="AT4" s="372"/>
      <c r="AU4" s="372"/>
      <c r="AV4" s="372"/>
      <c r="AW4" s="372"/>
      <c r="AX4" s="372"/>
    </row>
    <row r="5" spans="1:50" x14ac:dyDescent="0.2">
      <c r="A5" s="373"/>
      <c r="B5" s="373"/>
      <c r="C5" s="373"/>
      <c r="D5" s="374"/>
      <c r="E5" s="373"/>
      <c r="F5" s="374"/>
      <c r="G5" s="374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373"/>
      <c r="AC5" s="373"/>
      <c r="AD5" s="373"/>
      <c r="AE5" s="373"/>
      <c r="AF5" s="373"/>
      <c r="AG5" s="373"/>
      <c r="AH5" s="373"/>
      <c r="AI5" s="373"/>
      <c r="AJ5" s="373"/>
      <c r="AK5" s="373"/>
      <c r="AL5" s="373"/>
      <c r="AM5" s="373"/>
      <c r="AN5" s="373"/>
      <c r="AO5" s="373"/>
      <c r="AP5" s="373"/>
      <c r="AQ5" s="373"/>
      <c r="AR5" s="373"/>
      <c r="AS5" s="373"/>
      <c r="AT5" s="373"/>
      <c r="AU5" s="373"/>
      <c r="AV5" s="373"/>
      <c r="AW5" s="373"/>
      <c r="AX5" s="373"/>
    </row>
    <row r="6" spans="1:50" x14ac:dyDescent="0.2">
      <c r="A6" s="375" t="s">
        <v>1955</v>
      </c>
      <c r="B6" s="563">
        <v>2025</v>
      </c>
      <c r="C6" s="564"/>
      <c r="D6" s="564"/>
      <c r="E6" s="564">
        <v>2026</v>
      </c>
      <c r="F6" s="564"/>
      <c r="G6" s="564"/>
      <c r="H6" s="564">
        <v>2027</v>
      </c>
      <c r="I6" s="564"/>
      <c r="J6" s="564"/>
      <c r="K6" s="564">
        <v>2028</v>
      </c>
      <c r="L6" s="564"/>
      <c r="M6" s="564"/>
      <c r="N6" s="564">
        <v>2029</v>
      </c>
      <c r="O6" s="564"/>
      <c r="P6" s="564"/>
      <c r="Q6" s="564">
        <v>2030</v>
      </c>
      <c r="R6" s="564"/>
      <c r="S6" s="564"/>
      <c r="T6" s="564">
        <v>2031</v>
      </c>
      <c r="U6" s="564"/>
      <c r="V6" s="565"/>
      <c r="W6" s="564">
        <v>2032</v>
      </c>
      <c r="X6" s="564"/>
      <c r="Y6" s="565"/>
      <c r="Z6" s="376"/>
      <c r="AA6" s="376"/>
      <c r="AB6" s="376"/>
      <c r="AC6" s="376"/>
      <c r="AD6" s="560"/>
      <c r="AE6" s="560"/>
      <c r="AF6" s="560"/>
      <c r="AG6" s="560"/>
      <c r="AH6" s="560"/>
      <c r="AI6" s="560"/>
      <c r="AJ6" s="560"/>
      <c r="AK6" s="560"/>
      <c r="AL6" s="560"/>
      <c r="AM6" s="560"/>
      <c r="AN6" s="560"/>
      <c r="AO6" s="560"/>
      <c r="AP6" s="560"/>
      <c r="AQ6" s="560"/>
      <c r="AR6" s="560"/>
      <c r="AS6" s="560"/>
      <c r="AT6" s="560"/>
      <c r="AU6" s="560"/>
      <c r="AV6" s="560"/>
      <c r="AW6" s="560"/>
      <c r="AX6" s="560"/>
    </row>
    <row r="7" spans="1:50" x14ac:dyDescent="0.2">
      <c r="A7" s="378"/>
      <c r="B7" s="378" t="s">
        <v>1956</v>
      </c>
      <c r="C7" s="378" t="s">
        <v>1957</v>
      </c>
      <c r="D7" s="379" t="s">
        <v>524</v>
      </c>
      <c r="E7" s="378" t="s">
        <v>1956</v>
      </c>
      <c r="F7" s="378" t="s">
        <v>1957</v>
      </c>
      <c r="G7" s="379" t="s">
        <v>524</v>
      </c>
      <c r="H7" s="378" t="s">
        <v>1956</v>
      </c>
      <c r="I7" s="378" t="s">
        <v>1957</v>
      </c>
      <c r="J7" s="379" t="s">
        <v>524</v>
      </c>
      <c r="K7" s="378" t="s">
        <v>1956</v>
      </c>
      <c r="L7" s="378" t="s">
        <v>1957</v>
      </c>
      <c r="M7" s="379" t="s">
        <v>524</v>
      </c>
      <c r="N7" s="378" t="s">
        <v>1956</v>
      </c>
      <c r="O7" s="378" t="s">
        <v>1957</v>
      </c>
      <c r="P7" s="379" t="s">
        <v>524</v>
      </c>
      <c r="Q7" s="378" t="s">
        <v>1956</v>
      </c>
      <c r="R7" s="378" t="s">
        <v>1957</v>
      </c>
      <c r="S7" s="379" t="s">
        <v>524</v>
      </c>
      <c r="T7" s="378" t="s">
        <v>1956</v>
      </c>
      <c r="U7" s="378" t="s">
        <v>1957</v>
      </c>
      <c r="V7" s="379" t="s">
        <v>524</v>
      </c>
      <c r="W7" s="378" t="s">
        <v>1956</v>
      </c>
      <c r="X7" s="378" t="s">
        <v>1957</v>
      </c>
      <c r="Y7" s="379" t="s">
        <v>524</v>
      </c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377"/>
      <c r="AN7" s="377"/>
      <c r="AO7" s="377"/>
      <c r="AP7" s="377"/>
      <c r="AQ7" s="377"/>
      <c r="AR7" s="377"/>
      <c r="AS7" s="377"/>
      <c r="AT7" s="377"/>
      <c r="AU7" s="377"/>
      <c r="AV7" s="377"/>
      <c r="AW7" s="377"/>
      <c r="AX7" s="377"/>
    </row>
    <row r="8" spans="1:50" x14ac:dyDescent="0.2">
      <c r="A8" s="561"/>
      <c r="B8" s="562"/>
      <c r="C8" s="562"/>
      <c r="D8" s="562"/>
      <c r="E8" s="562"/>
      <c r="F8" s="562"/>
      <c r="G8" s="562"/>
      <c r="H8" s="562"/>
      <c r="I8" s="562"/>
      <c r="J8" s="562"/>
      <c r="K8" s="562"/>
      <c r="L8" s="562"/>
      <c r="M8" s="562"/>
      <c r="N8" s="562"/>
      <c r="O8" s="562"/>
      <c r="P8" s="562"/>
      <c r="Q8" s="562"/>
      <c r="R8" s="562"/>
      <c r="S8" s="562"/>
      <c r="T8" s="562"/>
      <c r="U8" s="562"/>
      <c r="V8" s="562"/>
      <c r="W8" s="562"/>
      <c r="X8" s="562"/>
      <c r="Y8" s="562"/>
      <c r="Z8" s="380"/>
      <c r="AA8" s="380"/>
      <c r="AB8" s="380"/>
      <c r="AC8" s="380"/>
      <c r="AD8" s="380"/>
      <c r="AE8" s="380"/>
      <c r="AF8" s="380"/>
      <c r="AG8" s="380"/>
      <c r="AH8" s="380"/>
      <c r="AI8" s="380"/>
      <c r="AJ8" s="380"/>
      <c r="AK8" s="380"/>
      <c r="AL8" s="380"/>
      <c r="AM8" s="380"/>
      <c r="AN8" s="380"/>
      <c r="AO8" s="380"/>
      <c r="AP8" s="380"/>
      <c r="AQ8" s="380"/>
      <c r="AR8" s="380"/>
      <c r="AS8" s="380"/>
      <c r="AT8" s="380"/>
      <c r="AU8" s="380"/>
      <c r="AV8" s="380"/>
      <c r="AW8" s="380"/>
      <c r="AX8" s="380"/>
    </row>
    <row r="9" spans="1:50" x14ac:dyDescent="0.2">
      <c r="A9" s="568" t="s">
        <v>1958</v>
      </c>
      <c r="B9" s="569"/>
      <c r="C9" s="569"/>
      <c r="D9" s="569"/>
      <c r="E9" s="569"/>
      <c r="F9" s="569"/>
      <c r="G9" s="569"/>
      <c r="H9" s="569"/>
      <c r="I9" s="569"/>
      <c r="J9" s="569"/>
      <c r="K9" s="569"/>
      <c r="L9" s="569"/>
      <c r="M9" s="569"/>
      <c r="N9" s="569"/>
      <c r="O9" s="569"/>
      <c r="P9" s="569"/>
      <c r="Q9" s="569"/>
      <c r="R9" s="569"/>
      <c r="S9" s="569"/>
      <c r="T9" s="569"/>
      <c r="U9" s="569"/>
      <c r="V9" s="569"/>
      <c r="W9" s="569"/>
      <c r="X9" s="569"/>
      <c r="Y9" s="569"/>
      <c r="Z9" s="380"/>
      <c r="AA9" s="380"/>
      <c r="AB9" s="380"/>
      <c r="AC9" s="380"/>
      <c r="AD9" s="380"/>
      <c r="AE9" s="380"/>
      <c r="AF9" s="380"/>
      <c r="AG9" s="380"/>
      <c r="AH9" s="380"/>
      <c r="AI9" s="380"/>
      <c r="AJ9" s="380"/>
      <c r="AK9" s="380"/>
      <c r="AL9" s="380"/>
      <c r="AM9" s="380"/>
      <c r="AN9" s="380"/>
      <c r="AO9" s="380"/>
      <c r="AP9" s="380"/>
      <c r="AQ9" s="380"/>
      <c r="AR9" s="380"/>
      <c r="AS9" s="380"/>
      <c r="AT9" s="380"/>
      <c r="AU9" s="380"/>
      <c r="AV9" s="380"/>
      <c r="AW9" s="380"/>
      <c r="AX9" s="380"/>
    </row>
    <row r="10" spans="1:50" x14ac:dyDescent="0.2">
      <c r="A10" s="381" t="s">
        <v>614</v>
      </c>
      <c r="B10" s="382">
        <v>11</v>
      </c>
      <c r="C10" s="383">
        <v>16.845084999999997</v>
      </c>
      <c r="D10" s="384">
        <f>B10+C10</f>
        <v>27.845084999999997</v>
      </c>
      <c r="E10" s="383">
        <v>11</v>
      </c>
      <c r="F10" s="385">
        <v>18.050687499999999</v>
      </c>
      <c r="G10" s="384">
        <f>E10+F10</f>
        <v>29.050687499999999</v>
      </c>
      <c r="H10" s="383">
        <v>11</v>
      </c>
      <c r="I10" s="383">
        <v>18.708536585365849</v>
      </c>
      <c r="J10" s="384">
        <f>H10+I10</f>
        <v>29.708536585365849</v>
      </c>
      <c r="K10" s="383">
        <v>11</v>
      </c>
      <c r="L10" s="383">
        <v>19.73343902439024</v>
      </c>
      <c r="M10" s="386">
        <f>K10+L10</f>
        <v>30.73343902439024</v>
      </c>
      <c r="N10" s="384">
        <v>11</v>
      </c>
      <c r="O10" s="383">
        <v>20.797385365853657</v>
      </c>
      <c r="P10" s="383">
        <f>N10+O10</f>
        <v>31.797385365853657</v>
      </c>
      <c r="Q10" s="386">
        <v>11</v>
      </c>
      <c r="R10" s="384">
        <v>21.905256097560972</v>
      </c>
      <c r="S10" s="383">
        <f>Q10+R10</f>
        <v>32.905256097560972</v>
      </c>
      <c r="T10" s="386">
        <v>11</v>
      </c>
      <c r="U10" s="384">
        <v>23.060304878048775</v>
      </c>
      <c r="V10" s="383">
        <f>T10+U10</f>
        <v>34.060304878048775</v>
      </c>
      <c r="W10" s="386">
        <v>11</v>
      </c>
      <c r="X10" s="386">
        <f>(U10*5.2%)+U10</f>
        <v>24.259440731707311</v>
      </c>
      <c r="Y10" s="383">
        <f t="shared" ref="Y10:Y20" si="0">W10+X10</f>
        <v>35.259440731707315</v>
      </c>
      <c r="Z10" s="387"/>
      <c r="AA10" s="388"/>
      <c r="AB10" s="389"/>
      <c r="AC10" s="387"/>
      <c r="AD10" s="387"/>
      <c r="AE10" s="388"/>
      <c r="AF10" s="389"/>
      <c r="AG10" s="387"/>
      <c r="AH10" s="388"/>
      <c r="AI10" s="389"/>
      <c r="AJ10" s="387"/>
      <c r="AK10" s="387"/>
      <c r="AL10" s="388"/>
      <c r="AM10" s="389"/>
      <c r="AN10" s="387"/>
      <c r="AO10" s="388"/>
      <c r="AP10" s="389"/>
      <c r="AQ10" s="387"/>
      <c r="AR10" s="387"/>
      <c r="AS10" s="388"/>
      <c r="AT10" s="389"/>
      <c r="AU10" s="387"/>
      <c r="AV10" s="388"/>
      <c r="AW10" s="389"/>
      <c r="AX10" s="387"/>
    </row>
    <row r="11" spans="1:50" x14ac:dyDescent="0.2">
      <c r="A11" s="381" t="s">
        <v>615</v>
      </c>
      <c r="B11" s="382">
        <v>11</v>
      </c>
      <c r="C11" s="383">
        <v>20.330275</v>
      </c>
      <c r="D11" s="384">
        <f t="shared" ref="D11:D20" si="1">B11+C11</f>
        <v>31.330275</v>
      </c>
      <c r="E11" s="383">
        <v>11</v>
      </c>
      <c r="F11" s="385">
        <v>21.7853125</v>
      </c>
      <c r="G11" s="384">
        <f t="shared" ref="G11:G20" si="2">E11+F11</f>
        <v>32.785312500000003</v>
      </c>
      <c r="H11" s="383">
        <v>9</v>
      </c>
      <c r="I11" s="383">
        <v>22.579268292682922</v>
      </c>
      <c r="J11" s="384">
        <f t="shared" ref="J11:J20" si="3">H11+I11</f>
        <v>31.579268292682922</v>
      </c>
      <c r="K11" s="383">
        <v>9</v>
      </c>
      <c r="L11" s="383">
        <v>23.816219512195119</v>
      </c>
      <c r="M11" s="386">
        <f t="shared" ref="M11:M20" si="4">K11+L11</f>
        <v>32.816219512195119</v>
      </c>
      <c r="N11" s="384">
        <v>9</v>
      </c>
      <c r="O11" s="383">
        <v>25.100292682926835</v>
      </c>
      <c r="P11" s="383">
        <f t="shared" ref="P11:P20" si="5">N11+O11</f>
        <v>34.100292682926835</v>
      </c>
      <c r="Q11" s="386">
        <v>9</v>
      </c>
      <c r="R11" s="384">
        <v>26.437378048780484</v>
      </c>
      <c r="S11" s="383">
        <f t="shared" ref="S11:S20" si="6">Q11+R11</f>
        <v>35.437378048780488</v>
      </c>
      <c r="T11" s="386">
        <v>9</v>
      </c>
      <c r="U11" s="384">
        <v>27.831402439024387</v>
      </c>
      <c r="V11" s="383">
        <f t="shared" ref="V11:V20" si="7">T11+U11</f>
        <v>36.831402439024387</v>
      </c>
      <c r="W11" s="386">
        <v>9</v>
      </c>
      <c r="X11" s="386">
        <f t="shared" ref="X11:X20" si="8">(U11*5.2%)+U11</f>
        <v>29.278635365853656</v>
      </c>
      <c r="Y11" s="383">
        <f t="shared" si="0"/>
        <v>38.27863536585366</v>
      </c>
      <c r="Z11" s="387"/>
      <c r="AA11" s="388"/>
      <c r="AB11" s="389"/>
      <c r="AC11" s="387"/>
      <c r="AD11" s="387"/>
      <c r="AE11" s="388"/>
      <c r="AF11" s="389"/>
      <c r="AG11" s="387"/>
      <c r="AH11" s="388"/>
      <c r="AI11" s="389"/>
      <c r="AJ11" s="387"/>
      <c r="AK11" s="387"/>
      <c r="AL11" s="388"/>
      <c r="AM11" s="389"/>
      <c r="AN11" s="387"/>
      <c r="AO11" s="388"/>
      <c r="AP11" s="389"/>
      <c r="AQ11" s="387"/>
      <c r="AR11" s="387"/>
      <c r="AS11" s="388"/>
      <c r="AT11" s="389"/>
      <c r="AU11" s="387"/>
      <c r="AV11" s="388"/>
      <c r="AW11" s="389"/>
      <c r="AX11" s="387"/>
    </row>
    <row r="12" spans="1:50" x14ac:dyDescent="0.2">
      <c r="A12" s="390" t="s">
        <v>616</v>
      </c>
      <c r="B12" s="382">
        <v>11</v>
      </c>
      <c r="C12" s="383">
        <v>10.45557</v>
      </c>
      <c r="D12" s="384">
        <f t="shared" si="1"/>
        <v>21.455570000000002</v>
      </c>
      <c r="E12" s="383">
        <v>11</v>
      </c>
      <c r="F12" s="385">
        <v>11.203875</v>
      </c>
      <c r="G12" s="384">
        <f t="shared" si="2"/>
        <v>22.203875</v>
      </c>
      <c r="H12" s="383">
        <v>11</v>
      </c>
      <c r="I12" s="383">
        <v>11.612195121951217</v>
      </c>
      <c r="J12" s="384">
        <f t="shared" si="3"/>
        <v>22.612195121951217</v>
      </c>
      <c r="K12" s="383">
        <v>11</v>
      </c>
      <c r="L12" s="383">
        <v>12.248341463414631</v>
      </c>
      <c r="M12" s="386">
        <f t="shared" si="4"/>
        <v>23.248341463414633</v>
      </c>
      <c r="N12" s="384">
        <v>11</v>
      </c>
      <c r="O12" s="383">
        <v>12.90872195121951</v>
      </c>
      <c r="P12" s="383">
        <f t="shared" si="5"/>
        <v>23.908721951219512</v>
      </c>
      <c r="Q12" s="386">
        <v>11</v>
      </c>
      <c r="R12" s="384">
        <v>13.596365853658538</v>
      </c>
      <c r="S12" s="383">
        <f t="shared" si="6"/>
        <v>24.59636585365854</v>
      </c>
      <c r="T12" s="386">
        <v>11</v>
      </c>
      <c r="U12" s="384">
        <v>14.313292682926825</v>
      </c>
      <c r="V12" s="383">
        <f t="shared" si="7"/>
        <v>25.313292682926825</v>
      </c>
      <c r="W12" s="386">
        <v>11</v>
      </c>
      <c r="X12" s="386">
        <f t="shared" si="8"/>
        <v>15.057583902439021</v>
      </c>
      <c r="Y12" s="383">
        <f t="shared" si="0"/>
        <v>26.057583902439021</v>
      </c>
      <c r="Z12" s="387"/>
      <c r="AA12" s="388"/>
      <c r="AB12" s="389"/>
      <c r="AC12" s="387"/>
      <c r="AD12" s="387"/>
      <c r="AE12" s="388"/>
      <c r="AF12" s="389"/>
      <c r="AG12" s="387"/>
      <c r="AH12" s="388"/>
      <c r="AI12" s="389"/>
      <c r="AJ12" s="387"/>
      <c r="AK12" s="387"/>
      <c r="AL12" s="388"/>
      <c r="AM12" s="389"/>
      <c r="AN12" s="387"/>
      <c r="AO12" s="388"/>
      <c r="AP12" s="389"/>
      <c r="AQ12" s="387"/>
      <c r="AR12" s="387"/>
      <c r="AS12" s="388"/>
      <c r="AT12" s="389"/>
      <c r="AU12" s="387"/>
      <c r="AV12" s="388"/>
      <c r="AW12" s="389"/>
      <c r="AX12" s="387"/>
    </row>
    <row r="13" spans="1:50" x14ac:dyDescent="0.2">
      <c r="A13" s="391" t="s">
        <v>617</v>
      </c>
      <c r="B13" s="382">
        <v>11</v>
      </c>
      <c r="C13" s="383">
        <v>13.359895000000002</v>
      </c>
      <c r="D13" s="384">
        <f t="shared" si="1"/>
        <v>24.359895000000002</v>
      </c>
      <c r="E13" s="383">
        <v>11</v>
      </c>
      <c r="F13" s="385">
        <v>14.316062500000005</v>
      </c>
      <c r="G13" s="384">
        <f t="shared" si="2"/>
        <v>25.316062500000005</v>
      </c>
      <c r="H13" s="383">
        <v>11</v>
      </c>
      <c r="I13" s="383">
        <v>14.837804878048777</v>
      </c>
      <c r="J13" s="384">
        <f t="shared" si="3"/>
        <v>25.837804878048779</v>
      </c>
      <c r="K13" s="383">
        <v>11</v>
      </c>
      <c r="L13" s="383">
        <v>15.650658536585363</v>
      </c>
      <c r="M13" s="386">
        <f t="shared" si="4"/>
        <v>26.650658536585361</v>
      </c>
      <c r="N13" s="384">
        <v>11</v>
      </c>
      <c r="O13" s="383">
        <v>16.494478048780486</v>
      </c>
      <c r="P13" s="383">
        <f t="shared" si="5"/>
        <v>27.494478048780486</v>
      </c>
      <c r="Q13" s="386">
        <v>11</v>
      </c>
      <c r="R13" s="384">
        <v>17.373134146341464</v>
      </c>
      <c r="S13" s="383">
        <f t="shared" si="6"/>
        <v>28.373134146341464</v>
      </c>
      <c r="T13" s="386">
        <v>11</v>
      </c>
      <c r="U13" s="384">
        <v>18.289207317073171</v>
      </c>
      <c r="V13" s="383">
        <f t="shared" si="7"/>
        <v>29.289207317073171</v>
      </c>
      <c r="W13" s="386">
        <v>11</v>
      </c>
      <c r="X13" s="386">
        <f t="shared" si="8"/>
        <v>19.240246097560977</v>
      </c>
      <c r="Y13" s="383">
        <f t="shared" si="0"/>
        <v>30.240246097560977</v>
      </c>
      <c r="Z13" s="387"/>
      <c r="AA13" s="388"/>
      <c r="AB13" s="389"/>
      <c r="AC13" s="387"/>
      <c r="AD13" s="387"/>
      <c r="AE13" s="388"/>
      <c r="AF13" s="389"/>
      <c r="AG13" s="387"/>
      <c r="AH13" s="388"/>
      <c r="AI13" s="389"/>
      <c r="AJ13" s="387"/>
      <c r="AK13" s="387"/>
      <c r="AL13" s="388"/>
      <c r="AM13" s="389"/>
      <c r="AN13" s="387"/>
      <c r="AO13" s="388"/>
      <c r="AP13" s="389"/>
      <c r="AQ13" s="387"/>
      <c r="AR13" s="387"/>
      <c r="AS13" s="388"/>
      <c r="AT13" s="389"/>
      <c r="AU13" s="387"/>
      <c r="AV13" s="388"/>
      <c r="AW13" s="389"/>
      <c r="AX13" s="387"/>
    </row>
    <row r="14" spans="1:50" x14ac:dyDescent="0.2">
      <c r="A14" s="381" t="s">
        <v>618</v>
      </c>
      <c r="B14" s="382">
        <v>11</v>
      </c>
      <c r="C14" s="383">
        <v>14.521624999999998</v>
      </c>
      <c r="D14" s="384">
        <f t="shared" si="1"/>
        <v>25.521625</v>
      </c>
      <c r="E14" s="383">
        <v>11</v>
      </c>
      <c r="F14" s="385">
        <v>15.560937500000001</v>
      </c>
      <c r="G14" s="384">
        <f t="shared" si="2"/>
        <v>26.560937500000001</v>
      </c>
      <c r="H14" s="383">
        <v>11</v>
      </c>
      <c r="I14" s="383">
        <v>16.128048780487802</v>
      </c>
      <c r="J14" s="384">
        <f t="shared" si="3"/>
        <v>27.128048780487802</v>
      </c>
      <c r="K14" s="383">
        <v>11</v>
      </c>
      <c r="L14" s="383">
        <v>17.011585365853655</v>
      </c>
      <c r="M14" s="386">
        <f t="shared" si="4"/>
        <v>28.011585365853655</v>
      </c>
      <c r="N14" s="384">
        <v>11</v>
      </c>
      <c r="O14" s="383">
        <v>17.928780487804875</v>
      </c>
      <c r="P14" s="383">
        <f t="shared" si="5"/>
        <v>28.928780487804875</v>
      </c>
      <c r="Q14" s="386">
        <v>11</v>
      </c>
      <c r="R14" s="384">
        <v>18.883841463414633</v>
      </c>
      <c r="S14" s="383">
        <f t="shared" si="6"/>
        <v>29.883841463414633</v>
      </c>
      <c r="T14" s="386">
        <v>11</v>
      </c>
      <c r="U14" s="384">
        <v>19.879573170731707</v>
      </c>
      <c r="V14" s="383">
        <f t="shared" si="7"/>
        <v>30.879573170731707</v>
      </c>
      <c r="W14" s="386">
        <v>11</v>
      </c>
      <c r="X14" s="386">
        <f t="shared" si="8"/>
        <v>20.913310975609754</v>
      </c>
      <c r="Y14" s="383">
        <f t="shared" si="0"/>
        <v>31.913310975609754</v>
      </c>
      <c r="Z14" s="387"/>
      <c r="AA14" s="388"/>
      <c r="AB14" s="389"/>
      <c r="AC14" s="387"/>
      <c r="AD14" s="387"/>
      <c r="AE14" s="388"/>
      <c r="AF14" s="389"/>
      <c r="AG14" s="387"/>
      <c r="AH14" s="388"/>
      <c r="AI14" s="389"/>
      <c r="AJ14" s="387"/>
      <c r="AK14" s="387"/>
      <c r="AL14" s="388"/>
      <c r="AM14" s="389"/>
      <c r="AN14" s="387"/>
      <c r="AO14" s="388"/>
      <c r="AP14" s="389"/>
      <c r="AQ14" s="387"/>
      <c r="AR14" s="387"/>
      <c r="AS14" s="388"/>
      <c r="AT14" s="389"/>
      <c r="AU14" s="387"/>
      <c r="AV14" s="388"/>
      <c r="AW14" s="389"/>
      <c r="AX14" s="387"/>
    </row>
    <row r="15" spans="1:50" x14ac:dyDescent="0.2">
      <c r="A15" s="381" t="s">
        <v>619</v>
      </c>
      <c r="B15" s="382">
        <v>9</v>
      </c>
      <c r="C15" s="383">
        <v>10.45557</v>
      </c>
      <c r="D15" s="384">
        <f t="shared" si="1"/>
        <v>19.455570000000002</v>
      </c>
      <c r="E15" s="383">
        <v>9</v>
      </c>
      <c r="F15" s="385">
        <v>11.203875</v>
      </c>
      <c r="G15" s="384">
        <f t="shared" si="2"/>
        <v>20.203875</v>
      </c>
      <c r="H15" s="383">
        <v>7</v>
      </c>
      <c r="I15" s="383">
        <v>11.612195121951217</v>
      </c>
      <c r="J15" s="384">
        <f t="shared" si="3"/>
        <v>18.612195121951217</v>
      </c>
      <c r="K15" s="383">
        <v>7</v>
      </c>
      <c r="L15" s="383">
        <v>12.248341463414631</v>
      </c>
      <c r="M15" s="386">
        <f t="shared" si="4"/>
        <v>19.248341463414633</v>
      </c>
      <c r="N15" s="384">
        <v>7</v>
      </c>
      <c r="O15" s="383">
        <v>12.90872195121951</v>
      </c>
      <c r="P15" s="383">
        <f t="shared" si="5"/>
        <v>19.908721951219512</v>
      </c>
      <c r="Q15" s="386">
        <v>7</v>
      </c>
      <c r="R15" s="384">
        <v>13.596365853658538</v>
      </c>
      <c r="S15" s="383">
        <f t="shared" si="6"/>
        <v>20.59636585365854</v>
      </c>
      <c r="T15" s="386">
        <v>7</v>
      </c>
      <c r="U15" s="384">
        <v>14.313292682926825</v>
      </c>
      <c r="V15" s="383">
        <f t="shared" si="7"/>
        <v>21.313292682926825</v>
      </c>
      <c r="W15" s="386">
        <v>8</v>
      </c>
      <c r="X15" s="386">
        <f t="shared" si="8"/>
        <v>15.057583902439021</v>
      </c>
      <c r="Y15" s="383">
        <f t="shared" si="0"/>
        <v>23.057583902439021</v>
      </c>
      <c r="Z15" s="387"/>
      <c r="AA15" s="388"/>
      <c r="AB15" s="389"/>
      <c r="AC15" s="387"/>
      <c r="AD15" s="387"/>
      <c r="AE15" s="388"/>
      <c r="AF15" s="389"/>
      <c r="AG15" s="387"/>
      <c r="AH15" s="388"/>
      <c r="AI15" s="389"/>
      <c r="AJ15" s="387"/>
      <c r="AK15" s="387"/>
      <c r="AL15" s="388"/>
      <c r="AM15" s="389"/>
      <c r="AN15" s="387"/>
      <c r="AO15" s="388"/>
      <c r="AP15" s="389"/>
      <c r="AQ15" s="387"/>
      <c r="AR15" s="387"/>
      <c r="AS15" s="388"/>
      <c r="AT15" s="389"/>
      <c r="AU15" s="387"/>
      <c r="AV15" s="388"/>
      <c r="AW15" s="389"/>
      <c r="AX15" s="387"/>
    </row>
    <row r="16" spans="1:50" x14ac:dyDescent="0.2">
      <c r="A16" s="390" t="s">
        <v>620</v>
      </c>
      <c r="B16" s="392">
        <v>10</v>
      </c>
      <c r="C16" s="383">
        <v>13.359895000000002</v>
      </c>
      <c r="D16" s="384">
        <f t="shared" si="1"/>
        <v>23.359895000000002</v>
      </c>
      <c r="E16" s="383">
        <v>10</v>
      </c>
      <c r="F16" s="385">
        <v>14.316062500000005</v>
      </c>
      <c r="G16" s="384">
        <f t="shared" si="2"/>
        <v>24.316062500000005</v>
      </c>
      <c r="H16" s="383">
        <v>9</v>
      </c>
      <c r="I16" s="383">
        <v>12.902439024390242</v>
      </c>
      <c r="J16" s="384">
        <f t="shared" si="3"/>
        <v>21.90243902439024</v>
      </c>
      <c r="K16" s="383">
        <v>9</v>
      </c>
      <c r="L16" s="383">
        <v>13.609268292682925</v>
      </c>
      <c r="M16" s="386">
        <f t="shared" si="4"/>
        <v>22.609268292682927</v>
      </c>
      <c r="N16" s="384">
        <v>10</v>
      </c>
      <c r="O16" s="383">
        <v>14.343024390243903</v>
      </c>
      <c r="P16" s="383">
        <f t="shared" si="5"/>
        <v>24.343024390243905</v>
      </c>
      <c r="Q16" s="386">
        <v>10</v>
      </c>
      <c r="R16" s="384">
        <v>15.107073170731708</v>
      </c>
      <c r="S16" s="383">
        <f t="shared" si="6"/>
        <v>25.107073170731709</v>
      </c>
      <c r="T16" s="386">
        <v>10</v>
      </c>
      <c r="U16" s="384">
        <v>15.903658536585363</v>
      </c>
      <c r="V16" s="383">
        <f t="shared" si="7"/>
        <v>25.903658536585361</v>
      </c>
      <c r="W16" s="386">
        <v>10</v>
      </c>
      <c r="X16" s="386">
        <f t="shared" si="8"/>
        <v>16.730648780487801</v>
      </c>
      <c r="Y16" s="383">
        <f t="shared" si="0"/>
        <v>26.730648780487801</v>
      </c>
      <c r="Z16" s="387"/>
      <c r="AA16" s="388"/>
      <c r="AB16" s="389"/>
      <c r="AC16" s="387"/>
      <c r="AD16" s="387"/>
      <c r="AE16" s="388"/>
      <c r="AF16" s="389"/>
      <c r="AG16" s="387"/>
      <c r="AH16" s="388"/>
      <c r="AI16" s="389"/>
      <c r="AJ16" s="387"/>
      <c r="AK16" s="387"/>
      <c r="AL16" s="388"/>
      <c r="AM16" s="389"/>
      <c r="AN16" s="387"/>
      <c r="AO16" s="388"/>
      <c r="AP16" s="389"/>
      <c r="AQ16" s="387"/>
      <c r="AR16" s="387"/>
      <c r="AS16" s="388"/>
      <c r="AT16" s="389"/>
      <c r="AU16" s="387"/>
      <c r="AV16" s="388"/>
      <c r="AW16" s="389"/>
      <c r="AX16" s="387"/>
    </row>
    <row r="17" spans="1:50" x14ac:dyDescent="0.2">
      <c r="A17" s="381" t="s">
        <v>10</v>
      </c>
      <c r="B17" s="382">
        <v>10</v>
      </c>
      <c r="C17" s="383">
        <v>11.6173</v>
      </c>
      <c r="D17" s="384">
        <f t="shared" si="1"/>
        <v>21.6173</v>
      </c>
      <c r="E17" s="383">
        <v>10</v>
      </c>
      <c r="F17" s="385">
        <v>12.448750000000002</v>
      </c>
      <c r="G17" s="384">
        <f t="shared" si="2"/>
        <v>22.448750000000004</v>
      </c>
      <c r="H17" s="383">
        <v>9</v>
      </c>
      <c r="I17" s="383">
        <v>14.837804878048777</v>
      </c>
      <c r="J17" s="384">
        <f t="shared" si="3"/>
        <v>23.837804878048779</v>
      </c>
      <c r="K17" s="383">
        <v>9</v>
      </c>
      <c r="L17" s="383">
        <v>15.650658536585363</v>
      </c>
      <c r="M17" s="386">
        <f t="shared" si="4"/>
        <v>24.650658536585361</v>
      </c>
      <c r="N17" s="384">
        <v>9</v>
      </c>
      <c r="O17" s="383">
        <v>16.494478048780486</v>
      </c>
      <c r="P17" s="383">
        <f t="shared" si="5"/>
        <v>25.494478048780486</v>
      </c>
      <c r="Q17" s="386">
        <v>9</v>
      </c>
      <c r="R17" s="384">
        <v>17.373134146341464</v>
      </c>
      <c r="S17" s="383">
        <f t="shared" si="6"/>
        <v>26.373134146341464</v>
      </c>
      <c r="T17" s="386">
        <v>10</v>
      </c>
      <c r="U17" s="384">
        <v>18.289207317073171</v>
      </c>
      <c r="V17" s="383">
        <f t="shared" si="7"/>
        <v>28.289207317073171</v>
      </c>
      <c r="W17" s="386">
        <v>11</v>
      </c>
      <c r="X17" s="386">
        <f t="shared" si="8"/>
        <v>19.240246097560977</v>
      </c>
      <c r="Y17" s="383">
        <f t="shared" si="0"/>
        <v>30.240246097560977</v>
      </c>
      <c r="Z17" s="387"/>
      <c r="AA17" s="388"/>
      <c r="AB17" s="389"/>
      <c r="AC17" s="387"/>
      <c r="AD17" s="387"/>
      <c r="AE17" s="388"/>
      <c r="AF17" s="389"/>
      <c r="AG17" s="387"/>
      <c r="AH17" s="388"/>
      <c r="AI17" s="389"/>
      <c r="AJ17" s="387"/>
      <c r="AK17" s="387"/>
      <c r="AL17" s="388"/>
      <c r="AM17" s="389"/>
      <c r="AN17" s="387"/>
      <c r="AO17" s="388"/>
      <c r="AP17" s="389"/>
      <c r="AQ17" s="387"/>
      <c r="AR17" s="387"/>
      <c r="AS17" s="388"/>
      <c r="AT17" s="389"/>
      <c r="AU17" s="387"/>
      <c r="AV17" s="388"/>
      <c r="AW17" s="389"/>
      <c r="AX17" s="387"/>
    </row>
    <row r="18" spans="1:50" x14ac:dyDescent="0.2">
      <c r="A18" s="381" t="s">
        <v>621</v>
      </c>
      <c r="B18" s="393">
        <v>6</v>
      </c>
      <c r="C18" s="392">
        <v>2.904325</v>
      </c>
      <c r="D18" s="384">
        <f t="shared" si="1"/>
        <v>8.904325</v>
      </c>
      <c r="E18" s="383">
        <v>6</v>
      </c>
      <c r="F18" s="385">
        <v>3.1121875000000006</v>
      </c>
      <c r="G18" s="384">
        <f t="shared" si="2"/>
        <v>9.112187500000001</v>
      </c>
      <c r="H18" s="383">
        <v>9</v>
      </c>
      <c r="I18" s="383">
        <v>6</v>
      </c>
      <c r="J18" s="384">
        <f t="shared" si="3"/>
        <v>15</v>
      </c>
      <c r="K18" s="383">
        <v>6</v>
      </c>
      <c r="L18" s="383">
        <v>3.4023170731707313</v>
      </c>
      <c r="M18" s="386">
        <f t="shared" si="4"/>
        <v>9.4023170731707317</v>
      </c>
      <c r="N18" s="384">
        <v>6</v>
      </c>
      <c r="O18" s="383">
        <v>3.5857560975609757</v>
      </c>
      <c r="P18" s="383">
        <f t="shared" si="5"/>
        <v>9.5857560975609761</v>
      </c>
      <c r="Q18" s="386">
        <v>6</v>
      </c>
      <c r="R18" s="384">
        <v>3.7767682926829269</v>
      </c>
      <c r="S18" s="383">
        <f t="shared" si="6"/>
        <v>9.7767682926829274</v>
      </c>
      <c r="T18" s="386">
        <v>6</v>
      </c>
      <c r="U18" s="384">
        <v>3.9759146341463407</v>
      </c>
      <c r="V18" s="383">
        <f t="shared" si="7"/>
        <v>9.9759146341463403</v>
      </c>
      <c r="W18" s="386">
        <v>6</v>
      </c>
      <c r="X18" s="386">
        <f t="shared" si="8"/>
        <v>4.1826621951219503</v>
      </c>
      <c r="Y18" s="383">
        <f t="shared" si="0"/>
        <v>10.182662195121949</v>
      </c>
      <c r="Z18" s="387"/>
      <c r="AA18" s="388"/>
      <c r="AB18" s="389"/>
      <c r="AC18" s="387"/>
      <c r="AD18" s="387"/>
      <c r="AE18" s="388"/>
      <c r="AF18" s="389"/>
      <c r="AG18" s="387"/>
      <c r="AH18" s="388"/>
      <c r="AI18" s="389"/>
      <c r="AJ18" s="387"/>
      <c r="AK18" s="387"/>
      <c r="AL18" s="388"/>
      <c r="AM18" s="389"/>
      <c r="AN18" s="387"/>
      <c r="AO18" s="388"/>
      <c r="AP18" s="389"/>
      <c r="AQ18" s="387"/>
      <c r="AR18" s="387"/>
      <c r="AS18" s="388"/>
      <c r="AT18" s="389"/>
      <c r="AU18" s="387"/>
      <c r="AV18" s="388"/>
      <c r="AW18" s="389"/>
      <c r="AX18" s="387"/>
    </row>
    <row r="19" spans="1:50" x14ac:dyDescent="0.2">
      <c r="A19" s="381" t="s">
        <v>11</v>
      </c>
      <c r="B19" s="382">
        <v>0</v>
      </c>
      <c r="C19" s="383">
        <v>0</v>
      </c>
      <c r="D19" s="384">
        <f t="shared" si="1"/>
        <v>0</v>
      </c>
      <c r="E19" s="383">
        <v>0</v>
      </c>
      <c r="F19" s="385">
        <v>0</v>
      </c>
      <c r="G19" s="384">
        <f t="shared" si="2"/>
        <v>0</v>
      </c>
      <c r="H19" s="383">
        <v>3</v>
      </c>
      <c r="I19" s="383">
        <v>0</v>
      </c>
      <c r="J19" s="384">
        <f t="shared" si="3"/>
        <v>3</v>
      </c>
      <c r="K19" s="383">
        <v>5</v>
      </c>
      <c r="L19" s="383">
        <v>3.4023170731707313</v>
      </c>
      <c r="M19" s="386">
        <f t="shared" si="4"/>
        <v>8.4023170731707317</v>
      </c>
      <c r="N19" s="384">
        <v>6</v>
      </c>
      <c r="O19" s="383">
        <v>3.5857560975609757</v>
      </c>
      <c r="P19" s="383">
        <f t="shared" si="5"/>
        <v>9.5857560975609761</v>
      </c>
      <c r="Q19" s="386">
        <v>7</v>
      </c>
      <c r="R19" s="384">
        <v>3.7767682926829269</v>
      </c>
      <c r="S19" s="383">
        <f t="shared" si="6"/>
        <v>10.776768292682927</v>
      </c>
      <c r="T19" s="386">
        <v>8</v>
      </c>
      <c r="U19" s="384">
        <v>3.9759146341463407</v>
      </c>
      <c r="V19" s="383">
        <f t="shared" si="7"/>
        <v>11.97591463414634</v>
      </c>
      <c r="W19" s="386">
        <v>6</v>
      </c>
      <c r="X19" s="386">
        <f t="shared" si="8"/>
        <v>4.1826621951219503</v>
      </c>
      <c r="Y19" s="383">
        <f t="shared" si="0"/>
        <v>10.182662195121949</v>
      </c>
      <c r="Z19" s="387"/>
      <c r="AA19" s="388"/>
      <c r="AB19" s="389"/>
      <c r="AC19" s="387"/>
      <c r="AD19" s="387"/>
      <c r="AE19" s="388"/>
      <c r="AF19" s="389"/>
      <c r="AG19" s="387"/>
      <c r="AH19" s="388"/>
      <c r="AI19" s="389"/>
      <c r="AJ19" s="387"/>
      <c r="AK19" s="387"/>
      <c r="AL19" s="388"/>
      <c r="AM19" s="389"/>
      <c r="AN19" s="387"/>
      <c r="AO19" s="388"/>
      <c r="AP19" s="389"/>
      <c r="AQ19" s="387"/>
      <c r="AR19" s="387"/>
      <c r="AS19" s="388"/>
      <c r="AT19" s="389"/>
      <c r="AU19" s="387"/>
      <c r="AV19" s="388"/>
      <c r="AW19" s="389"/>
      <c r="AX19" s="387"/>
    </row>
    <row r="20" spans="1:50" x14ac:dyDescent="0.2">
      <c r="A20" s="381" t="s">
        <v>622</v>
      </c>
      <c r="B20" s="382">
        <v>0</v>
      </c>
      <c r="C20" s="383">
        <v>2.3234600000000003</v>
      </c>
      <c r="D20" s="384">
        <f t="shared" si="1"/>
        <v>2.3234600000000003</v>
      </c>
      <c r="E20" s="383">
        <v>0</v>
      </c>
      <c r="F20" s="385">
        <v>2.4897500000000004</v>
      </c>
      <c r="G20" s="384">
        <f t="shared" si="2"/>
        <v>2.4897500000000004</v>
      </c>
      <c r="H20" s="383">
        <v>0</v>
      </c>
      <c r="I20" s="383">
        <v>2.5804878048780484</v>
      </c>
      <c r="J20" s="384">
        <f t="shared" si="3"/>
        <v>2.5804878048780484</v>
      </c>
      <c r="K20" s="383">
        <v>3</v>
      </c>
      <c r="L20" s="383">
        <v>2.7218536585365851</v>
      </c>
      <c r="M20" s="386">
        <f t="shared" si="4"/>
        <v>5.7218536585365847</v>
      </c>
      <c r="N20" s="384">
        <v>1</v>
      </c>
      <c r="O20" s="383">
        <v>2.8686048780487803</v>
      </c>
      <c r="P20" s="383">
        <f t="shared" si="5"/>
        <v>3.8686048780487803</v>
      </c>
      <c r="Q20" s="386">
        <v>1</v>
      </c>
      <c r="R20" s="384">
        <v>3.0214146341463413</v>
      </c>
      <c r="S20" s="383">
        <f t="shared" si="6"/>
        <v>4.0214146341463408</v>
      </c>
      <c r="T20" s="386">
        <v>0</v>
      </c>
      <c r="U20" s="384">
        <v>3.1807317073170727</v>
      </c>
      <c r="V20" s="383">
        <f t="shared" si="7"/>
        <v>3.1807317073170727</v>
      </c>
      <c r="W20" s="386">
        <v>0</v>
      </c>
      <c r="X20" s="386">
        <f t="shared" si="8"/>
        <v>3.3461297560975605</v>
      </c>
      <c r="Y20" s="383">
        <f t="shared" si="0"/>
        <v>3.3461297560975605</v>
      </c>
      <c r="Z20" s="387"/>
      <c r="AA20" s="388"/>
      <c r="AB20" s="389"/>
      <c r="AC20" s="387"/>
      <c r="AD20" s="387"/>
      <c r="AE20" s="388"/>
      <c r="AF20" s="389"/>
      <c r="AG20" s="387"/>
      <c r="AH20" s="388"/>
      <c r="AI20" s="389"/>
      <c r="AJ20" s="387"/>
      <c r="AK20" s="387"/>
      <c r="AL20" s="388"/>
      <c r="AM20" s="389"/>
      <c r="AN20" s="387"/>
      <c r="AO20" s="388"/>
      <c r="AP20" s="389"/>
      <c r="AQ20" s="387"/>
      <c r="AR20" s="387"/>
      <c r="AS20" s="388"/>
      <c r="AT20" s="389"/>
      <c r="AU20" s="387"/>
      <c r="AV20" s="388"/>
      <c r="AW20" s="389"/>
      <c r="AX20" s="387"/>
    </row>
    <row r="21" spans="1:50" x14ac:dyDescent="0.2">
      <c r="A21" s="394" t="s">
        <v>1959</v>
      </c>
      <c r="B21" s="395">
        <f t="shared" ref="B21:Y21" si="9">SUM(B10:B20)</f>
        <v>90</v>
      </c>
      <c r="C21" s="395">
        <f t="shared" si="9"/>
        <v>116.17299999999999</v>
      </c>
      <c r="D21" s="396">
        <f t="shared" si="9"/>
        <v>206.173</v>
      </c>
      <c r="E21" s="395">
        <f t="shared" si="9"/>
        <v>90</v>
      </c>
      <c r="F21" s="397">
        <f t="shared" si="9"/>
        <v>124.48750000000001</v>
      </c>
      <c r="G21" s="396">
        <f t="shared" si="9"/>
        <v>214.48750000000004</v>
      </c>
      <c r="H21" s="395">
        <f t="shared" si="9"/>
        <v>90</v>
      </c>
      <c r="I21" s="395">
        <f t="shared" si="9"/>
        <v>131.79878048780486</v>
      </c>
      <c r="J21" s="397">
        <f t="shared" si="9"/>
        <v>221.79878048780486</v>
      </c>
      <c r="K21" s="396">
        <f t="shared" si="9"/>
        <v>92</v>
      </c>
      <c r="L21" s="395">
        <f t="shared" si="9"/>
        <v>139.49499999999998</v>
      </c>
      <c r="M21" s="397">
        <f t="shared" si="9"/>
        <v>231.495</v>
      </c>
      <c r="N21" s="396">
        <f t="shared" si="9"/>
        <v>92</v>
      </c>
      <c r="O21" s="398">
        <f t="shared" si="9"/>
        <v>147.01600000000002</v>
      </c>
      <c r="P21" s="398">
        <f t="shared" si="9"/>
        <v>239.01600000000002</v>
      </c>
      <c r="Q21" s="397">
        <f t="shared" si="9"/>
        <v>93</v>
      </c>
      <c r="R21" s="396">
        <f t="shared" si="9"/>
        <v>154.8475</v>
      </c>
      <c r="S21" s="395">
        <f t="shared" si="9"/>
        <v>247.84750000000003</v>
      </c>
      <c r="T21" s="397">
        <f t="shared" si="9"/>
        <v>94</v>
      </c>
      <c r="U21" s="396">
        <f t="shared" si="9"/>
        <v>163.01249999999996</v>
      </c>
      <c r="V21" s="398">
        <f t="shared" si="9"/>
        <v>257.01249999999993</v>
      </c>
      <c r="W21" s="397">
        <f t="shared" si="9"/>
        <v>94</v>
      </c>
      <c r="X21" s="398">
        <f t="shared" si="9"/>
        <v>171.48915</v>
      </c>
      <c r="Y21" s="398">
        <f t="shared" si="9"/>
        <v>265.48915</v>
      </c>
      <c r="Z21" s="399"/>
      <c r="AA21" s="400"/>
      <c r="AB21" s="401"/>
      <c r="AC21" s="399"/>
      <c r="AD21" s="399"/>
      <c r="AE21" s="400"/>
      <c r="AF21" s="401"/>
      <c r="AG21" s="399"/>
      <c r="AH21" s="400"/>
      <c r="AI21" s="401"/>
      <c r="AJ21" s="399"/>
      <c r="AK21" s="399"/>
      <c r="AL21" s="400"/>
      <c r="AM21" s="401"/>
      <c r="AN21" s="399"/>
      <c r="AO21" s="400"/>
      <c r="AP21" s="401"/>
      <c r="AQ21" s="399"/>
      <c r="AR21" s="399"/>
      <c r="AS21" s="400"/>
      <c r="AT21" s="401"/>
      <c r="AU21" s="399"/>
      <c r="AV21" s="400"/>
      <c r="AW21" s="401"/>
      <c r="AX21" s="399"/>
    </row>
    <row r="22" spans="1:50" x14ac:dyDescent="0.2">
      <c r="H22" s="403"/>
      <c r="I22" s="403"/>
      <c r="K22" s="403"/>
      <c r="L22" s="403"/>
      <c r="N22" s="403"/>
      <c r="O22" s="403"/>
      <c r="Q22" s="403"/>
      <c r="R22" s="403"/>
      <c r="T22" s="403"/>
      <c r="U22" s="403"/>
    </row>
    <row r="23" spans="1:50" x14ac:dyDescent="0.2">
      <c r="H23" s="403"/>
      <c r="I23" s="403"/>
      <c r="K23" s="403"/>
      <c r="L23" s="403"/>
      <c r="N23" s="403"/>
      <c r="O23" s="403"/>
      <c r="Q23" s="403"/>
      <c r="R23" s="403"/>
      <c r="T23" s="403"/>
      <c r="U23" s="403"/>
    </row>
    <row r="24" spans="1:50" x14ac:dyDescent="0.2">
      <c r="A24" s="570" t="s">
        <v>1960</v>
      </c>
      <c r="B24" s="570"/>
      <c r="C24" s="570"/>
      <c r="D24" s="570"/>
      <c r="E24" s="570"/>
      <c r="F24" s="570"/>
      <c r="G24" s="570"/>
      <c r="H24" s="570"/>
      <c r="I24" s="570"/>
      <c r="J24" s="570"/>
      <c r="K24" s="570"/>
      <c r="L24" s="570"/>
      <c r="M24" s="570"/>
      <c r="N24" s="570"/>
      <c r="O24" s="570"/>
      <c r="P24" s="570"/>
      <c r="Q24" s="570"/>
      <c r="R24" s="570"/>
      <c r="S24" s="570"/>
      <c r="T24" s="570"/>
      <c r="U24" s="570"/>
      <c r="V24" s="570"/>
      <c r="W24" s="570"/>
      <c r="X24" s="570"/>
      <c r="Y24" s="570"/>
    </row>
    <row r="25" spans="1:50" x14ac:dyDescent="0.2">
      <c r="A25" s="375" t="s">
        <v>1955</v>
      </c>
      <c r="B25" s="563">
        <v>2025</v>
      </c>
      <c r="C25" s="564"/>
      <c r="D25" s="564"/>
      <c r="E25" s="564">
        <v>2026</v>
      </c>
      <c r="F25" s="564"/>
      <c r="G25" s="564"/>
      <c r="H25" s="564">
        <v>2027</v>
      </c>
      <c r="I25" s="564"/>
      <c r="J25" s="564"/>
      <c r="K25" s="564">
        <v>2028</v>
      </c>
      <c r="L25" s="564"/>
      <c r="M25" s="564"/>
      <c r="N25" s="564">
        <v>2029</v>
      </c>
      <c r="O25" s="564"/>
      <c r="P25" s="564"/>
      <c r="Q25" s="564">
        <v>2030</v>
      </c>
      <c r="R25" s="564"/>
      <c r="S25" s="564"/>
      <c r="T25" s="564">
        <v>2031</v>
      </c>
      <c r="U25" s="564"/>
      <c r="V25" s="565"/>
      <c r="W25" s="564">
        <v>2032</v>
      </c>
      <c r="X25" s="564"/>
      <c r="Y25" s="565"/>
    </row>
    <row r="26" spans="1:50" x14ac:dyDescent="0.2">
      <c r="A26" s="378"/>
      <c r="B26" s="378" t="s">
        <v>1956</v>
      </c>
      <c r="C26" s="378" t="s">
        <v>1957</v>
      </c>
      <c r="D26" s="379" t="s">
        <v>524</v>
      </c>
      <c r="E26" s="378" t="s">
        <v>1956</v>
      </c>
      <c r="F26" s="378" t="s">
        <v>1957</v>
      </c>
      <c r="G26" s="379" t="s">
        <v>524</v>
      </c>
      <c r="H26" s="378" t="s">
        <v>1956</v>
      </c>
      <c r="I26" s="378" t="s">
        <v>1957</v>
      </c>
      <c r="J26" s="379" t="s">
        <v>524</v>
      </c>
      <c r="K26" s="378" t="s">
        <v>1956</v>
      </c>
      <c r="L26" s="378" t="s">
        <v>1957</v>
      </c>
      <c r="M26" s="379" t="s">
        <v>524</v>
      </c>
      <c r="N26" s="378" t="s">
        <v>1956</v>
      </c>
      <c r="O26" s="378" t="s">
        <v>1957</v>
      </c>
      <c r="P26" s="379" t="s">
        <v>524</v>
      </c>
      <c r="Q26" s="378" t="s">
        <v>1956</v>
      </c>
      <c r="R26" s="378" t="s">
        <v>1957</v>
      </c>
      <c r="S26" s="379" t="s">
        <v>524</v>
      </c>
      <c r="T26" s="378" t="s">
        <v>1956</v>
      </c>
      <c r="U26" s="378" t="s">
        <v>1957</v>
      </c>
      <c r="V26" s="379" t="s">
        <v>524</v>
      </c>
      <c r="W26" s="378" t="s">
        <v>1956</v>
      </c>
      <c r="X26" s="378" t="s">
        <v>1957</v>
      </c>
      <c r="Y26" s="379" t="s">
        <v>524</v>
      </c>
    </row>
    <row r="27" spans="1:50" x14ac:dyDescent="0.2">
      <c r="A27" s="561"/>
      <c r="B27" s="562"/>
      <c r="C27" s="562"/>
      <c r="D27" s="562"/>
      <c r="E27" s="562"/>
      <c r="F27" s="562"/>
      <c r="G27" s="562"/>
      <c r="H27" s="562"/>
      <c r="I27" s="562"/>
      <c r="J27" s="562"/>
      <c r="K27" s="562"/>
      <c r="L27" s="562"/>
      <c r="M27" s="562"/>
      <c r="N27" s="562"/>
      <c r="O27" s="562"/>
      <c r="P27" s="562"/>
      <c r="Q27" s="562"/>
      <c r="R27" s="562"/>
      <c r="S27" s="562"/>
      <c r="T27" s="562"/>
      <c r="U27" s="562"/>
      <c r="V27" s="562"/>
      <c r="W27" s="562"/>
      <c r="X27" s="562"/>
      <c r="Y27" s="562"/>
    </row>
    <row r="28" spans="1:50" x14ac:dyDescent="0.2">
      <c r="A28" s="568" t="s">
        <v>1958</v>
      </c>
      <c r="B28" s="569"/>
      <c r="C28" s="569"/>
      <c r="D28" s="569"/>
      <c r="E28" s="569"/>
      <c r="F28" s="569"/>
      <c r="G28" s="569"/>
      <c r="H28" s="569"/>
      <c r="I28" s="569"/>
      <c r="J28" s="569"/>
      <c r="K28" s="569"/>
      <c r="L28" s="569"/>
      <c r="M28" s="569"/>
      <c r="N28" s="569"/>
      <c r="O28" s="569"/>
      <c r="P28" s="569"/>
      <c r="Q28" s="569"/>
      <c r="R28" s="569"/>
      <c r="S28" s="569"/>
      <c r="T28" s="569"/>
      <c r="U28" s="569"/>
      <c r="V28" s="569"/>
      <c r="W28" s="569"/>
      <c r="X28" s="569"/>
      <c r="Y28" s="569"/>
    </row>
    <row r="29" spans="1:50" x14ac:dyDescent="0.2">
      <c r="A29" s="381" t="s">
        <v>614</v>
      </c>
      <c r="B29" s="404">
        <v>1486907181.2600696</v>
      </c>
      <c r="C29" s="405">
        <v>183404423.25487047</v>
      </c>
      <c r="D29" s="406">
        <v>1670311604.51494</v>
      </c>
      <c r="E29" s="405">
        <v>1484965798.2730632</v>
      </c>
      <c r="F29" s="405">
        <v>196530675.28548607</v>
      </c>
      <c r="G29" s="406">
        <v>1681496473.5585492</v>
      </c>
      <c r="H29" s="405">
        <v>1485633874.4733813</v>
      </c>
      <c r="I29" s="405">
        <v>203693146.2430543</v>
      </c>
      <c r="J29" s="406">
        <v>1689327020.7164357</v>
      </c>
      <c r="K29" s="405">
        <v>1548586306.598341</v>
      </c>
      <c r="L29" s="405">
        <v>214851988.1676738</v>
      </c>
      <c r="M29" s="406">
        <v>1763438294.7660148</v>
      </c>
      <c r="N29" s="406">
        <v>1536959365.1557</v>
      </c>
      <c r="O29" s="405">
        <v>226435928.83227879</v>
      </c>
      <c r="P29" s="405">
        <v>1763395293.9879787</v>
      </c>
      <c r="Q29" s="406">
        <v>1546431541.4476399</v>
      </c>
      <c r="R29" s="406">
        <v>238498105.57936752</v>
      </c>
      <c r="S29" s="405">
        <v>1784929647.0270076</v>
      </c>
      <c r="T29" s="406">
        <v>1508458865.4747901</v>
      </c>
      <c r="U29" s="406">
        <v>251073943.30393881</v>
      </c>
      <c r="V29" s="405">
        <v>1759532808.778729</v>
      </c>
      <c r="W29" s="383">
        <f>(T29*5%)+T29</f>
        <v>1583881808.7485297</v>
      </c>
      <c r="X29" s="406">
        <f>(U29*5%)+U29</f>
        <v>263627640.46913576</v>
      </c>
      <c r="Y29" s="405">
        <f>W29+X29</f>
        <v>1847509449.2176654</v>
      </c>
    </row>
    <row r="30" spans="1:50" x14ac:dyDescent="0.2">
      <c r="A30" s="381" t="s">
        <v>615</v>
      </c>
      <c r="B30" s="404">
        <v>1486907181.2600696</v>
      </c>
      <c r="C30" s="405">
        <v>221350165.99725753</v>
      </c>
      <c r="D30" s="406">
        <v>1708257347.2573271</v>
      </c>
      <c r="E30" s="405">
        <v>1484965798.2730632</v>
      </c>
      <c r="F30" s="405">
        <v>237192194.31006944</v>
      </c>
      <c r="G30" s="406">
        <v>1722157992.5831327</v>
      </c>
      <c r="H30" s="405">
        <v>1215518624.5691302</v>
      </c>
      <c r="I30" s="405">
        <v>245836555.81058282</v>
      </c>
      <c r="J30" s="406">
        <v>1461355180.3797131</v>
      </c>
      <c r="K30" s="405">
        <v>1267025159.9440916</v>
      </c>
      <c r="L30" s="405">
        <v>259304123.65064085</v>
      </c>
      <c r="M30" s="406">
        <v>1526329283.5947323</v>
      </c>
      <c r="N30" s="406">
        <v>1228875844.2182984</v>
      </c>
      <c r="O30" s="405">
        <v>273284741.69412965</v>
      </c>
      <c r="P30" s="405">
        <v>1502160585.9124281</v>
      </c>
      <c r="Q30" s="406">
        <v>1248443988.45716</v>
      </c>
      <c r="R30" s="406">
        <v>287842541.21647805</v>
      </c>
      <c r="S30" s="405">
        <v>1536286529.6736381</v>
      </c>
      <c r="T30" s="406">
        <v>1215375435.3884637</v>
      </c>
      <c r="U30" s="406">
        <v>303020276.40130544</v>
      </c>
      <c r="V30" s="405">
        <v>1518395711.7897692</v>
      </c>
      <c r="W30" s="383">
        <f t="shared" ref="W30:W37" si="10">(T30*5%)+T30</f>
        <v>1276144207.157887</v>
      </c>
      <c r="X30" s="406">
        <f t="shared" ref="X30:X37" si="11">(U30*5%)+U30</f>
        <v>318171290.2213707</v>
      </c>
      <c r="Y30" s="405">
        <f t="shared" ref="Y30:Y38" si="12">W30+X30</f>
        <v>1594315497.3792577</v>
      </c>
    </row>
    <row r="31" spans="1:50" x14ac:dyDescent="0.2">
      <c r="A31" s="390" t="s">
        <v>616</v>
      </c>
      <c r="B31" s="404">
        <v>1486907181.2600696</v>
      </c>
      <c r="C31" s="405">
        <v>113837228.22716101</v>
      </c>
      <c r="D31" s="406">
        <v>1600744409.4872305</v>
      </c>
      <c r="E31" s="405">
        <v>1484965798.2730632</v>
      </c>
      <c r="F31" s="405">
        <v>121984557.07375</v>
      </c>
      <c r="G31" s="406">
        <v>1606950355.3468132</v>
      </c>
      <c r="H31" s="405">
        <v>1485633874.4733813</v>
      </c>
      <c r="I31" s="405">
        <v>126430228.70258543</v>
      </c>
      <c r="J31" s="406">
        <v>1612064103.1759667</v>
      </c>
      <c r="K31" s="405">
        <v>1548586306.598341</v>
      </c>
      <c r="L31" s="405">
        <v>133356406.44890098</v>
      </c>
      <c r="M31" s="406">
        <v>1681942713.0472419</v>
      </c>
      <c r="N31" s="406">
        <v>1512549253.1557</v>
      </c>
      <c r="O31" s="405">
        <v>140546438.58555236</v>
      </c>
      <c r="P31" s="405">
        <v>1653095691.7412524</v>
      </c>
      <c r="Q31" s="406">
        <v>1516431541.4476399</v>
      </c>
      <c r="R31" s="406">
        <v>148033306.91133159</v>
      </c>
      <c r="S31" s="405">
        <v>1664464848.3589716</v>
      </c>
      <c r="T31" s="406">
        <v>1508458865.4747901</v>
      </c>
      <c r="U31" s="406">
        <v>155838999.29209992</v>
      </c>
      <c r="V31" s="405">
        <v>1664297864.76689</v>
      </c>
      <c r="W31" s="383">
        <f t="shared" si="10"/>
        <v>1583881808.7485297</v>
      </c>
      <c r="X31" s="406">
        <f t="shared" si="11"/>
        <v>163630949.25670493</v>
      </c>
      <c r="Y31" s="405">
        <f t="shared" si="12"/>
        <v>1747512758.0052347</v>
      </c>
    </row>
    <row r="32" spans="1:50" x14ac:dyDescent="0.2">
      <c r="A32" s="391" t="s">
        <v>617</v>
      </c>
      <c r="B32" s="404">
        <v>1486907181.2600696</v>
      </c>
      <c r="C32" s="405">
        <v>145458680.51248354</v>
      </c>
      <c r="D32" s="406">
        <v>1632365861.7725532</v>
      </c>
      <c r="E32" s="405">
        <v>1484965798.2730632</v>
      </c>
      <c r="F32" s="405">
        <v>155869156.26090282</v>
      </c>
      <c r="G32" s="406">
        <v>1640834954.5339661</v>
      </c>
      <c r="H32" s="405">
        <v>1485633874.4733813</v>
      </c>
      <c r="I32" s="405">
        <v>161549736.67552584</v>
      </c>
      <c r="J32" s="406">
        <v>1647183611.1489072</v>
      </c>
      <c r="K32" s="405">
        <v>1530752299.2286866</v>
      </c>
      <c r="L32" s="405">
        <v>170399852.68470684</v>
      </c>
      <c r="M32" s="406">
        <v>1701152151.9133935</v>
      </c>
      <c r="N32" s="406">
        <v>1537959365.1557</v>
      </c>
      <c r="O32" s="405">
        <v>179587115.97042802</v>
      </c>
      <c r="P32" s="405">
        <v>1717546481.126128</v>
      </c>
      <c r="Q32" s="406">
        <v>1541431541.4476399</v>
      </c>
      <c r="R32" s="406">
        <v>189153669.94225702</v>
      </c>
      <c r="S32" s="405">
        <v>1730585211.3898969</v>
      </c>
      <c r="T32" s="406">
        <v>1508458865.4747901</v>
      </c>
      <c r="U32" s="406">
        <v>199127610.20657218</v>
      </c>
      <c r="V32" s="405">
        <v>1707586475.6813622</v>
      </c>
      <c r="W32" s="383">
        <f t="shared" si="10"/>
        <v>1583881808.7485297</v>
      </c>
      <c r="X32" s="406">
        <f t="shared" si="11"/>
        <v>209083990.7169008</v>
      </c>
      <c r="Y32" s="405">
        <f t="shared" si="12"/>
        <v>1792965799.4654305</v>
      </c>
    </row>
    <row r="33" spans="1:25" x14ac:dyDescent="0.2">
      <c r="A33" s="381" t="s">
        <v>618</v>
      </c>
      <c r="B33" s="404">
        <v>1486907181.2600696</v>
      </c>
      <c r="C33" s="405">
        <v>158107261.4266125</v>
      </c>
      <c r="D33" s="406">
        <v>1645014442.6866822</v>
      </c>
      <c r="E33" s="405">
        <v>1484965798.2730632</v>
      </c>
      <c r="F33" s="405">
        <v>169422995.9357639</v>
      </c>
      <c r="G33" s="406">
        <v>1654388794.208827</v>
      </c>
      <c r="H33" s="405">
        <v>1485633874.4733813</v>
      </c>
      <c r="I33" s="405">
        <v>165597539.86470199</v>
      </c>
      <c r="J33" s="406">
        <v>1651231414.3380833</v>
      </c>
      <c r="K33" s="405">
        <v>1530752299.2286866</v>
      </c>
      <c r="L33" s="405">
        <v>185217231.17902917</v>
      </c>
      <c r="M33" s="406">
        <v>1715969530.4077158</v>
      </c>
      <c r="N33" s="406">
        <v>1501959365.1556978</v>
      </c>
      <c r="O33" s="405">
        <v>195203386.92437828</v>
      </c>
      <c r="P33" s="405">
        <v>1697162752.0800762</v>
      </c>
      <c r="Q33" s="406">
        <v>1528039173.4476399</v>
      </c>
      <c r="R33" s="406">
        <v>205601815.15462717</v>
      </c>
      <c r="S33" s="405">
        <v>1733640988.602267</v>
      </c>
      <c r="T33" s="406">
        <v>1508458865.4747901</v>
      </c>
      <c r="U33" s="406">
        <v>216443054.57236105</v>
      </c>
      <c r="V33" s="405">
        <v>1724901920.0471511</v>
      </c>
      <c r="W33" s="383">
        <f t="shared" si="10"/>
        <v>1583881808.7485297</v>
      </c>
      <c r="X33" s="406">
        <f t="shared" si="11"/>
        <v>227265207.30097911</v>
      </c>
      <c r="Y33" s="405">
        <f t="shared" si="12"/>
        <v>1811147016.0495088</v>
      </c>
    </row>
    <row r="34" spans="1:25" x14ac:dyDescent="0.2">
      <c r="A34" s="381" t="s">
        <v>619</v>
      </c>
      <c r="B34" s="404">
        <v>1216560421.030966</v>
      </c>
      <c r="C34" s="405">
        <v>113837228.22716101</v>
      </c>
      <c r="D34" s="406">
        <v>1330397649.258127</v>
      </c>
      <c r="E34" s="405">
        <v>1214972016.7688701</v>
      </c>
      <c r="F34" s="405">
        <v>121984557.07375</v>
      </c>
      <c r="G34" s="406">
        <v>1336956573.8426201</v>
      </c>
      <c r="H34" s="405">
        <v>945403374.66487896</v>
      </c>
      <c r="I34" s="405">
        <v>126430228.70258543</v>
      </c>
      <c r="J34" s="406">
        <v>1071833603.3674644</v>
      </c>
      <c r="K34" s="405">
        <v>945742815.05743814</v>
      </c>
      <c r="L34" s="405">
        <v>133356406.44890098</v>
      </c>
      <c r="M34" s="406">
        <v>1079099221.5063391</v>
      </c>
      <c r="N34" s="406">
        <v>955792323.28089869</v>
      </c>
      <c r="O34" s="405">
        <v>140546438.58555236</v>
      </c>
      <c r="P34" s="405">
        <v>1096338761.866451</v>
      </c>
      <c r="Q34" s="406">
        <v>960456431.46667802</v>
      </c>
      <c r="R34" s="406">
        <v>148033306.91133159</v>
      </c>
      <c r="S34" s="405">
        <v>1108489738.3780096</v>
      </c>
      <c r="T34" s="406">
        <v>988333720.34529996</v>
      </c>
      <c r="U34" s="406">
        <v>155838999.29209992</v>
      </c>
      <c r="V34" s="405">
        <v>1144172719.6373999</v>
      </c>
      <c r="W34" s="383">
        <f t="shared" si="10"/>
        <v>1037750406.3625649</v>
      </c>
      <c r="X34" s="406">
        <f t="shared" si="11"/>
        <v>163630949.25670493</v>
      </c>
      <c r="Y34" s="405">
        <f t="shared" si="12"/>
        <v>1201381355.6192698</v>
      </c>
    </row>
    <row r="35" spans="1:25" x14ac:dyDescent="0.2">
      <c r="A35" s="390" t="s">
        <v>620</v>
      </c>
      <c r="B35" s="406">
        <v>1351733801.1455176</v>
      </c>
      <c r="C35" s="405">
        <v>145458680.51248354</v>
      </c>
      <c r="D35" s="406">
        <v>1497192481.6580012</v>
      </c>
      <c r="E35" s="405">
        <v>1349968907.5209665</v>
      </c>
      <c r="F35" s="405">
        <v>155869156.26090282</v>
      </c>
      <c r="G35" s="406">
        <v>1505838063.7818694</v>
      </c>
      <c r="H35" s="405">
        <v>1350576249.5212557</v>
      </c>
      <c r="I35" s="405">
        <v>140478031.8917616</v>
      </c>
      <c r="J35" s="406">
        <v>1491054281.4130173</v>
      </c>
      <c r="K35" s="405">
        <v>1391592999.2988031</v>
      </c>
      <c r="L35" s="405">
        <v>148173784.94322333</v>
      </c>
      <c r="M35" s="406">
        <v>1539766784.2420263</v>
      </c>
      <c r="N35" s="406">
        <v>1397417604.687</v>
      </c>
      <c r="O35" s="405">
        <v>156162709.53950265</v>
      </c>
      <c r="P35" s="405">
        <v>1553580314.2265027</v>
      </c>
      <c r="Q35" s="406">
        <v>1369937764.9524</v>
      </c>
      <c r="R35" s="406">
        <v>164481452.12370175</v>
      </c>
      <c r="S35" s="405">
        <v>1534419217.0761018</v>
      </c>
      <c r="T35" s="406">
        <v>1353144592.4316299</v>
      </c>
      <c r="U35" s="406">
        <v>173154443.6578888</v>
      </c>
      <c r="V35" s="405">
        <v>1526299036.0895188</v>
      </c>
      <c r="W35" s="383">
        <f t="shared" si="10"/>
        <v>1420801822.0532115</v>
      </c>
      <c r="X35" s="406">
        <f t="shared" si="11"/>
        <v>181812165.84078324</v>
      </c>
      <c r="Y35" s="405">
        <f t="shared" si="12"/>
        <v>1602613987.8939948</v>
      </c>
    </row>
    <row r="36" spans="1:25" x14ac:dyDescent="0.2">
      <c r="A36" s="381" t="s">
        <v>10</v>
      </c>
      <c r="B36" s="404">
        <v>1351733801.1455176</v>
      </c>
      <c r="C36" s="405">
        <v>126485809.14129001</v>
      </c>
      <c r="D36" s="406">
        <v>1478219610.2868075</v>
      </c>
      <c r="E36" s="405">
        <v>1349968907.5209665</v>
      </c>
      <c r="F36" s="405">
        <v>135538396.74861112</v>
      </c>
      <c r="G36" s="406">
        <v>1485507304.2695777</v>
      </c>
      <c r="H36" s="405">
        <v>1350576249.5212557</v>
      </c>
      <c r="I36" s="405">
        <v>151549736.67552599</v>
      </c>
      <c r="J36" s="406">
        <v>1502125986.1967816</v>
      </c>
      <c r="K36" s="405">
        <v>1351061164.36777</v>
      </c>
      <c r="L36" s="405">
        <v>170399852.68470684</v>
      </c>
      <c r="M36" s="406">
        <v>1521461017.0524769</v>
      </c>
      <c r="N36" s="406">
        <v>1365417604.6869981</v>
      </c>
      <c r="O36" s="405">
        <v>179587115.97042802</v>
      </c>
      <c r="P36" s="405">
        <v>1545004720.6574261</v>
      </c>
      <c r="Q36" s="406">
        <v>1411431541.4476399</v>
      </c>
      <c r="R36" s="406">
        <v>189153669.94225702</v>
      </c>
      <c r="S36" s="405">
        <v>1600585211.3898969</v>
      </c>
      <c r="T36" s="406">
        <v>1400458865.4747901</v>
      </c>
      <c r="U36" s="406">
        <v>199127610.20657218</v>
      </c>
      <c r="V36" s="405">
        <v>1599586475.6813622</v>
      </c>
      <c r="W36" s="383">
        <f t="shared" si="10"/>
        <v>1470481808.7485297</v>
      </c>
      <c r="X36" s="406">
        <f t="shared" si="11"/>
        <v>209083990.7169008</v>
      </c>
      <c r="Y36" s="405">
        <f t="shared" si="12"/>
        <v>1679565799.4654305</v>
      </c>
    </row>
    <row r="37" spans="1:25" x14ac:dyDescent="0.2">
      <c r="A37" s="381" t="s">
        <v>621</v>
      </c>
      <c r="B37" s="407">
        <v>811040280.6873107</v>
      </c>
      <c r="C37" s="406">
        <v>31621452.285322502</v>
      </c>
      <c r="D37" s="406">
        <v>842661732.97263324</v>
      </c>
      <c r="E37" s="405">
        <v>809981344.51257992</v>
      </c>
      <c r="F37" s="405">
        <v>33884599.187152781</v>
      </c>
      <c r="G37" s="406">
        <v>843865943.69973266</v>
      </c>
      <c r="H37" s="405">
        <v>1077308958.7542479</v>
      </c>
      <c r="I37" s="405">
        <v>70239016</v>
      </c>
      <c r="J37" s="406">
        <v>1147547974.7542479</v>
      </c>
      <c r="K37" s="405">
        <v>810636698.62066114</v>
      </c>
      <c r="L37" s="405">
        <v>37043446.235805832</v>
      </c>
      <c r="M37" s="406">
        <v>847680144.85646701</v>
      </c>
      <c r="N37" s="406">
        <v>819250562.81219888</v>
      </c>
      <c r="O37" s="405">
        <v>39040677.384875663</v>
      </c>
      <c r="P37" s="405">
        <v>858291240.19707453</v>
      </c>
      <c r="Q37" s="406">
        <v>828962658.97143805</v>
      </c>
      <c r="R37" s="406">
        <v>41120363.030925438</v>
      </c>
      <c r="S37" s="405">
        <v>870083022.00236344</v>
      </c>
      <c r="T37" s="406">
        <v>810250290.25897598</v>
      </c>
      <c r="U37" s="406">
        <v>43288610.9144722</v>
      </c>
      <c r="V37" s="405">
        <v>853538901.1734482</v>
      </c>
      <c r="W37" s="383">
        <f t="shared" si="10"/>
        <v>850762804.77192473</v>
      </c>
      <c r="X37" s="406">
        <f t="shared" si="11"/>
        <v>45453041.46019581</v>
      </c>
      <c r="Y37" s="405">
        <f t="shared" si="12"/>
        <v>896215846.23212051</v>
      </c>
    </row>
    <row r="38" spans="1:25" x14ac:dyDescent="0.2">
      <c r="A38" s="381" t="s">
        <v>622</v>
      </c>
      <c r="B38" s="404">
        <v>0</v>
      </c>
      <c r="C38" s="405">
        <v>25297161.828258004</v>
      </c>
      <c r="D38" s="406">
        <v>25297161.828258004</v>
      </c>
      <c r="E38" s="405">
        <v>0</v>
      </c>
      <c r="F38" s="405">
        <v>27107679.349722225</v>
      </c>
      <c r="G38" s="406">
        <v>27107679.349722225</v>
      </c>
      <c r="H38" s="405">
        <v>0</v>
      </c>
      <c r="I38" s="405">
        <v>28095606.378352318</v>
      </c>
      <c r="J38" s="406">
        <v>28095606.378352318</v>
      </c>
      <c r="K38" s="405">
        <v>25898013</v>
      </c>
      <c r="L38" s="405">
        <v>29634756.988644663</v>
      </c>
      <c r="M38" s="406">
        <v>55532769.98864466</v>
      </c>
      <c r="N38" s="406">
        <v>0</v>
      </c>
      <c r="O38" s="405">
        <v>31232541.907900527</v>
      </c>
      <c r="P38" s="405">
        <v>31232541.907900527</v>
      </c>
      <c r="Q38" s="406">
        <v>0</v>
      </c>
      <c r="R38" s="406">
        <v>32896290.424740348</v>
      </c>
      <c r="S38" s="405">
        <v>32896290.424740348</v>
      </c>
      <c r="T38" s="406">
        <v>0</v>
      </c>
      <c r="U38" s="406">
        <v>34630888.731577761</v>
      </c>
      <c r="V38" s="405">
        <v>34630888.731577761</v>
      </c>
      <c r="W38" s="383">
        <f t="shared" ref="W38" si="13">(T38*2%)+T38</f>
        <v>0</v>
      </c>
      <c r="X38" s="406">
        <f>(U38*5%)+U38+14172463</f>
        <v>50534896.168156646</v>
      </c>
      <c r="Y38" s="405">
        <f t="shared" si="12"/>
        <v>50534896.168156646</v>
      </c>
    </row>
    <row r="39" spans="1:25" x14ac:dyDescent="0.2">
      <c r="A39" s="394" t="s">
        <v>1959</v>
      </c>
      <c r="B39" s="408">
        <f t="shared" ref="B39:W39" si="14">SUM(B29:B38)</f>
        <v>12165604210.30966</v>
      </c>
      <c r="C39" s="408">
        <f t="shared" si="14"/>
        <v>1264858091.4129</v>
      </c>
      <c r="D39" s="408">
        <f t="shared" si="14"/>
        <v>13430462301.722561</v>
      </c>
      <c r="E39" s="408">
        <f t="shared" si="14"/>
        <v>12149720167.688698</v>
      </c>
      <c r="F39" s="408">
        <f t="shared" si="14"/>
        <v>1355383967.4861114</v>
      </c>
      <c r="G39" s="408">
        <f t="shared" si="14"/>
        <v>13505104135.174809</v>
      </c>
      <c r="H39" s="408">
        <f t="shared" si="14"/>
        <v>11881918954.924294</v>
      </c>
      <c r="I39" s="408">
        <f t="shared" si="14"/>
        <v>1419899826.9446757</v>
      </c>
      <c r="J39" s="408">
        <f t="shared" si="14"/>
        <v>13301818781.868969</v>
      </c>
      <c r="K39" s="408">
        <f t="shared" si="14"/>
        <v>11950634061.942818</v>
      </c>
      <c r="L39" s="408">
        <f t="shared" si="14"/>
        <v>1481737849.4322331</v>
      </c>
      <c r="M39" s="408">
        <f t="shared" si="14"/>
        <v>13432371911.375051</v>
      </c>
      <c r="N39" s="408">
        <f t="shared" si="14"/>
        <v>11856181288.308191</v>
      </c>
      <c r="O39" s="408">
        <f t="shared" si="14"/>
        <v>1561627095.3950264</v>
      </c>
      <c r="P39" s="408">
        <f t="shared" si="14"/>
        <v>13417808383.703218</v>
      </c>
      <c r="Q39" s="408">
        <f t="shared" si="14"/>
        <v>11951566183.085873</v>
      </c>
      <c r="R39" s="408">
        <f t="shared" si="14"/>
        <v>1644814521.2370176</v>
      </c>
      <c r="S39" s="408">
        <f t="shared" si="14"/>
        <v>13596380704.322891</v>
      </c>
      <c r="T39" s="408">
        <f t="shared" si="14"/>
        <v>11801398365.798321</v>
      </c>
      <c r="U39" s="408">
        <f t="shared" si="14"/>
        <v>1731544436.5788884</v>
      </c>
      <c r="V39" s="408">
        <f t="shared" si="14"/>
        <v>13532942802.377209</v>
      </c>
      <c r="W39" s="408">
        <f t="shared" si="14"/>
        <v>12391468284.088236</v>
      </c>
      <c r="X39" s="406">
        <f t="shared" ref="X39:X41" si="15">(U39*2.8%)+U39</f>
        <v>1780027680.8030972</v>
      </c>
      <c r="Y39" s="408">
        <f>SUM(Y29:Y38)</f>
        <v>14223762405.496071</v>
      </c>
    </row>
    <row r="40" spans="1:25" x14ac:dyDescent="0.2">
      <c r="I40" s="409"/>
      <c r="K40" s="409"/>
      <c r="L40" s="409"/>
      <c r="M40" s="409"/>
      <c r="N40" s="409"/>
      <c r="O40" s="409"/>
      <c r="P40" s="409"/>
      <c r="Q40" s="409"/>
      <c r="R40" s="409"/>
      <c r="S40" s="409"/>
      <c r="T40" s="409"/>
      <c r="U40" s="409"/>
      <c r="V40" s="409"/>
      <c r="W40" s="409">
        <v>12501621811.835821</v>
      </c>
      <c r="X40" s="406">
        <f t="shared" si="15"/>
        <v>0</v>
      </c>
      <c r="Y40" s="409">
        <v>14323206559.116814</v>
      </c>
    </row>
    <row r="41" spans="1:25" x14ac:dyDescent="0.2">
      <c r="I41" s="409"/>
      <c r="K41" s="409"/>
      <c r="L41" s="409"/>
      <c r="M41" s="409"/>
      <c r="N41" s="409"/>
      <c r="O41" s="409"/>
      <c r="P41" s="409"/>
      <c r="Q41" s="409"/>
      <c r="R41" s="409"/>
      <c r="S41" s="409"/>
      <c r="T41" s="409"/>
      <c r="U41" s="409"/>
      <c r="V41" s="409"/>
      <c r="W41" s="409">
        <f t="shared" ref="W41:Y41" si="16">W39-W40</f>
        <v>-110153527.7475853</v>
      </c>
      <c r="X41" s="406">
        <f t="shared" si="15"/>
        <v>0</v>
      </c>
      <c r="Y41" s="409">
        <f t="shared" si="16"/>
        <v>-99444153.620742798</v>
      </c>
    </row>
    <row r="42" spans="1:25" x14ac:dyDescent="0.2">
      <c r="A42" s="570" t="s">
        <v>1961</v>
      </c>
      <c r="B42" s="570"/>
      <c r="C42" s="570"/>
      <c r="D42" s="570"/>
      <c r="E42" s="570"/>
      <c r="F42" s="570"/>
      <c r="G42" s="570"/>
      <c r="H42" s="570"/>
      <c r="I42" s="570"/>
      <c r="J42" s="570"/>
      <c r="K42" s="570"/>
      <c r="L42" s="570"/>
      <c r="M42" s="570"/>
      <c r="N42" s="570"/>
      <c r="O42" s="570"/>
      <c r="P42" s="570"/>
      <c r="Q42" s="570"/>
      <c r="R42" s="570"/>
      <c r="S42" s="570"/>
      <c r="T42" s="570"/>
      <c r="U42" s="570"/>
      <c r="V42" s="570"/>
      <c r="W42" s="570"/>
      <c r="X42" s="570"/>
      <c r="Y42" s="570"/>
    </row>
    <row r="43" spans="1:25" ht="15.75" customHeight="1" x14ac:dyDescent="0.2">
      <c r="A43" s="375" t="s">
        <v>1955</v>
      </c>
      <c r="B43" s="563">
        <v>2025</v>
      </c>
      <c r="C43" s="564"/>
      <c r="D43" s="564"/>
      <c r="E43" s="564">
        <v>2026</v>
      </c>
      <c r="F43" s="564"/>
      <c r="G43" s="564"/>
      <c r="H43" s="564">
        <v>2027</v>
      </c>
      <c r="I43" s="564"/>
      <c r="J43" s="564"/>
      <c r="K43" s="564">
        <v>2028</v>
      </c>
      <c r="L43" s="564"/>
      <c r="M43" s="564"/>
      <c r="N43" s="564">
        <v>2029</v>
      </c>
      <c r="O43" s="564"/>
      <c r="P43" s="564"/>
      <c r="Q43" s="564">
        <v>2030</v>
      </c>
      <c r="R43" s="564"/>
      <c r="S43" s="564"/>
      <c r="T43" s="564">
        <v>2031</v>
      </c>
      <c r="U43" s="564"/>
      <c r="V43" s="565"/>
      <c r="W43" s="564">
        <v>2032</v>
      </c>
      <c r="X43" s="564"/>
      <c r="Y43" s="565"/>
    </row>
    <row r="44" spans="1:25" ht="15.75" customHeight="1" x14ac:dyDescent="0.2">
      <c r="A44" s="378"/>
      <c r="B44" s="378" t="s">
        <v>1956</v>
      </c>
      <c r="C44" s="378" t="s">
        <v>1957</v>
      </c>
      <c r="D44" s="379" t="s">
        <v>524</v>
      </c>
      <c r="E44" s="378" t="s">
        <v>1956</v>
      </c>
      <c r="F44" s="378" t="s">
        <v>1957</v>
      </c>
      <c r="G44" s="379" t="s">
        <v>524</v>
      </c>
      <c r="H44" s="378" t="s">
        <v>1956</v>
      </c>
      <c r="I44" s="378" t="s">
        <v>1957</v>
      </c>
      <c r="J44" s="379" t="s">
        <v>524</v>
      </c>
      <c r="K44" s="378" t="s">
        <v>1956</v>
      </c>
      <c r="L44" s="378" t="s">
        <v>1957</v>
      </c>
      <c r="M44" s="379" t="s">
        <v>524</v>
      </c>
      <c r="N44" s="378" t="s">
        <v>1956</v>
      </c>
      <c r="O44" s="378" t="s">
        <v>1957</v>
      </c>
      <c r="P44" s="379" t="s">
        <v>524</v>
      </c>
      <c r="Q44" s="378" t="s">
        <v>1956</v>
      </c>
      <c r="R44" s="378" t="s">
        <v>1957</v>
      </c>
      <c r="S44" s="379" t="s">
        <v>524</v>
      </c>
      <c r="T44" s="378" t="s">
        <v>1956</v>
      </c>
      <c r="U44" s="378" t="s">
        <v>1957</v>
      </c>
      <c r="V44" s="379" t="s">
        <v>524</v>
      </c>
      <c r="W44" s="378" t="s">
        <v>1956</v>
      </c>
      <c r="X44" s="378" t="s">
        <v>1957</v>
      </c>
      <c r="Y44" s="379" t="s">
        <v>524</v>
      </c>
    </row>
    <row r="45" spans="1:25" ht="15.75" customHeight="1" x14ac:dyDescent="0.2">
      <c r="A45" s="381" t="s">
        <v>11</v>
      </c>
      <c r="B45" s="404"/>
      <c r="C45" s="405"/>
      <c r="D45" s="406"/>
      <c r="E45" s="405"/>
      <c r="F45" s="405"/>
      <c r="G45" s="406"/>
      <c r="H45" s="195">
        <v>273267290.76701206</v>
      </c>
      <c r="I45" s="405">
        <v>20000000</v>
      </c>
      <c r="J45" s="406"/>
      <c r="K45" s="195">
        <v>479128649.81149459</v>
      </c>
      <c r="L45" s="405">
        <v>37043446.235805832</v>
      </c>
      <c r="M45" s="406">
        <f>J49+L45</f>
        <v>37043446.235805832</v>
      </c>
      <c r="N45" s="406">
        <v>705660675</v>
      </c>
      <c r="O45" s="405">
        <v>39040677.384875663</v>
      </c>
      <c r="P45" s="406">
        <f>N45+O45</f>
        <v>744701352.38487566</v>
      </c>
      <c r="Q45" s="406">
        <v>742355031</v>
      </c>
      <c r="R45" s="406">
        <v>41120363.030925438</v>
      </c>
      <c r="S45" s="406">
        <f t="shared" ref="S45" si="17">Q45+R45</f>
        <v>783475394.03092539</v>
      </c>
      <c r="T45" s="406">
        <v>892522848</v>
      </c>
      <c r="U45" s="406">
        <v>43288610.9144722</v>
      </c>
      <c r="V45" s="406">
        <f t="shared" ref="V45" si="18">T45+U45</f>
        <v>935811458.91447222</v>
      </c>
      <c r="W45" s="406">
        <f>(T45*5.2%)+T45+3000000</f>
        <v>941934036.09599996</v>
      </c>
      <c r="X45" s="406">
        <f>(U45*5.2%)+U45+10000000</f>
        <v>55539618.682024755</v>
      </c>
      <c r="Y45" s="406">
        <f t="shared" ref="Y45" si="19">W45+X45</f>
        <v>997473654.77802467</v>
      </c>
    </row>
    <row r="46" spans="1:25" ht="15.75" customHeight="1" x14ac:dyDescent="0.2">
      <c r="A46" s="394" t="s">
        <v>2066</v>
      </c>
      <c r="B46" s="408">
        <f t="shared" ref="B46:Y46" si="20">B39+B45</f>
        <v>12165604210.30966</v>
      </c>
      <c r="C46" s="408">
        <f t="shared" si="20"/>
        <v>1264858091.4129</v>
      </c>
      <c r="D46" s="408">
        <f t="shared" si="20"/>
        <v>13430462301.722561</v>
      </c>
      <c r="E46" s="408">
        <f t="shared" si="20"/>
        <v>12149720167.688698</v>
      </c>
      <c r="F46" s="408">
        <f t="shared" si="20"/>
        <v>1355383967.4861114</v>
      </c>
      <c r="G46" s="408">
        <f t="shared" si="20"/>
        <v>13505104135.174809</v>
      </c>
      <c r="H46" s="408">
        <f t="shared" si="20"/>
        <v>12155186245.691305</v>
      </c>
      <c r="I46" s="408">
        <f t="shared" si="20"/>
        <v>1439899826.9446757</v>
      </c>
      <c r="J46" s="408">
        <f t="shared" si="20"/>
        <v>13301818781.868969</v>
      </c>
      <c r="K46" s="408">
        <f>K39+K45</f>
        <v>12429762711.754313</v>
      </c>
      <c r="L46" s="408">
        <f t="shared" si="20"/>
        <v>1518781295.6680388</v>
      </c>
      <c r="M46" s="408">
        <f t="shared" si="20"/>
        <v>13469415357.610857</v>
      </c>
      <c r="N46" s="408">
        <f>N39+N45</f>
        <v>12561841963.308191</v>
      </c>
      <c r="O46" s="408">
        <f t="shared" si="20"/>
        <v>1600667772.7799022</v>
      </c>
      <c r="P46" s="408">
        <f t="shared" si="20"/>
        <v>14162509736.088095</v>
      </c>
      <c r="Q46" s="408">
        <f t="shared" si="20"/>
        <v>12693921214.085873</v>
      </c>
      <c r="R46" s="408">
        <f t="shared" si="20"/>
        <v>1685934884.2679431</v>
      </c>
      <c r="S46" s="408">
        <f t="shared" si="20"/>
        <v>14379856098.353817</v>
      </c>
      <c r="T46" s="408">
        <f t="shared" si="20"/>
        <v>12693921213.798321</v>
      </c>
      <c r="U46" s="408">
        <f t="shared" si="20"/>
        <v>1774833047.4933605</v>
      </c>
      <c r="V46" s="408">
        <f t="shared" si="20"/>
        <v>14468754261.291681</v>
      </c>
      <c r="W46" s="408">
        <f t="shared" si="20"/>
        <v>13333402320.184237</v>
      </c>
      <c r="X46" s="408">
        <f t="shared" si="20"/>
        <v>1835567299.485122</v>
      </c>
      <c r="Y46" s="408">
        <f t="shared" si="20"/>
        <v>15221236060.274096</v>
      </c>
    </row>
    <row r="47" spans="1:25" ht="15.75" customHeight="1" x14ac:dyDescent="0.2">
      <c r="D47"/>
      <c r="F47"/>
      <c r="Y47" s="413">
        <v>15221131515.151278</v>
      </c>
    </row>
    <row r="48" spans="1:25" x14ac:dyDescent="0.2">
      <c r="D48"/>
      <c r="F48"/>
      <c r="G48"/>
      <c r="H48" s="195"/>
      <c r="I48" s="462"/>
      <c r="J48" s="508"/>
      <c r="K48" s="409"/>
      <c r="L48" s="409"/>
      <c r="N48" s="195"/>
      <c r="Q48" s="195"/>
      <c r="T48" s="195"/>
      <c r="Y48" s="409">
        <f>Y47-Y46</f>
        <v>-104545.12281799316</v>
      </c>
    </row>
    <row r="49" spans="2:21" x14ac:dyDescent="0.2">
      <c r="H49" s="409"/>
      <c r="I49" s="508"/>
      <c r="J49" s="509"/>
      <c r="K49" s="195"/>
      <c r="L49" s="409"/>
      <c r="Q49" s="195"/>
      <c r="R49" s="506"/>
      <c r="S49" s="195"/>
    </row>
    <row r="50" spans="2:21" x14ac:dyDescent="0.2">
      <c r="I50" s="409"/>
      <c r="J50" s="409"/>
      <c r="K50" s="409"/>
      <c r="L50" s="409"/>
      <c r="O50" s="409"/>
      <c r="Q50" s="195"/>
      <c r="R50" s="195"/>
      <c r="S50" s="195"/>
      <c r="U50" s="409"/>
    </row>
    <row r="51" spans="2:21" x14ac:dyDescent="0.2">
      <c r="I51" s="409"/>
      <c r="J51" s="409"/>
      <c r="K51" s="409"/>
      <c r="L51" s="409"/>
      <c r="Q51" s="195"/>
      <c r="R51" s="195"/>
      <c r="T51" s="409"/>
    </row>
    <row r="52" spans="2:21" x14ac:dyDescent="0.2">
      <c r="E52" s="410" t="s">
        <v>534</v>
      </c>
      <c r="F52" s="411">
        <v>2025</v>
      </c>
      <c r="G52" s="411">
        <v>2026</v>
      </c>
      <c r="H52" s="412">
        <v>2027</v>
      </c>
      <c r="I52" s="412">
        <v>2028</v>
      </c>
      <c r="J52" s="412">
        <v>2029</v>
      </c>
      <c r="K52" s="412">
        <v>2030</v>
      </c>
      <c r="L52" s="412">
        <v>2031</v>
      </c>
      <c r="M52" s="494">
        <v>2032</v>
      </c>
      <c r="Q52" s="195"/>
      <c r="R52" s="195"/>
    </row>
    <row r="53" spans="2:21" x14ac:dyDescent="0.2">
      <c r="E53" s="410" t="s">
        <v>535</v>
      </c>
      <c r="F53" s="413">
        <v>12165604210.30966</v>
      </c>
      <c r="G53" s="413">
        <v>12149720167.688749</v>
      </c>
      <c r="H53" s="413">
        <v>12155186245.691301</v>
      </c>
      <c r="I53" s="413">
        <v>12429762712.183472</v>
      </c>
      <c r="J53" s="413">
        <v>12561841963.120382</v>
      </c>
      <c r="K53" s="413">
        <v>12693921214.057287</v>
      </c>
      <c r="L53" s="413">
        <v>12693921214.057287</v>
      </c>
      <c r="M53" s="507">
        <v>13354005117.188263</v>
      </c>
      <c r="Q53" s="195"/>
      <c r="R53" s="195"/>
    </row>
    <row r="54" spans="2:21" ht="32" x14ac:dyDescent="0.2">
      <c r="E54" s="505" t="s">
        <v>533</v>
      </c>
      <c r="F54" s="413">
        <v>1264858091.4129047</v>
      </c>
      <c r="G54" s="413">
        <v>1355383967.4861112</v>
      </c>
      <c r="H54" s="413">
        <v>1439899826.8905563</v>
      </c>
      <c r="I54" s="413">
        <v>1518781295.6680391</v>
      </c>
      <c r="J54" s="413">
        <v>1600667772.7799022</v>
      </c>
      <c r="K54" s="413">
        <v>1685934884.2679429</v>
      </c>
      <c r="L54" s="413">
        <v>1774833047.4933603</v>
      </c>
      <c r="M54" s="507">
        <v>1867124365.9630148</v>
      </c>
      <c r="Q54" s="195"/>
      <c r="R54" s="195"/>
    </row>
    <row r="55" spans="2:21" x14ac:dyDescent="0.2">
      <c r="E55" s="410" t="s">
        <v>524</v>
      </c>
      <c r="F55" s="413">
        <v>13430462301.722565</v>
      </c>
      <c r="G55" s="413">
        <v>13505104135.17486</v>
      </c>
      <c r="H55" s="413">
        <v>13595086072.581858</v>
      </c>
      <c r="I55" s="413">
        <v>13948544007.851511</v>
      </c>
      <c r="J55" s="413">
        <v>14162509735.900284</v>
      </c>
      <c r="K55" s="413">
        <v>14379856098.32523</v>
      </c>
      <c r="L55" s="413">
        <v>14468754261.550648</v>
      </c>
      <c r="M55" s="507">
        <f>SUM(M52:M54)</f>
        <v>15221131515.151278</v>
      </c>
      <c r="Q55" s="195"/>
      <c r="R55" s="195"/>
      <c r="T55" s="409"/>
    </row>
    <row r="58" spans="2:21" x14ac:dyDescent="0.2">
      <c r="B58" s="566" t="s">
        <v>1962</v>
      </c>
      <c r="C58" s="566"/>
      <c r="D58" s="566"/>
      <c r="E58" s="566"/>
      <c r="F58" s="566"/>
      <c r="G58" s="566"/>
      <c r="H58" s="566"/>
      <c r="I58" s="566"/>
      <c r="J58" s="566"/>
    </row>
    <row r="59" spans="2:21" ht="16" x14ac:dyDescent="0.2">
      <c r="B59" s="416" t="s">
        <v>536</v>
      </c>
      <c r="C59" s="416">
        <v>2025</v>
      </c>
      <c r="D59" s="416">
        <v>2026</v>
      </c>
      <c r="E59" s="416">
        <v>2027</v>
      </c>
      <c r="F59" s="416">
        <v>2028</v>
      </c>
      <c r="G59" s="416">
        <v>2029</v>
      </c>
      <c r="H59" s="416">
        <v>2030</v>
      </c>
      <c r="I59" s="416">
        <v>2031</v>
      </c>
      <c r="J59" s="416">
        <v>2031</v>
      </c>
    </row>
    <row r="60" spans="2:21" x14ac:dyDescent="0.2">
      <c r="B60" s="417" t="s">
        <v>537</v>
      </c>
      <c r="C60" s="417">
        <v>6</v>
      </c>
      <c r="D60" s="417">
        <v>6</v>
      </c>
      <c r="E60" s="417">
        <v>6</v>
      </c>
      <c r="F60" s="417">
        <v>6</v>
      </c>
      <c r="G60" s="417">
        <v>6</v>
      </c>
      <c r="H60" s="417">
        <v>6</v>
      </c>
      <c r="I60" s="417">
        <v>6</v>
      </c>
      <c r="J60" s="417">
        <v>6</v>
      </c>
    </row>
    <row r="61" spans="2:21" x14ac:dyDescent="0.2">
      <c r="B61" s="418" t="s">
        <v>538</v>
      </c>
      <c r="C61" s="418">
        <v>1</v>
      </c>
      <c r="D61" s="418">
        <v>1</v>
      </c>
      <c r="E61" s="418">
        <v>1</v>
      </c>
      <c r="F61" s="418">
        <v>1</v>
      </c>
      <c r="G61" s="418">
        <v>1</v>
      </c>
      <c r="H61" s="418">
        <v>1</v>
      </c>
      <c r="I61" s="418">
        <v>1</v>
      </c>
      <c r="J61" s="418">
        <v>1</v>
      </c>
    </row>
    <row r="62" spans="2:21" x14ac:dyDescent="0.2">
      <c r="B62" s="418" t="s">
        <v>539</v>
      </c>
      <c r="C62" s="418">
        <v>2</v>
      </c>
      <c r="D62" s="418">
        <v>2</v>
      </c>
      <c r="E62" s="418">
        <v>2</v>
      </c>
      <c r="F62" s="418">
        <v>2</v>
      </c>
      <c r="G62" s="418">
        <v>2</v>
      </c>
      <c r="H62" s="418">
        <v>2</v>
      </c>
      <c r="I62" s="418">
        <v>2</v>
      </c>
      <c r="J62" s="418">
        <v>2</v>
      </c>
    </row>
    <row r="63" spans="2:21" x14ac:dyDescent="0.2">
      <c r="B63" s="418" t="s">
        <v>540</v>
      </c>
      <c r="C63" s="418">
        <v>3</v>
      </c>
      <c r="D63" s="418">
        <v>3</v>
      </c>
      <c r="E63" s="418">
        <v>3</v>
      </c>
      <c r="F63" s="418">
        <v>3</v>
      </c>
      <c r="G63" s="418">
        <v>3</v>
      </c>
      <c r="H63" s="418">
        <v>3</v>
      </c>
      <c r="I63" s="418">
        <v>3</v>
      </c>
      <c r="J63" s="418">
        <v>3</v>
      </c>
    </row>
    <row r="64" spans="2:21" x14ac:dyDescent="0.2">
      <c r="B64" s="417" t="s">
        <v>541</v>
      </c>
      <c r="C64" s="417">
        <v>3</v>
      </c>
      <c r="D64" s="417">
        <v>3</v>
      </c>
      <c r="E64" s="417">
        <v>3</v>
      </c>
      <c r="F64" s="417">
        <v>3</v>
      </c>
      <c r="G64" s="417">
        <v>3</v>
      </c>
      <c r="H64" s="417">
        <v>3</v>
      </c>
      <c r="I64" s="417">
        <v>3</v>
      </c>
      <c r="J64" s="417">
        <v>3</v>
      </c>
    </row>
    <row r="65" spans="2:10" x14ac:dyDescent="0.2">
      <c r="B65" s="418" t="s">
        <v>542</v>
      </c>
      <c r="C65" s="418">
        <v>3</v>
      </c>
      <c r="D65" s="418">
        <v>3</v>
      </c>
      <c r="E65" s="418">
        <v>3</v>
      </c>
      <c r="F65" s="418">
        <v>3</v>
      </c>
      <c r="G65" s="418">
        <v>3</v>
      </c>
      <c r="H65" s="418">
        <v>3</v>
      </c>
      <c r="I65" s="418">
        <v>3</v>
      </c>
      <c r="J65" s="418">
        <v>3</v>
      </c>
    </row>
    <row r="66" spans="2:10" x14ac:dyDescent="0.2">
      <c r="B66" s="417" t="s">
        <v>543</v>
      </c>
      <c r="C66" s="417">
        <f>+C67+C68+C69+C70+C71+C72+C73+C74+C75</f>
        <v>36</v>
      </c>
      <c r="D66" s="417">
        <f t="shared" ref="D66:I66" si="21">+D67+D68+D69+D70+D71+D72+D73+D74+D75</f>
        <v>36</v>
      </c>
      <c r="E66" s="417">
        <f t="shared" si="21"/>
        <v>36</v>
      </c>
      <c r="F66" s="417">
        <f t="shared" si="21"/>
        <v>36</v>
      </c>
      <c r="G66" s="417">
        <f t="shared" si="21"/>
        <v>36</v>
      </c>
      <c r="H66" s="417">
        <f t="shared" si="21"/>
        <v>36</v>
      </c>
      <c r="I66" s="417">
        <f t="shared" si="21"/>
        <v>36</v>
      </c>
      <c r="J66" s="417">
        <f t="shared" ref="J66" si="22">+J67+J68+J69+J70+J71+J72+J73+J74+J75</f>
        <v>36</v>
      </c>
    </row>
    <row r="67" spans="2:10" x14ac:dyDescent="0.2">
      <c r="B67" s="419" t="s">
        <v>544</v>
      </c>
      <c r="C67" s="418">
        <v>2</v>
      </c>
      <c r="D67" s="418">
        <v>2</v>
      </c>
      <c r="E67" s="418">
        <v>2</v>
      </c>
      <c r="F67" s="418">
        <v>2</v>
      </c>
      <c r="G67" s="418">
        <v>2</v>
      </c>
      <c r="H67" s="418">
        <v>2</v>
      </c>
      <c r="I67" s="418">
        <v>2</v>
      </c>
      <c r="J67" s="418">
        <v>2</v>
      </c>
    </row>
    <row r="68" spans="2:10" x14ac:dyDescent="0.2">
      <c r="B68" s="419" t="s">
        <v>545</v>
      </c>
      <c r="C68" s="418">
        <v>6</v>
      </c>
      <c r="D68" s="418">
        <v>6</v>
      </c>
      <c r="E68" s="418">
        <v>6</v>
      </c>
      <c r="F68" s="418">
        <v>6</v>
      </c>
      <c r="G68" s="418">
        <v>6</v>
      </c>
      <c r="H68" s="418">
        <v>6</v>
      </c>
      <c r="I68" s="418">
        <v>6</v>
      </c>
      <c r="J68" s="418">
        <v>6</v>
      </c>
    </row>
    <row r="69" spans="2:10" x14ac:dyDescent="0.2">
      <c r="B69" s="419" t="s">
        <v>545</v>
      </c>
      <c r="C69" s="418">
        <v>6</v>
      </c>
      <c r="D69" s="418">
        <v>6</v>
      </c>
      <c r="E69" s="418">
        <v>6</v>
      </c>
      <c r="F69" s="418">
        <v>6</v>
      </c>
      <c r="G69" s="418">
        <v>6</v>
      </c>
      <c r="H69" s="418">
        <v>6</v>
      </c>
      <c r="I69" s="418">
        <v>6</v>
      </c>
      <c r="J69" s="418">
        <v>6</v>
      </c>
    </row>
    <row r="70" spans="2:10" x14ac:dyDescent="0.2">
      <c r="B70" s="419" t="s">
        <v>546</v>
      </c>
      <c r="C70" s="418">
        <v>1</v>
      </c>
      <c r="D70" s="418">
        <v>1</v>
      </c>
      <c r="E70" s="418">
        <v>1</v>
      </c>
      <c r="F70" s="418">
        <v>1</v>
      </c>
      <c r="G70" s="418">
        <v>1</v>
      </c>
      <c r="H70" s="418">
        <v>1</v>
      </c>
      <c r="I70" s="418">
        <v>1</v>
      </c>
      <c r="J70" s="418">
        <v>1</v>
      </c>
    </row>
    <row r="71" spans="2:10" x14ac:dyDescent="0.2">
      <c r="B71" s="419" t="s">
        <v>547</v>
      </c>
      <c r="C71" s="418">
        <v>2</v>
      </c>
      <c r="D71" s="418">
        <v>2</v>
      </c>
      <c r="E71" s="418">
        <v>2</v>
      </c>
      <c r="F71" s="418">
        <v>2</v>
      </c>
      <c r="G71" s="418">
        <v>2</v>
      </c>
      <c r="H71" s="418">
        <v>2</v>
      </c>
      <c r="I71" s="418">
        <v>2</v>
      </c>
      <c r="J71" s="418">
        <v>2</v>
      </c>
    </row>
    <row r="72" spans="2:10" x14ac:dyDescent="0.2">
      <c r="B72" s="419" t="s">
        <v>545</v>
      </c>
      <c r="C72" s="418">
        <v>5</v>
      </c>
      <c r="D72" s="418">
        <v>5</v>
      </c>
      <c r="E72" s="418">
        <v>5</v>
      </c>
      <c r="F72" s="418">
        <v>5</v>
      </c>
      <c r="G72" s="418">
        <v>5</v>
      </c>
      <c r="H72" s="418">
        <v>5</v>
      </c>
      <c r="I72" s="418">
        <v>5</v>
      </c>
      <c r="J72" s="418">
        <v>5</v>
      </c>
    </row>
    <row r="73" spans="2:10" x14ac:dyDescent="0.2">
      <c r="B73" s="419" t="s">
        <v>545</v>
      </c>
      <c r="C73" s="418">
        <v>3</v>
      </c>
      <c r="D73" s="418">
        <v>3</v>
      </c>
      <c r="E73" s="418">
        <v>3</v>
      </c>
      <c r="F73" s="418">
        <v>3</v>
      </c>
      <c r="G73" s="418">
        <v>3</v>
      </c>
      <c r="H73" s="418">
        <v>3</v>
      </c>
      <c r="I73" s="418">
        <v>3</v>
      </c>
      <c r="J73" s="418">
        <v>3</v>
      </c>
    </row>
    <row r="74" spans="2:10" x14ac:dyDescent="0.2">
      <c r="B74" s="419" t="s">
        <v>545</v>
      </c>
      <c r="C74" s="418">
        <v>7</v>
      </c>
      <c r="D74" s="418">
        <v>7</v>
      </c>
      <c r="E74" s="418">
        <v>7</v>
      </c>
      <c r="F74" s="418">
        <v>7</v>
      </c>
      <c r="G74" s="418">
        <v>7</v>
      </c>
      <c r="H74" s="418">
        <v>7</v>
      </c>
      <c r="I74" s="418">
        <v>7</v>
      </c>
      <c r="J74" s="418">
        <v>7</v>
      </c>
    </row>
    <row r="75" spans="2:10" x14ac:dyDescent="0.2">
      <c r="B75" s="419" t="s">
        <v>545</v>
      </c>
      <c r="C75" s="418">
        <v>4</v>
      </c>
      <c r="D75" s="418">
        <v>4</v>
      </c>
      <c r="E75" s="418">
        <v>4</v>
      </c>
      <c r="F75" s="418">
        <v>4</v>
      </c>
      <c r="G75" s="418">
        <v>4</v>
      </c>
      <c r="H75" s="418">
        <v>4</v>
      </c>
      <c r="I75" s="418">
        <v>4</v>
      </c>
      <c r="J75" s="418">
        <v>4</v>
      </c>
    </row>
    <row r="76" spans="2:10" x14ac:dyDescent="0.2">
      <c r="B76" s="417" t="s">
        <v>548</v>
      </c>
      <c r="C76" s="417">
        <v>7</v>
      </c>
      <c r="D76" s="417">
        <v>7</v>
      </c>
      <c r="E76" s="417">
        <v>7</v>
      </c>
      <c r="F76" s="417">
        <v>7</v>
      </c>
      <c r="G76" s="417">
        <v>7</v>
      </c>
      <c r="H76" s="417">
        <v>7</v>
      </c>
      <c r="I76" s="417">
        <v>7</v>
      </c>
      <c r="J76" s="417">
        <v>7</v>
      </c>
    </row>
    <row r="77" spans="2:10" x14ac:dyDescent="0.2">
      <c r="B77" s="419" t="s">
        <v>549</v>
      </c>
      <c r="C77" s="418">
        <v>1</v>
      </c>
      <c r="D77" s="418">
        <v>1</v>
      </c>
      <c r="E77" s="418">
        <v>1</v>
      </c>
      <c r="F77" s="418">
        <v>1</v>
      </c>
      <c r="G77" s="418">
        <v>1</v>
      </c>
      <c r="H77" s="418">
        <v>1</v>
      </c>
      <c r="I77" s="418">
        <v>1</v>
      </c>
      <c r="J77" s="418">
        <v>1</v>
      </c>
    </row>
    <row r="78" spans="2:10" x14ac:dyDescent="0.2">
      <c r="B78" s="419" t="s">
        <v>550</v>
      </c>
      <c r="C78" s="418">
        <v>2</v>
      </c>
      <c r="D78" s="418">
        <v>2</v>
      </c>
      <c r="E78" s="418">
        <v>2</v>
      </c>
      <c r="F78" s="418">
        <v>2</v>
      </c>
      <c r="G78" s="418">
        <v>2</v>
      </c>
      <c r="H78" s="418">
        <v>2</v>
      </c>
      <c r="I78" s="418">
        <v>2</v>
      </c>
      <c r="J78" s="418">
        <v>2</v>
      </c>
    </row>
    <row r="79" spans="2:10" x14ac:dyDescent="0.2">
      <c r="B79" s="419" t="s">
        <v>550</v>
      </c>
      <c r="C79" s="418">
        <v>1</v>
      </c>
      <c r="D79" s="418">
        <v>1</v>
      </c>
      <c r="E79" s="418">
        <v>1</v>
      </c>
      <c r="F79" s="418">
        <v>1</v>
      </c>
      <c r="G79" s="418">
        <v>1</v>
      </c>
      <c r="H79" s="418">
        <v>1</v>
      </c>
      <c r="I79" s="418">
        <v>1</v>
      </c>
      <c r="J79" s="418">
        <v>1</v>
      </c>
    </row>
    <row r="80" spans="2:10" x14ac:dyDescent="0.2">
      <c r="B80" s="419" t="s">
        <v>551</v>
      </c>
      <c r="C80" s="418">
        <v>1</v>
      </c>
      <c r="D80" s="418">
        <v>1</v>
      </c>
      <c r="E80" s="418">
        <v>1</v>
      </c>
      <c r="F80" s="418">
        <v>1</v>
      </c>
      <c r="G80" s="418">
        <v>1</v>
      </c>
      <c r="H80" s="418">
        <v>1</v>
      </c>
      <c r="I80" s="418">
        <v>1</v>
      </c>
      <c r="J80" s="418">
        <v>1</v>
      </c>
    </row>
    <row r="81" spans="2:10" x14ac:dyDescent="0.2">
      <c r="B81" s="419" t="s">
        <v>551</v>
      </c>
      <c r="C81" s="418">
        <v>1</v>
      </c>
      <c r="D81" s="418">
        <v>1</v>
      </c>
      <c r="E81" s="418">
        <v>1</v>
      </c>
      <c r="F81" s="418">
        <v>1</v>
      </c>
      <c r="G81" s="418">
        <v>1</v>
      </c>
      <c r="H81" s="418">
        <v>1</v>
      </c>
      <c r="I81" s="418">
        <v>1</v>
      </c>
      <c r="J81" s="418">
        <v>1</v>
      </c>
    </row>
    <row r="82" spans="2:10" x14ac:dyDescent="0.2">
      <c r="B82" s="419" t="s">
        <v>552</v>
      </c>
      <c r="C82" s="418">
        <v>1</v>
      </c>
      <c r="D82" s="418">
        <v>1</v>
      </c>
      <c r="E82" s="418">
        <v>1</v>
      </c>
      <c r="F82" s="418">
        <v>1</v>
      </c>
      <c r="G82" s="418">
        <v>1</v>
      </c>
      <c r="H82" s="418">
        <v>1</v>
      </c>
      <c r="I82" s="418">
        <v>1</v>
      </c>
      <c r="J82" s="418">
        <v>1</v>
      </c>
    </row>
    <row r="83" spans="2:10" x14ac:dyDescent="0.2">
      <c r="B83" s="417" t="s">
        <v>553</v>
      </c>
      <c r="C83" s="417">
        <f>+C84+C85+C86+C87+C88+C89+C90+C91+C92+C93+C94+C95+C96+C97+C98+C99</f>
        <v>38</v>
      </c>
      <c r="D83" s="417">
        <f t="shared" ref="D83:I83" si="23">+D84+D85+D86+D87+D88+D89+D90+D91+D92+D93+D94+D95+D96+D97+D98+D99</f>
        <v>38</v>
      </c>
      <c r="E83" s="417">
        <f t="shared" si="23"/>
        <v>38</v>
      </c>
      <c r="F83" s="417">
        <f t="shared" si="23"/>
        <v>38</v>
      </c>
      <c r="G83" s="417">
        <f t="shared" si="23"/>
        <v>38</v>
      </c>
      <c r="H83" s="417">
        <f t="shared" si="23"/>
        <v>38</v>
      </c>
      <c r="I83" s="417">
        <f t="shared" si="23"/>
        <v>38</v>
      </c>
      <c r="J83" s="417">
        <f t="shared" ref="J83" si="24">+J84+J85+J86+J87+J88+J89+J90+J91+J92+J93+J94+J95+J96+J97+J98+J99</f>
        <v>38</v>
      </c>
    </row>
    <row r="84" spans="2:10" x14ac:dyDescent="0.2">
      <c r="B84" s="418" t="s">
        <v>554</v>
      </c>
      <c r="C84" s="418">
        <v>2</v>
      </c>
      <c r="D84" s="418">
        <v>2</v>
      </c>
      <c r="E84" s="418">
        <v>2</v>
      </c>
      <c r="F84" s="418">
        <v>2</v>
      </c>
      <c r="G84" s="418">
        <v>2</v>
      </c>
      <c r="H84" s="418">
        <v>2</v>
      </c>
      <c r="I84" s="418">
        <v>2</v>
      </c>
      <c r="J84" s="418">
        <v>2</v>
      </c>
    </row>
    <row r="85" spans="2:10" x14ac:dyDescent="0.2">
      <c r="B85" s="418" t="s">
        <v>554</v>
      </c>
      <c r="C85" s="418">
        <v>1</v>
      </c>
      <c r="D85" s="418">
        <v>1</v>
      </c>
      <c r="E85" s="418">
        <v>1</v>
      </c>
      <c r="F85" s="418">
        <v>1</v>
      </c>
      <c r="G85" s="418">
        <v>1</v>
      </c>
      <c r="H85" s="418">
        <v>1</v>
      </c>
      <c r="I85" s="418">
        <v>1</v>
      </c>
      <c r="J85" s="418">
        <v>1</v>
      </c>
    </row>
    <row r="86" spans="2:10" x14ac:dyDescent="0.2">
      <c r="B86" s="418" t="s">
        <v>554</v>
      </c>
      <c r="C86" s="418">
        <v>1</v>
      </c>
      <c r="D86" s="418">
        <v>1</v>
      </c>
      <c r="E86" s="418">
        <v>1</v>
      </c>
      <c r="F86" s="418">
        <v>1</v>
      </c>
      <c r="G86" s="418">
        <v>1</v>
      </c>
      <c r="H86" s="418">
        <v>1</v>
      </c>
      <c r="I86" s="418">
        <v>1</v>
      </c>
      <c r="J86" s="418">
        <v>1</v>
      </c>
    </row>
    <row r="87" spans="2:10" x14ac:dyDescent="0.2">
      <c r="B87" s="418" t="s">
        <v>554</v>
      </c>
      <c r="C87" s="418">
        <v>1</v>
      </c>
      <c r="D87" s="418">
        <v>1</v>
      </c>
      <c r="E87" s="418">
        <v>1</v>
      </c>
      <c r="F87" s="418">
        <v>1</v>
      </c>
      <c r="G87" s="418">
        <v>1</v>
      </c>
      <c r="H87" s="418">
        <v>1</v>
      </c>
      <c r="I87" s="418">
        <v>1</v>
      </c>
      <c r="J87" s="418">
        <v>1</v>
      </c>
    </row>
    <row r="88" spans="2:10" x14ac:dyDescent="0.2">
      <c r="B88" s="418" t="s">
        <v>555</v>
      </c>
      <c r="C88" s="418">
        <v>1</v>
      </c>
      <c r="D88" s="418">
        <v>1</v>
      </c>
      <c r="E88" s="418">
        <v>1</v>
      </c>
      <c r="F88" s="418">
        <v>1</v>
      </c>
      <c r="G88" s="418">
        <v>1</v>
      </c>
      <c r="H88" s="418">
        <v>1</v>
      </c>
      <c r="I88" s="418">
        <v>1</v>
      </c>
      <c r="J88" s="418">
        <v>1</v>
      </c>
    </row>
    <row r="89" spans="2:10" x14ac:dyDescent="0.2">
      <c r="B89" s="418" t="s">
        <v>555</v>
      </c>
      <c r="C89" s="418">
        <v>5</v>
      </c>
      <c r="D89" s="418">
        <v>5</v>
      </c>
      <c r="E89" s="418">
        <v>5</v>
      </c>
      <c r="F89" s="418">
        <v>5</v>
      </c>
      <c r="G89" s="418">
        <v>5</v>
      </c>
      <c r="H89" s="418">
        <v>5</v>
      </c>
      <c r="I89" s="418">
        <v>5</v>
      </c>
      <c r="J89" s="418">
        <v>5</v>
      </c>
    </row>
    <row r="90" spans="2:10" x14ac:dyDescent="0.2">
      <c r="B90" s="418" t="s">
        <v>555</v>
      </c>
      <c r="C90" s="418">
        <v>6</v>
      </c>
      <c r="D90" s="418">
        <v>6</v>
      </c>
      <c r="E90" s="418">
        <v>6</v>
      </c>
      <c r="F90" s="418">
        <v>6</v>
      </c>
      <c r="G90" s="418">
        <v>6</v>
      </c>
      <c r="H90" s="418">
        <v>6</v>
      </c>
      <c r="I90" s="418">
        <v>6</v>
      </c>
      <c r="J90" s="418">
        <v>6</v>
      </c>
    </row>
    <row r="91" spans="2:10" x14ac:dyDescent="0.2">
      <c r="B91" s="418" t="s">
        <v>556</v>
      </c>
      <c r="C91" s="418">
        <v>2</v>
      </c>
      <c r="D91" s="418">
        <v>2</v>
      </c>
      <c r="E91" s="418">
        <v>2</v>
      </c>
      <c r="F91" s="418">
        <v>2</v>
      </c>
      <c r="G91" s="418">
        <v>2</v>
      </c>
      <c r="H91" s="418">
        <v>2</v>
      </c>
      <c r="I91" s="418">
        <v>2</v>
      </c>
      <c r="J91" s="418">
        <v>2</v>
      </c>
    </row>
    <row r="92" spans="2:10" x14ac:dyDescent="0.2">
      <c r="B92" s="418" t="s">
        <v>557</v>
      </c>
      <c r="C92" s="418">
        <v>4</v>
      </c>
      <c r="D92" s="418">
        <v>4</v>
      </c>
      <c r="E92" s="418">
        <v>4</v>
      </c>
      <c r="F92" s="418">
        <v>4</v>
      </c>
      <c r="G92" s="418">
        <v>4</v>
      </c>
      <c r="H92" s="418">
        <v>4</v>
      </c>
      <c r="I92" s="418">
        <v>4</v>
      </c>
      <c r="J92" s="418">
        <v>4</v>
      </c>
    </row>
    <row r="93" spans="2:10" x14ac:dyDescent="0.2">
      <c r="B93" s="418" t="s">
        <v>558</v>
      </c>
      <c r="C93" s="418">
        <v>2</v>
      </c>
      <c r="D93" s="418">
        <v>2</v>
      </c>
      <c r="E93" s="418">
        <v>2</v>
      </c>
      <c r="F93" s="418">
        <v>2</v>
      </c>
      <c r="G93" s="418">
        <v>2</v>
      </c>
      <c r="H93" s="418">
        <v>2</v>
      </c>
      <c r="I93" s="418">
        <v>2</v>
      </c>
      <c r="J93" s="418">
        <v>2</v>
      </c>
    </row>
    <row r="94" spans="2:10" x14ac:dyDescent="0.2">
      <c r="B94" s="418" t="s">
        <v>558</v>
      </c>
      <c r="C94" s="418">
        <v>2</v>
      </c>
      <c r="D94" s="418">
        <v>2</v>
      </c>
      <c r="E94" s="418">
        <v>2</v>
      </c>
      <c r="F94" s="418">
        <v>2</v>
      </c>
      <c r="G94" s="418">
        <v>2</v>
      </c>
      <c r="H94" s="418">
        <v>2</v>
      </c>
      <c r="I94" s="418">
        <v>2</v>
      </c>
      <c r="J94" s="418">
        <v>2</v>
      </c>
    </row>
    <row r="95" spans="2:10" x14ac:dyDescent="0.2">
      <c r="B95" s="418" t="s">
        <v>559</v>
      </c>
      <c r="C95" s="418">
        <v>1</v>
      </c>
      <c r="D95" s="418">
        <v>1</v>
      </c>
      <c r="E95" s="418">
        <v>1</v>
      </c>
      <c r="F95" s="418">
        <v>1</v>
      </c>
      <c r="G95" s="418">
        <v>1</v>
      </c>
      <c r="H95" s="418">
        <v>1</v>
      </c>
      <c r="I95" s="418">
        <v>1</v>
      </c>
      <c r="J95" s="418">
        <v>1</v>
      </c>
    </row>
    <row r="96" spans="2:10" x14ac:dyDescent="0.2">
      <c r="B96" s="419" t="s">
        <v>560</v>
      </c>
      <c r="C96" s="418">
        <v>2</v>
      </c>
      <c r="D96" s="418">
        <v>2</v>
      </c>
      <c r="E96" s="418">
        <v>2</v>
      </c>
      <c r="F96" s="418">
        <v>2</v>
      </c>
      <c r="G96" s="418">
        <v>2</v>
      </c>
      <c r="H96" s="418">
        <v>2</v>
      </c>
      <c r="I96" s="418">
        <v>2</v>
      </c>
      <c r="J96" s="418">
        <v>2</v>
      </c>
    </row>
    <row r="97" spans="2:10" x14ac:dyDescent="0.2">
      <c r="B97" s="419" t="s">
        <v>560</v>
      </c>
      <c r="C97" s="418">
        <v>6</v>
      </c>
      <c r="D97" s="418">
        <v>6</v>
      </c>
      <c r="E97" s="418">
        <v>6</v>
      </c>
      <c r="F97" s="418">
        <v>6</v>
      </c>
      <c r="G97" s="418">
        <v>6</v>
      </c>
      <c r="H97" s="418">
        <v>6</v>
      </c>
      <c r="I97" s="418">
        <v>6</v>
      </c>
      <c r="J97" s="418">
        <v>6</v>
      </c>
    </row>
    <row r="98" spans="2:10" x14ac:dyDescent="0.2">
      <c r="B98" s="419" t="s">
        <v>561</v>
      </c>
      <c r="C98" s="418">
        <v>1</v>
      </c>
      <c r="D98" s="418">
        <v>1</v>
      </c>
      <c r="E98" s="418">
        <v>1</v>
      </c>
      <c r="F98" s="418">
        <v>1</v>
      </c>
      <c r="G98" s="418">
        <v>1</v>
      </c>
      <c r="H98" s="418">
        <v>1</v>
      </c>
      <c r="I98" s="418">
        <v>1</v>
      </c>
      <c r="J98" s="418">
        <v>1</v>
      </c>
    </row>
    <row r="99" spans="2:10" x14ac:dyDescent="0.2">
      <c r="B99" s="419" t="s">
        <v>562</v>
      </c>
      <c r="C99" s="418">
        <v>1</v>
      </c>
      <c r="D99" s="418">
        <v>1</v>
      </c>
      <c r="E99" s="418">
        <v>1</v>
      </c>
      <c r="F99" s="418">
        <v>1</v>
      </c>
      <c r="G99" s="418">
        <v>1</v>
      </c>
      <c r="H99" s="418">
        <v>1</v>
      </c>
      <c r="I99" s="418">
        <v>1</v>
      </c>
      <c r="J99" s="418">
        <v>1</v>
      </c>
    </row>
    <row r="100" spans="2:10" x14ac:dyDescent="0.2">
      <c r="B100" s="417" t="s">
        <v>524</v>
      </c>
      <c r="C100" s="420">
        <f>+C60+C64+C66+C76+C83</f>
        <v>90</v>
      </c>
      <c r="D100" s="417">
        <f t="shared" ref="D100:I100" si="25">+D60+D64+D66+D76+D83</f>
        <v>90</v>
      </c>
      <c r="E100" s="417">
        <f t="shared" si="25"/>
        <v>90</v>
      </c>
      <c r="F100" s="417">
        <f t="shared" si="25"/>
        <v>90</v>
      </c>
      <c r="G100" s="417">
        <f t="shared" si="25"/>
        <v>90</v>
      </c>
      <c r="H100" s="417">
        <f t="shared" si="25"/>
        <v>90</v>
      </c>
      <c r="I100" s="417">
        <f t="shared" si="25"/>
        <v>90</v>
      </c>
      <c r="J100" s="417">
        <f t="shared" ref="J100" si="26">+J60+J64+J66+J76+J83</f>
        <v>90</v>
      </c>
    </row>
    <row r="103" spans="2:10" ht="16" x14ac:dyDescent="0.2">
      <c r="B103" s="421" t="s">
        <v>563</v>
      </c>
      <c r="C103" s="422" t="s">
        <v>1963</v>
      </c>
      <c r="D103" s="422" t="s">
        <v>1964</v>
      </c>
      <c r="E103" s="422" t="s">
        <v>1965</v>
      </c>
      <c r="F103" s="422" t="s">
        <v>1966</v>
      </c>
      <c r="G103" s="422" t="s">
        <v>1967</v>
      </c>
      <c r="H103" s="422" t="s">
        <v>1968</v>
      </c>
      <c r="I103" s="422" t="s">
        <v>1969</v>
      </c>
    </row>
    <row r="104" spans="2:10" x14ac:dyDescent="0.2">
      <c r="B104" s="423" t="s">
        <v>564</v>
      </c>
      <c r="C104" s="424">
        <f>C106-C105</f>
        <v>7006205855.2774353</v>
      </c>
      <c r="D104" s="424">
        <f t="shared" ref="D104:I104" si="27">D106-D105</f>
        <v>7994270765.9891376</v>
      </c>
      <c r="E104" s="424">
        <f t="shared" si="27"/>
        <v>9022256323.442667</v>
      </c>
      <c r="F104" s="424">
        <f t="shared" si="27"/>
        <v>9844900192.7662945</v>
      </c>
      <c r="G104" s="424">
        <f t="shared" si="27"/>
        <v>10868193563.149647</v>
      </c>
      <c r="H104" s="424">
        <f t="shared" si="27"/>
        <v>11952443772.275295</v>
      </c>
      <c r="I104" s="424">
        <f t="shared" si="27"/>
        <v>13232825202.321106</v>
      </c>
    </row>
    <row r="105" spans="2:10" x14ac:dyDescent="0.2">
      <c r="B105" s="423" t="s">
        <v>565</v>
      </c>
      <c r="C105" s="424">
        <f>+F55</f>
        <v>13430462301.722565</v>
      </c>
      <c r="D105" s="424">
        <f t="shared" ref="D105:I105" si="28">+G55</f>
        <v>13505104135.17486</v>
      </c>
      <c r="E105" s="424">
        <f t="shared" si="28"/>
        <v>13595086072.581858</v>
      </c>
      <c r="F105" s="424">
        <f t="shared" si="28"/>
        <v>13948544007.851511</v>
      </c>
      <c r="G105" s="424">
        <f t="shared" si="28"/>
        <v>14162509735.900284</v>
      </c>
      <c r="H105" s="424">
        <f t="shared" si="28"/>
        <v>14379856098.32523</v>
      </c>
      <c r="I105" s="424">
        <f t="shared" si="28"/>
        <v>14468754261.550648</v>
      </c>
    </row>
    <row r="106" spans="2:10" x14ac:dyDescent="0.2">
      <c r="B106" s="423" t="s">
        <v>524</v>
      </c>
      <c r="C106" s="425">
        <f>+'3. Gastos-Egresos '!G5</f>
        <v>20436668157</v>
      </c>
      <c r="D106" s="425">
        <f>+'3. Gastos-Egresos '!H5</f>
        <v>21499374901.163998</v>
      </c>
      <c r="E106" s="425">
        <f>+'3. Gastos-Egresos '!I5</f>
        <v>22617342396.024525</v>
      </c>
      <c r="F106" s="425">
        <f>+'3. Gastos-Egresos '!J5</f>
        <v>23793444200.617805</v>
      </c>
      <c r="G106" s="425">
        <f>+'3. Gastos-Egresos '!K5</f>
        <v>25030703299.049931</v>
      </c>
      <c r="H106" s="425">
        <f>+'3. Gastos-Egresos '!L5</f>
        <v>26332299870.600525</v>
      </c>
      <c r="I106" s="425">
        <f>+'3. Gastos-Egresos '!M5</f>
        <v>27701579463.871754</v>
      </c>
    </row>
    <row r="109" spans="2:10" x14ac:dyDescent="0.2">
      <c r="C109" s="497"/>
      <c r="D109" s="497"/>
      <c r="E109" s="497"/>
      <c r="F109" s="497"/>
      <c r="G109" s="497"/>
      <c r="H109" s="497"/>
      <c r="I109" s="497"/>
      <c r="J109" s="497"/>
    </row>
    <row r="115" spans="2:2" ht="19" x14ac:dyDescent="0.25">
      <c r="B115" s="485" t="s">
        <v>2040</v>
      </c>
    </row>
    <row r="116" spans="2:2" ht="19" x14ac:dyDescent="0.25">
      <c r="B116" s="486" t="s">
        <v>502</v>
      </c>
    </row>
  </sheetData>
  <mergeCells count="36">
    <mergeCell ref="A1:Y1"/>
    <mergeCell ref="A4:Y4"/>
    <mergeCell ref="T43:V43"/>
    <mergeCell ref="W6:Y6"/>
    <mergeCell ref="A9:Y9"/>
    <mergeCell ref="A24:Y24"/>
    <mergeCell ref="W25:Y25"/>
    <mergeCell ref="A28:Y28"/>
    <mergeCell ref="A42:Y42"/>
    <mergeCell ref="W43:Y43"/>
    <mergeCell ref="B58:J58"/>
    <mergeCell ref="T25:V25"/>
    <mergeCell ref="A27:Y27"/>
    <mergeCell ref="B43:D43"/>
    <mergeCell ref="E43:G43"/>
    <mergeCell ref="H43:J43"/>
    <mergeCell ref="K43:M43"/>
    <mergeCell ref="N43:P43"/>
    <mergeCell ref="Q43:S43"/>
    <mergeCell ref="B25:D25"/>
    <mergeCell ref="E25:G25"/>
    <mergeCell ref="H25:J25"/>
    <mergeCell ref="K25:M25"/>
    <mergeCell ref="N25:P25"/>
    <mergeCell ref="Q25:S25"/>
    <mergeCell ref="AD6:AJ6"/>
    <mergeCell ref="AK6:AQ6"/>
    <mergeCell ref="AR6:AX6"/>
    <mergeCell ref="A8:Y8"/>
    <mergeCell ref="B6:D6"/>
    <mergeCell ref="E6:G6"/>
    <mergeCell ref="H6:J6"/>
    <mergeCell ref="K6:M6"/>
    <mergeCell ref="N6:P6"/>
    <mergeCell ref="Q6:S6"/>
    <mergeCell ref="T6:V6"/>
  </mergeCells>
  <conditionalFormatting sqref="A3">
    <cfRule type="containsText" dxfId="28" priority="1" operator="containsText" text="2022">
      <formula>NOT(ISERROR(SEARCH("2022",A3)))</formula>
    </cfRule>
    <cfRule type="containsText" dxfId="27" priority="2" operator="containsText" text="2021">
      <formula>NOT(ISERROR(SEARCH("2021",A3)))</formula>
    </cfRule>
  </conditionalFormatting>
  <conditionalFormatting sqref="A10:A15">
    <cfRule type="containsText" dxfId="26" priority="23" operator="containsText" text="2022">
      <formula>NOT(ISERROR(SEARCH("2022",A10)))</formula>
    </cfRule>
    <cfRule type="containsText" dxfId="25" priority="24" operator="containsText" text="2021">
      <formula>NOT(ISERROR(SEARCH("2021",A10)))</formula>
    </cfRule>
  </conditionalFormatting>
  <conditionalFormatting sqref="A29:A34">
    <cfRule type="containsText" dxfId="24" priority="21" operator="containsText" text="2022">
      <formula>NOT(ISERROR(SEARCH("2022",A29)))</formula>
    </cfRule>
    <cfRule type="containsText" dxfId="23" priority="22" operator="containsText" text="2021">
      <formula>NOT(ISERROR(SEARCH("2021",A29)))</formula>
    </cfRule>
  </conditionalFormatting>
  <conditionalFormatting sqref="A45">
    <cfRule type="containsText" dxfId="22" priority="19" operator="containsText" text="2022">
      <formula>NOT(ISERROR(SEARCH("2022",A45)))</formula>
    </cfRule>
    <cfRule type="containsText" dxfId="21" priority="20" operator="containsText" text="2021">
      <formula>NOT(ISERROR(SEARCH("2021",A45)))</formula>
    </cfRule>
  </conditionalFormatting>
  <conditionalFormatting sqref="B59:B100">
    <cfRule type="containsText" dxfId="20" priority="17" operator="containsText" text="2022">
      <formula>NOT(ISERROR(SEARCH("2022",B59)))</formula>
    </cfRule>
    <cfRule type="containsText" dxfId="19" priority="18" operator="containsText" text="2021">
      <formula>NOT(ISERROR(SEARCH("2021",B59)))</formula>
    </cfRule>
  </conditionalFormatting>
  <conditionalFormatting sqref="B103:I106">
    <cfRule type="containsText" dxfId="18" priority="3" operator="containsText" text="2022">
      <formula>NOT(ISERROR(SEARCH("2022",B103)))</formula>
    </cfRule>
    <cfRule type="containsText" dxfId="17" priority="4" operator="containsText" text="2021">
      <formula>NOT(ISERROR(SEARCH("2021",B103)))</formula>
    </cfRule>
  </conditionalFormatting>
  <conditionalFormatting sqref="C60:I99 D100:I100">
    <cfRule type="containsText" dxfId="16" priority="15" operator="containsText" text="2022">
      <formula>NOT(ISERROR(SEARCH("2022",C60)))</formula>
    </cfRule>
    <cfRule type="containsText" dxfId="15" priority="16" operator="containsText" text="2021">
      <formula>NOT(ISERROR(SEARCH("2021",C60)))</formula>
    </cfRule>
  </conditionalFormatting>
  <conditionalFormatting sqref="J60:J100">
    <cfRule type="containsText" dxfId="14" priority="11" operator="containsText" text="2022">
      <formula>NOT(ISERROR(SEARCH("2022",J60)))</formula>
    </cfRule>
    <cfRule type="containsText" dxfId="13" priority="12" operator="containsText" text="2021">
      <formula>NOT(ISERROR(SEARCH("2021",J60)))</formula>
    </cfRule>
  </conditionalFormatting>
  <hyperlinks>
    <hyperlink ref="A3" location="'Tabla de contenido'!A1" display="Tabla de contenido" xr:uid="{78C04C58-31AB-4416-87C6-1B80F5031D96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2"/>
  <sheetViews>
    <sheetView showGridLines="0" zoomScale="112" zoomScaleNormal="112" workbookViewId="0">
      <selection activeCell="C2" sqref="C2"/>
    </sheetView>
  </sheetViews>
  <sheetFormatPr baseColWidth="10" defaultColWidth="7.1640625" defaultRowHeight="13" x14ac:dyDescent="0.15"/>
  <cols>
    <col min="1" max="1" width="3" style="155" bestFit="1" customWidth="1"/>
    <col min="2" max="2" width="4.6640625" style="155" bestFit="1" customWidth="1"/>
    <col min="3" max="3" width="53.5" style="153" customWidth="1"/>
    <col min="4" max="4" width="18.33203125" style="153" bestFit="1" customWidth="1"/>
    <col min="5" max="8" width="17.1640625" style="153" bestFit="1" customWidth="1"/>
    <col min="9" max="9" width="18.1640625" style="153" customWidth="1"/>
    <col min="10" max="10" width="18.33203125" style="153" customWidth="1"/>
    <col min="11" max="255" width="7.1640625" style="153"/>
    <col min="256" max="256" width="3" style="153" bestFit="1" customWidth="1"/>
    <col min="257" max="257" width="4.6640625" style="153" bestFit="1" customWidth="1"/>
    <col min="258" max="258" width="53.5" style="153" customWidth="1"/>
    <col min="259" max="259" width="18.1640625" style="153" bestFit="1" customWidth="1"/>
    <col min="260" max="263" width="16.5" style="153" bestFit="1" customWidth="1"/>
    <col min="264" max="264" width="16.5" style="153" customWidth="1"/>
    <col min="265" max="265" width="18.33203125" style="153" customWidth="1"/>
    <col min="266" max="266" width="16.6640625" style="153" customWidth="1"/>
    <col min="267" max="511" width="7.1640625" style="153"/>
    <col min="512" max="512" width="3" style="153" bestFit="1" customWidth="1"/>
    <col min="513" max="513" width="4.6640625" style="153" bestFit="1" customWidth="1"/>
    <col min="514" max="514" width="53.5" style="153" customWidth="1"/>
    <col min="515" max="515" width="18.1640625" style="153" bestFit="1" customWidth="1"/>
    <col min="516" max="519" width="16.5" style="153" bestFit="1" customWidth="1"/>
    <col min="520" max="520" width="16.5" style="153" customWidth="1"/>
    <col min="521" max="521" width="18.33203125" style="153" customWidth="1"/>
    <col min="522" max="522" width="16.6640625" style="153" customWidth="1"/>
    <col min="523" max="767" width="7.1640625" style="153"/>
    <col min="768" max="768" width="3" style="153" bestFit="1" customWidth="1"/>
    <col min="769" max="769" width="4.6640625" style="153" bestFit="1" customWidth="1"/>
    <col min="770" max="770" width="53.5" style="153" customWidth="1"/>
    <col min="771" max="771" width="18.1640625" style="153" bestFit="1" customWidth="1"/>
    <col min="772" max="775" width="16.5" style="153" bestFit="1" customWidth="1"/>
    <col min="776" max="776" width="16.5" style="153" customWidth="1"/>
    <col min="777" max="777" width="18.33203125" style="153" customWidth="1"/>
    <col min="778" max="778" width="16.6640625" style="153" customWidth="1"/>
    <col min="779" max="1023" width="7.1640625" style="153"/>
    <col min="1024" max="1024" width="3" style="153" bestFit="1" customWidth="1"/>
    <col min="1025" max="1025" width="4.6640625" style="153" bestFit="1" customWidth="1"/>
    <col min="1026" max="1026" width="53.5" style="153" customWidth="1"/>
    <col min="1027" max="1027" width="18.1640625" style="153" bestFit="1" customWidth="1"/>
    <col min="1028" max="1031" width="16.5" style="153" bestFit="1" customWidth="1"/>
    <col min="1032" max="1032" width="16.5" style="153" customWidth="1"/>
    <col min="1033" max="1033" width="18.33203125" style="153" customWidth="1"/>
    <col min="1034" max="1034" width="16.6640625" style="153" customWidth="1"/>
    <col min="1035" max="1279" width="7.1640625" style="153"/>
    <col min="1280" max="1280" width="3" style="153" bestFit="1" customWidth="1"/>
    <col min="1281" max="1281" width="4.6640625" style="153" bestFit="1" customWidth="1"/>
    <col min="1282" max="1282" width="53.5" style="153" customWidth="1"/>
    <col min="1283" max="1283" width="18.1640625" style="153" bestFit="1" customWidth="1"/>
    <col min="1284" max="1287" width="16.5" style="153" bestFit="1" customWidth="1"/>
    <col min="1288" max="1288" width="16.5" style="153" customWidth="1"/>
    <col min="1289" max="1289" width="18.33203125" style="153" customWidth="1"/>
    <col min="1290" max="1290" width="16.6640625" style="153" customWidth="1"/>
    <col min="1291" max="1535" width="7.1640625" style="153"/>
    <col min="1536" max="1536" width="3" style="153" bestFit="1" customWidth="1"/>
    <col min="1537" max="1537" width="4.6640625" style="153" bestFit="1" customWidth="1"/>
    <col min="1538" max="1538" width="53.5" style="153" customWidth="1"/>
    <col min="1539" max="1539" width="18.1640625" style="153" bestFit="1" customWidth="1"/>
    <col min="1540" max="1543" width="16.5" style="153" bestFit="1" customWidth="1"/>
    <col min="1544" max="1544" width="16.5" style="153" customWidth="1"/>
    <col min="1545" max="1545" width="18.33203125" style="153" customWidth="1"/>
    <col min="1546" max="1546" width="16.6640625" style="153" customWidth="1"/>
    <col min="1547" max="1791" width="7.1640625" style="153"/>
    <col min="1792" max="1792" width="3" style="153" bestFit="1" customWidth="1"/>
    <col min="1793" max="1793" width="4.6640625" style="153" bestFit="1" customWidth="1"/>
    <col min="1794" max="1794" width="53.5" style="153" customWidth="1"/>
    <col min="1795" max="1795" width="18.1640625" style="153" bestFit="1" customWidth="1"/>
    <col min="1796" max="1799" width="16.5" style="153" bestFit="1" customWidth="1"/>
    <col min="1800" max="1800" width="16.5" style="153" customWidth="1"/>
    <col min="1801" max="1801" width="18.33203125" style="153" customWidth="1"/>
    <col min="1802" max="1802" width="16.6640625" style="153" customWidth="1"/>
    <col min="1803" max="2047" width="7.1640625" style="153"/>
    <col min="2048" max="2048" width="3" style="153" bestFit="1" customWidth="1"/>
    <col min="2049" max="2049" width="4.6640625" style="153" bestFit="1" customWidth="1"/>
    <col min="2050" max="2050" width="53.5" style="153" customWidth="1"/>
    <col min="2051" max="2051" width="18.1640625" style="153" bestFit="1" customWidth="1"/>
    <col min="2052" max="2055" width="16.5" style="153" bestFit="1" customWidth="1"/>
    <col min="2056" max="2056" width="16.5" style="153" customWidth="1"/>
    <col min="2057" max="2057" width="18.33203125" style="153" customWidth="1"/>
    <col min="2058" max="2058" width="16.6640625" style="153" customWidth="1"/>
    <col min="2059" max="2303" width="7.1640625" style="153"/>
    <col min="2304" max="2304" width="3" style="153" bestFit="1" customWidth="1"/>
    <col min="2305" max="2305" width="4.6640625" style="153" bestFit="1" customWidth="1"/>
    <col min="2306" max="2306" width="53.5" style="153" customWidth="1"/>
    <col min="2307" max="2307" width="18.1640625" style="153" bestFit="1" customWidth="1"/>
    <col min="2308" max="2311" width="16.5" style="153" bestFit="1" customWidth="1"/>
    <col min="2312" max="2312" width="16.5" style="153" customWidth="1"/>
    <col min="2313" max="2313" width="18.33203125" style="153" customWidth="1"/>
    <col min="2314" max="2314" width="16.6640625" style="153" customWidth="1"/>
    <col min="2315" max="2559" width="7.1640625" style="153"/>
    <col min="2560" max="2560" width="3" style="153" bestFit="1" customWidth="1"/>
    <col min="2561" max="2561" width="4.6640625" style="153" bestFit="1" customWidth="1"/>
    <col min="2562" max="2562" width="53.5" style="153" customWidth="1"/>
    <col min="2563" max="2563" width="18.1640625" style="153" bestFit="1" customWidth="1"/>
    <col min="2564" max="2567" width="16.5" style="153" bestFit="1" customWidth="1"/>
    <col min="2568" max="2568" width="16.5" style="153" customWidth="1"/>
    <col min="2569" max="2569" width="18.33203125" style="153" customWidth="1"/>
    <col min="2570" max="2570" width="16.6640625" style="153" customWidth="1"/>
    <col min="2571" max="2815" width="7.1640625" style="153"/>
    <col min="2816" max="2816" width="3" style="153" bestFit="1" customWidth="1"/>
    <col min="2817" max="2817" width="4.6640625" style="153" bestFit="1" customWidth="1"/>
    <col min="2818" max="2818" width="53.5" style="153" customWidth="1"/>
    <col min="2819" max="2819" width="18.1640625" style="153" bestFit="1" customWidth="1"/>
    <col min="2820" max="2823" width="16.5" style="153" bestFit="1" customWidth="1"/>
    <col min="2824" max="2824" width="16.5" style="153" customWidth="1"/>
    <col min="2825" max="2825" width="18.33203125" style="153" customWidth="1"/>
    <col min="2826" max="2826" width="16.6640625" style="153" customWidth="1"/>
    <col min="2827" max="3071" width="7.1640625" style="153"/>
    <col min="3072" max="3072" width="3" style="153" bestFit="1" customWidth="1"/>
    <col min="3073" max="3073" width="4.6640625" style="153" bestFit="1" customWidth="1"/>
    <col min="3074" max="3074" width="53.5" style="153" customWidth="1"/>
    <col min="3075" max="3075" width="18.1640625" style="153" bestFit="1" customWidth="1"/>
    <col min="3076" max="3079" width="16.5" style="153" bestFit="1" customWidth="1"/>
    <col min="3080" max="3080" width="16.5" style="153" customWidth="1"/>
    <col min="3081" max="3081" width="18.33203125" style="153" customWidth="1"/>
    <col min="3082" max="3082" width="16.6640625" style="153" customWidth="1"/>
    <col min="3083" max="3327" width="7.1640625" style="153"/>
    <col min="3328" max="3328" width="3" style="153" bestFit="1" customWidth="1"/>
    <col min="3329" max="3329" width="4.6640625" style="153" bestFit="1" customWidth="1"/>
    <col min="3330" max="3330" width="53.5" style="153" customWidth="1"/>
    <col min="3331" max="3331" width="18.1640625" style="153" bestFit="1" customWidth="1"/>
    <col min="3332" max="3335" width="16.5" style="153" bestFit="1" customWidth="1"/>
    <col min="3336" max="3336" width="16.5" style="153" customWidth="1"/>
    <col min="3337" max="3337" width="18.33203125" style="153" customWidth="1"/>
    <col min="3338" max="3338" width="16.6640625" style="153" customWidth="1"/>
    <col min="3339" max="3583" width="7.1640625" style="153"/>
    <col min="3584" max="3584" width="3" style="153" bestFit="1" customWidth="1"/>
    <col min="3585" max="3585" width="4.6640625" style="153" bestFit="1" customWidth="1"/>
    <col min="3586" max="3586" width="53.5" style="153" customWidth="1"/>
    <col min="3587" max="3587" width="18.1640625" style="153" bestFit="1" customWidth="1"/>
    <col min="3588" max="3591" width="16.5" style="153" bestFit="1" customWidth="1"/>
    <col min="3592" max="3592" width="16.5" style="153" customWidth="1"/>
    <col min="3593" max="3593" width="18.33203125" style="153" customWidth="1"/>
    <col min="3594" max="3594" width="16.6640625" style="153" customWidth="1"/>
    <col min="3595" max="3839" width="7.1640625" style="153"/>
    <col min="3840" max="3840" width="3" style="153" bestFit="1" customWidth="1"/>
    <col min="3841" max="3841" width="4.6640625" style="153" bestFit="1" customWidth="1"/>
    <col min="3842" max="3842" width="53.5" style="153" customWidth="1"/>
    <col min="3843" max="3843" width="18.1640625" style="153" bestFit="1" customWidth="1"/>
    <col min="3844" max="3847" width="16.5" style="153" bestFit="1" customWidth="1"/>
    <col min="3848" max="3848" width="16.5" style="153" customWidth="1"/>
    <col min="3849" max="3849" width="18.33203125" style="153" customWidth="1"/>
    <col min="3850" max="3850" width="16.6640625" style="153" customWidth="1"/>
    <col min="3851" max="4095" width="7.1640625" style="153"/>
    <col min="4096" max="4096" width="3" style="153" bestFit="1" customWidth="1"/>
    <col min="4097" max="4097" width="4.6640625" style="153" bestFit="1" customWidth="1"/>
    <col min="4098" max="4098" width="53.5" style="153" customWidth="1"/>
    <col min="4099" max="4099" width="18.1640625" style="153" bestFit="1" customWidth="1"/>
    <col min="4100" max="4103" width="16.5" style="153" bestFit="1" customWidth="1"/>
    <col min="4104" max="4104" width="16.5" style="153" customWidth="1"/>
    <col min="4105" max="4105" width="18.33203125" style="153" customWidth="1"/>
    <col min="4106" max="4106" width="16.6640625" style="153" customWidth="1"/>
    <col min="4107" max="4351" width="7.1640625" style="153"/>
    <col min="4352" max="4352" width="3" style="153" bestFit="1" customWidth="1"/>
    <col min="4353" max="4353" width="4.6640625" style="153" bestFit="1" customWidth="1"/>
    <col min="4354" max="4354" width="53.5" style="153" customWidth="1"/>
    <col min="4355" max="4355" width="18.1640625" style="153" bestFit="1" customWidth="1"/>
    <col min="4356" max="4359" width="16.5" style="153" bestFit="1" customWidth="1"/>
    <col min="4360" max="4360" width="16.5" style="153" customWidth="1"/>
    <col min="4361" max="4361" width="18.33203125" style="153" customWidth="1"/>
    <col min="4362" max="4362" width="16.6640625" style="153" customWidth="1"/>
    <col min="4363" max="4607" width="7.1640625" style="153"/>
    <col min="4608" max="4608" width="3" style="153" bestFit="1" customWidth="1"/>
    <col min="4609" max="4609" width="4.6640625" style="153" bestFit="1" customWidth="1"/>
    <col min="4610" max="4610" width="53.5" style="153" customWidth="1"/>
    <col min="4611" max="4611" width="18.1640625" style="153" bestFit="1" customWidth="1"/>
    <col min="4612" max="4615" width="16.5" style="153" bestFit="1" customWidth="1"/>
    <col min="4616" max="4616" width="16.5" style="153" customWidth="1"/>
    <col min="4617" max="4617" width="18.33203125" style="153" customWidth="1"/>
    <col min="4618" max="4618" width="16.6640625" style="153" customWidth="1"/>
    <col min="4619" max="4863" width="7.1640625" style="153"/>
    <col min="4864" max="4864" width="3" style="153" bestFit="1" customWidth="1"/>
    <col min="4865" max="4865" width="4.6640625" style="153" bestFit="1" customWidth="1"/>
    <col min="4866" max="4866" width="53.5" style="153" customWidth="1"/>
    <col min="4867" max="4867" width="18.1640625" style="153" bestFit="1" customWidth="1"/>
    <col min="4868" max="4871" width="16.5" style="153" bestFit="1" customWidth="1"/>
    <col min="4872" max="4872" width="16.5" style="153" customWidth="1"/>
    <col min="4873" max="4873" width="18.33203125" style="153" customWidth="1"/>
    <col min="4874" max="4874" width="16.6640625" style="153" customWidth="1"/>
    <col min="4875" max="5119" width="7.1640625" style="153"/>
    <col min="5120" max="5120" width="3" style="153" bestFit="1" customWidth="1"/>
    <col min="5121" max="5121" width="4.6640625" style="153" bestFit="1" customWidth="1"/>
    <col min="5122" max="5122" width="53.5" style="153" customWidth="1"/>
    <col min="5123" max="5123" width="18.1640625" style="153" bestFit="1" customWidth="1"/>
    <col min="5124" max="5127" width="16.5" style="153" bestFit="1" customWidth="1"/>
    <col min="5128" max="5128" width="16.5" style="153" customWidth="1"/>
    <col min="5129" max="5129" width="18.33203125" style="153" customWidth="1"/>
    <col min="5130" max="5130" width="16.6640625" style="153" customWidth="1"/>
    <col min="5131" max="5375" width="7.1640625" style="153"/>
    <col min="5376" max="5376" width="3" style="153" bestFit="1" customWidth="1"/>
    <col min="5377" max="5377" width="4.6640625" style="153" bestFit="1" customWidth="1"/>
    <col min="5378" max="5378" width="53.5" style="153" customWidth="1"/>
    <col min="5379" max="5379" width="18.1640625" style="153" bestFit="1" customWidth="1"/>
    <col min="5380" max="5383" width="16.5" style="153" bestFit="1" customWidth="1"/>
    <col min="5384" max="5384" width="16.5" style="153" customWidth="1"/>
    <col min="5385" max="5385" width="18.33203125" style="153" customWidth="1"/>
    <col min="5386" max="5386" width="16.6640625" style="153" customWidth="1"/>
    <col min="5387" max="5631" width="7.1640625" style="153"/>
    <col min="5632" max="5632" width="3" style="153" bestFit="1" customWidth="1"/>
    <col min="5633" max="5633" width="4.6640625" style="153" bestFit="1" customWidth="1"/>
    <col min="5634" max="5634" width="53.5" style="153" customWidth="1"/>
    <col min="5635" max="5635" width="18.1640625" style="153" bestFit="1" customWidth="1"/>
    <col min="5636" max="5639" width="16.5" style="153" bestFit="1" customWidth="1"/>
    <col min="5640" max="5640" width="16.5" style="153" customWidth="1"/>
    <col min="5641" max="5641" width="18.33203125" style="153" customWidth="1"/>
    <col min="5642" max="5642" width="16.6640625" style="153" customWidth="1"/>
    <col min="5643" max="5887" width="7.1640625" style="153"/>
    <col min="5888" max="5888" width="3" style="153" bestFit="1" customWidth="1"/>
    <col min="5889" max="5889" width="4.6640625" style="153" bestFit="1" customWidth="1"/>
    <col min="5890" max="5890" width="53.5" style="153" customWidth="1"/>
    <col min="5891" max="5891" width="18.1640625" style="153" bestFit="1" customWidth="1"/>
    <col min="5892" max="5895" width="16.5" style="153" bestFit="1" customWidth="1"/>
    <col min="5896" max="5896" width="16.5" style="153" customWidth="1"/>
    <col min="5897" max="5897" width="18.33203125" style="153" customWidth="1"/>
    <col min="5898" max="5898" width="16.6640625" style="153" customWidth="1"/>
    <col min="5899" max="6143" width="7.1640625" style="153"/>
    <col min="6144" max="6144" width="3" style="153" bestFit="1" customWidth="1"/>
    <col min="6145" max="6145" width="4.6640625" style="153" bestFit="1" customWidth="1"/>
    <col min="6146" max="6146" width="53.5" style="153" customWidth="1"/>
    <col min="6147" max="6147" width="18.1640625" style="153" bestFit="1" customWidth="1"/>
    <col min="6148" max="6151" width="16.5" style="153" bestFit="1" customWidth="1"/>
    <col min="6152" max="6152" width="16.5" style="153" customWidth="1"/>
    <col min="6153" max="6153" width="18.33203125" style="153" customWidth="1"/>
    <col min="6154" max="6154" width="16.6640625" style="153" customWidth="1"/>
    <col min="6155" max="6399" width="7.1640625" style="153"/>
    <col min="6400" max="6400" width="3" style="153" bestFit="1" customWidth="1"/>
    <col min="6401" max="6401" width="4.6640625" style="153" bestFit="1" customWidth="1"/>
    <col min="6402" max="6402" width="53.5" style="153" customWidth="1"/>
    <col min="6403" max="6403" width="18.1640625" style="153" bestFit="1" customWidth="1"/>
    <col min="6404" max="6407" width="16.5" style="153" bestFit="1" customWidth="1"/>
    <col min="6408" max="6408" width="16.5" style="153" customWidth="1"/>
    <col min="6409" max="6409" width="18.33203125" style="153" customWidth="1"/>
    <col min="6410" max="6410" width="16.6640625" style="153" customWidth="1"/>
    <col min="6411" max="6655" width="7.1640625" style="153"/>
    <col min="6656" max="6656" width="3" style="153" bestFit="1" customWidth="1"/>
    <col min="6657" max="6657" width="4.6640625" style="153" bestFit="1" customWidth="1"/>
    <col min="6658" max="6658" width="53.5" style="153" customWidth="1"/>
    <col min="6659" max="6659" width="18.1640625" style="153" bestFit="1" customWidth="1"/>
    <col min="6660" max="6663" width="16.5" style="153" bestFit="1" customWidth="1"/>
    <col min="6664" max="6664" width="16.5" style="153" customWidth="1"/>
    <col min="6665" max="6665" width="18.33203125" style="153" customWidth="1"/>
    <col min="6666" max="6666" width="16.6640625" style="153" customWidth="1"/>
    <col min="6667" max="6911" width="7.1640625" style="153"/>
    <col min="6912" max="6912" width="3" style="153" bestFit="1" customWidth="1"/>
    <col min="6913" max="6913" width="4.6640625" style="153" bestFit="1" customWidth="1"/>
    <col min="6914" max="6914" width="53.5" style="153" customWidth="1"/>
    <col min="6915" max="6915" width="18.1640625" style="153" bestFit="1" customWidth="1"/>
    <col min="6916" max="6919" width="16.5" style="153" bestFit="1" customWidth="1"/>
    <col min="6920" max="6920" width="16.5" style="153" customWidth="1"/>
    <col min="6921" max="6921" width="18.33203125" style="153" customWidth="1"/>
    <col min="6922" max="6922" width="16.6640625" style="153" customWidth="1"/>
    <col min="6923" max="7167" width="7.1640625" style="153"/>
    <col min="7168" max="7168" width="3" style="153" bestFit="1" customWidth="1"/>
    <col min="7169" max="7169" width="4.6640625" style="153" bestFit="1" customWidth="1"/>
    <col min="7170" max="7170" width="53.5" style="153" customWidth="1"/>
    <col min="7171" max="7171" width="18.1640625" style="153" bestFit="1" customWidth="1"/>
    <col min="7172" max="7175" width="16.5" style="153" bestFit="1" customWidth="1"/>
    <col min="7176" max="7176" width="16.5" style="153" customWidth="1"/>
    <col min="7177" max="7177" width="18.33203125" style="153" customWidth="1"/>
    <col min="7178" max="7178" width="16.6640625" style="153" customWidth="1"/>
    <col min="7179" max="7423" width="7.1640625" style="153"/>
    <col min="7424" max="7424" width="3" style="153" bestFit="1" customWidth="1"/>
    <col min="7425" max="7425" width="4.6640625" style="153" bestFit="1" customWidth="1"/>
    <col min="7426" max="7426" width="53.5" style="153" customWidth="1"/>
    <col min="7427" max="7427" width="18.1640625" style="153" bestFit="1" customWidth="1"/>
    <col min="7428" max="7431" width="16.5" style="153" bestFit="1" customWidth="1"/>
    <col min="7432" max="7432" width="16.5" style="153" customWidth="1"/>
    <col min="7433" max="7433" width="18.33203125" style="153" customWidth="1"/>
    <col min="7434" max="7434" width="16.6640625" style="153" customWidth="1"/>
    <col min="7435" max="7679" width="7.1640625" style="153"/>
    <col min="7680" max="7680" width="3" style="153" bestFit="1" customWidth="1"/>
    <col min="7681" max="7681" width="4.6640625" style="153" bestFit="1" customWidth="1"/>
    <col min="7682" max="7682" width="53.5" style="153" customWidth="1"/>
    <col min="7683" max="7683" width="18.1640625" style="153" bestFit="1" customWidth="1"/>
    <col min="7684" max="7687" width="16.5" style="153" bestFit="1" customWidth="1"/>
    <col min="7688" max="7688" width="16.5" style="153" customWidth="1"/>
    <col min="7689" max="7689" width="18.33203125" style="153" customWidth="1"/>
    <col min="7690" max="7690" width="16.6640625" style="153" customWidth="1"/>
    <col min="7691" max="7935" width="7.1640625" style="153"/>
    <col min="7936" max="7936" width="3" style="153" bestFit="1" customWidth="1"/>
    <col min="7937" max="7937" width="4.6640625" style="153" bestFit="1" customWidth="1"/>
    <col min="7938" max="7938" width="53.5" style="153" customWidth="1"/>
    <col min="7939" max="7939" width="18.1640625" style="153" bestFit="1" customWidth="1"/>
    <col min="7940" max="7943" width="16.5" style="153" bestFit="1" customWidth="1"/>
    <col min="7944" max="7944" width="16.5" style="153" customWidth="1"/>
    <col min="7945" max="7945" width="18.33203125" style="153" customWidth="1"/>
    <col min="7946" max="7946" width="16.6640625" style="153" customWidth="1"/>
    <col min="7947" max="8191" width="7.1640625" style="153"/>
    <col min="8192" max="8192" width="3" style="153" bestFit="1" customWidth="1"/>
    <col min="8193" max="8193" width="4.6640625" style="153" bestFit="1" customWidth="1"/>
    <col min="8194" max="8194" width="53.5" style="153" customWidth="1"/>
    <col min="8195" max="8195" width="18.1640625" style="153" bestFit="1" customWidth="1"/>
    <col min="8196" max="8199" width="16.5" style="153" bestFit="1" customWidth="1"/>
    <col min="8200" max="8200" width="16.5" style="153" customWidth="1"/>
    <col min="8201" max="8201" width="18.33203125" style="153" customWidth="1"/>
    <col min="8202" max="8202" width="16.6640625" style="153" customWidth="1"/>
    <col min="8203" max="8447" width="7.1640625" style="153"/>
    <col min="8448" max="8448" width="3" style="153" bestFit="1" customWidth="1"/>
    <col min="8449" max="8449" width="4.6640625" style="153" bestFit="1" customWidth="1"/>
    <col min="8450" max="8450" width="53.5" style="153" customWidth="1"/>
    <col min="8451" max="8451" width="18.1640625" style="153" bestFit="1" customWidth="1"/>
    <col min="8452" max="8455" width="16.5" style="153" bestFit="1" customWidth="1"/>
    <col min="8456" max="8456" width="16.5" style="153" customWidth="1"/>
    <col min="8457" max="8457" width="18.33203125" style="153" customWidth="1"/>
    <col min="8458" max="8458" width="16.6640625" style="153" customWidth="1"/>
    <col min="8459" max="8703" width="7.1640625" style="153"/>
    <col min="8704" max="8704" width="3" style="153" bestFit="1" customWidth="1"/>
    <col min="8705" max="8705" width="4.6640625" style="153" bestFit="1" customWidth="1"/>
    <col min="8706" max="8706" width="53.5" style="153" customWidth="1"/>
    <col min="8707" max="8707" width="18.1640625" style="153" bestFit="1" customWidth="1"/>
    <col min="8708" max="8711" width="16.5" style="153" bestFit="1" customWidth="1"/>
    <col min="8712" max="8712" width="16.5" style="153" customWidth="1"/>
    <col min="8713" max="8713" width="18.33203125" style="153" customWidth="1"/>
    <col min="8714" max="8714" width="16.6640625" style="153" customWidth="1"/>
    <col min="8715" max="8959" width="7.1640625" style="153"/>
    <col min="8960" max="8960" width="3" style="153" bestFit="1" customWidth="1"/>
    <col min="8961" max="8961" width="4.6640625" style="153" bestFit="1" customWidth="1"/>
    <col min="8962" max="8962" width="53.5" style="153" customWidth="1"/>
    <col min="8963" max="8963" width="18.1640625" style="153" bestFit="1" customWidth="1"/>
    <col min="8964" max="8967" width="16.5" style="153" bestFit="1" customWidth="1"/>
    <col min="8968" max="8968" width="16.5" style="153" customWidth="1"/>
    <col min="8969" max="8969" width="18.33203125" style="153" customWidth="1"/>
    <col min="8970" max="8970" width="16.6640625" style="153" customWidth="1"/>
    <col min="8971" max="9215" width="7.1640625" style="153"/>
    <col min="9216" max="9216" width="3" style="153" bestFit="1" customWidth="1"/>
    <col min="9217" max="9217" width="4.6640625" style="153" bestFit="1" customWidth="1"/>
    <col min="9218" max="9218" width="53.5" style="153" customWidth="1"/>
    <col min="9219" max="9219" width="18.1640625" style="153" bestFit="1" customWidth="1"/>
    <col min="9220" max="9223" width="16.5" style="153" bestFit="1" customWidth="1"/>
    <col min="9224" max="9224" width="16.5" style="153" customWidth="1"/>
    <col min="9225" max="9225" width="18.33203125" style="153" customWidth="1"/>
    <col min="9226" max="9226" width="16.6640625" style="153" customWidth="1"/>
    <col min="9227" max="9471" width="7.1640625" style="153"/>
    <col min="9472" max="9472" width="3" style="153" bestFit="1" customWidth="1"/>
    <col min="9473" max="9473" width="4.6640625" style="153" bestFit="1" customWidth="1"/>
    <col min="9474" max="9474" width="53.5" style="153" customWidth="1"/>
    <col min="9475" max="9475" width="18.1640625" style="153" bestFit="1" customWidth="1"/>
    <col min="9476" max="9479" width="16.5" style="153" bestFit="1" customWidth="1"/>
    <col min="9480" max="9480" width="16.5" style="153" customWidth="1"/>
    <col min="9481" max="9481" width="18.33203125" style="153" customWidth="1"/>
    <col min="9482" max="9482" width="16.6640625" style="153" customWidth="1"/>
    <col min="9483" max="9727" width="7.1640625" style="153"/>
    <col min="9728" max="9728" width="3" style="153" bestFit="1" customWidth="1"/>
    <col min="9729" max="9729" width="4.6640625" style="153" bestFit="1" customWidth="1"/>
    <col min="9730" max="9730" width="53.5" style="153" customWidth="1"/>
    <col min="9731" max="9731" width="18.1640625" style="153" bestFit="1" customWidth="1"/>
    <col min="9732" max="9735" width="16.5" style="153" bestFit="1" customWidth="1"/>
    <col min="9736" max="9736" width="16.5" style="153" customWidth="1"/>
    <col min="9737" max="9737" width="18.33203125" style="153" customWidth="1"/>
    <col min="9738" max="9738" width="16.6640625" style="153" customWidth="1"/>
    <col min="9739" max="9983" width="7.1640625" style="153"/>
    <col min="9984" max="9984" width="3" style="153" bestFit="1" customWidth="1"/>
    <col min="9985" max="9985" width="4.6640625" style="153" bestFit="1" customWidth="1"/>
    <col min="9986" max="9986" width="53.5" style="153" customWidth="1"/>
    <col min="9987" max="9987" width="18.1640625" style="153" bestFit="1" customWidth="1"/>
    <col min="9988" max="9991" width="16.5" style="153" bestFit="1" customWidth="1"/>
    <col min="9992" max="9992" width="16.5" style="153" customWidth="1"/>
    <col min="9993" max="9993" width="18.33203125" style="153" customWidth="1"/>
    <col min="9994" max="9994" width="16.6640625" style="153" customWidth="1"/>
    <col min="9995" max="10239" width="7.1640625" style="153"/>
    <col min="10240" max="10240" width="3" style="153" bestFit="1" customWidth="1"/>
    <col min="10241" max="10241" width="4.6640625" style="153" bestFit="1" customWidth="1"/>
    <col min="10242" max="10242" width="53.5" style="153" customWidth="1"/>
    <col min="10243" max="10243" width="18.1640625" style="153" bestFit="1" customWidth="1"/>
    <col min="10244" max="10247" width="16.5" style="153" bestFit="1" customWidth="1"/>
    <col min="10248" max="10248" width="16.5" style="153" customWidth="1"/>
    <col min="10249" max="10249" width="18.33203125" style="153" customWidth="1"/>
    <col min="10250" max="10250" width="16.6640625" style="153" customWidth="1"/>
    <col min="10251" max="10495" width="7.1640625" style="153"/>
    <col min="10496" max="10496" width="3" style="153" bestFit="1" customWidth="1"/>
    <col min="10497" max="10497" width="4.6640625" style="153" bestFit="1" customWidth="1"/>
    <col min="10498" max="10498" width="53.5" style="153" customWidth="1"/>
    <col min="10499" max="10499" width="18.1640625" style="153" bestFit="1" customWidth="1"/>
    <col min="10500" max="10503" width="16.5" style="153" bestFit="1" customWidth="1"/>
    <col min="10504" max="10504" width="16.5" style="153" customWidth="1"/>
    <col min="10505" max="10505" width="18.33203125" style="153" customWidth="1"/>
    <col min="10506" max="10506" width="16.6640625" style="153" customWidth="1"/>
    <col min="10507" max="10751" width="7.1640625" style="153"/>
    <col min="10752" max="10752" width="3" style="153" bestFit="1" customWidth="1"/>
    <col min="10753" max="10753" width="4.6640625" style="153" bestFit="1" customWidth="1"/>
    <col min="10754" max="10754" width="53.5" style="153" customWidth="1"/>
    <col min="10755" max="10755" width="18.1640625" style="153" bestFit="1" customWidth="1"/>
    <col min="10756" max="10759" width="16.5" style="153" bestFit="1" customWidth="1"/>
    <col min="10760" max="10760" width="16.5" style="153" customWidth="1"/>
    <col min="10761" max="10761" width="18.33203125" style="153" customWidth="1"/>
    <col min="10762" max="10762" width="16.6640625" style="153" customWidth="1"/>
    <col min="10763" max="11007" width="7.1640625" style="153"/>
    <col min="11008" max="11008" width="3" style="153" bestFit="1" customWidth="1"/>
    <col min="11009" max="11009" width="4.6640625" style="153" bestFit="1" customWidth="1"/>
    <col min="11010" max="11010" width="53.5" style="153" customWidth="1"/>
    <col min="11011" max="11011" width="18.1640625" style="153" bestFit="1" customWidth="1"/>
    <col min="11012" max="11015" width="16.5" style="153" bestFit="1" customWidth="1"/>
    <col min="11016" max="11016" width="16.5" style="153" customWidth="1"/>
    <col min="11017" max="11017" width="18.33203125" style="153" customWidth="1"/>
    <col min="11018" max="11018" width="16.6640625" style="153" customWidth="1"/>
    <col min="11019" max="11263" width="7.1640625" style="153"/>
    <col min="11264" max="11264" width="3" style="153" bestFit="1" customWidth="1"/>
    <col min="11265" max="11265" width="4.6640625" style="153" bestFit="1" customWidth="1"/>
    <col min="11266" max="11266" width="53.5" style="153" customWidth="1"/>
    <col min="11267" max="11267" width="18.1640625" style="153" bestFit="1" customWidth="1"/>
    <col min="11268" max="11271" width="16.5" style="153" bestFit="1" customWidth="1"/>
    <col min="11272" max="11272" width="16.5" style="153" customWidth="1"/>
    <col min="11273" max="11273" width="18.33203125" style="153" customWidth="1"/>
    <col min="11274" max="11274" width="16.6640625" style="153" customWidth="1"/>
    <col min="11275" max="11519" width="7.1640625" style="153"/>
    <col min="11520" max="11520" width="3" style="153" bestFit="1" customWidth="1"/>
    <col min="11521" max="11521" width="4.6640625" style="153" bestFit="1" customWidth="1"/>
    <col min="11522" max="11522" width="53.5" style="153" customWidth="1"/>
    <col min="11523" max="11523" width="18.1640625" style="153" bestFit="1" customWidth="1"/>
    <col min="11524" max="11527" width="16.5" style="153" bestFit="1" customWidth="1"/>
    <col min="11528" max="11528" width="16.5" style="153" customWidth="1"/>
    <col min="11529" max="11529" width="18.33203125" style="153" customWidth="1"/>
    <col min="11530" max="11530" width="16.6640625" style="153" customWidth="1"/>
    <col min="11531" max="11775" width="7.1640625" style="153"/>
    <col min="11776" max="11776" width="3" style="153" bestFit="1" customWidth="1"/>
    <col min="11777" max="11777" width="4.6640625" style="153" bestFit="1" customWidth="1"/>
    <col min="11778" max="11778" width="53.5" style="153" customWidth="1"/>
    <col min="11779" max="11779" width="18.1640625" style="153" bestFit="1" customWidth="1"/>
    <col min="11780" max="11783" width="16.5" style="153" bestFit="1" customWidth="1"/>
    <col min="11784" max="11784" width="16.5" style="153" customWidth="1"/>
    <col min="11785" max="11785" width="18.33203125" style="153" customWidth="1"/>
    <col min="11786" max="11786" width="16.6640625" style="153" customWidth="1"/>
    <col min="11787" max="12031" width="7.1640625" style="153"/>
    <col min="12032" max="12032" width="3" style="153" bestFit="1" customWidth="1"/>
    <col min="12033" max="12033" width="4.6640625" style="153" bestFit="1" customWidth="1"/>
    <col min="12034" max="12034" width="53.5" style="153" customWidth="1"/>
    <col min="12035" max="12035" width="18.1640625" style="153" bestFit="1" customWidth="1"/>
    <col min="12036" max="12039" width="16.5" style="153" bestFit="1" customWidth="1"/>
    <col min="12040" max="12040" width="16.5" style="153" customWidth="1"/>
    <col min="12041" max="12041" width="18.33203125" style="153" customWidth="1"/>
    <col min="12042" max="12042" width="16.6640625" style="153" customWidth="1"/>
    <col min="12043" max="12287" width="7.1640625" style="153"/>
    <col min="12288" max="12288" width="3" style="153" bestFit="1" customWidth="1"/>
    <col min="12289" max="12289" width="4.6640625" style="153" bestFit="1" customWidth="1"/>
    <col min="12290" max="12290" width="53.5" style="153" customWidth="1"/>
    <col min="12291" max="12291" width="18.1640625" style="153" bestFit="1" customWidth="1"/>
    <col min="12292" max="12295" width="16.5" style="153" bestFit="1" customWidth="1"/>
    <col min="12296" max="12296" width="16.5" style="153" customWidth="1"/>
    <col min="12297" max="12297" width="18.33203125" style="153" customWidth="1"/>
    <col min="12298" max="12298" width="16.6640625" style="153" customWidth="1"/>
    <col min="12299" max="12543" width="7.1640625" style="153"/>
    <col min="12544" max="12544" width="3" style="153" bestFit="1" customWidth="1"/>
    <col min="12545" max="12545" width="4.6640625" style="153" bestFit="1" customWidth="1"/>
    <col min="12546" max="12546" width="53.5" style="153" customWidth="1"/>
    <col min="12547" max="12547" width="18.1640625" style="153" bestFit="1" customWidth="1"/>
    <col min="12548" max="12551" width="16.5" style="153" bestFit="1" customWidth="1"/>
    <col min="12552" max="12552" width="16.5" style="153" customWidth="1"/>
    <col min="12553" max="12553" width="18.33203125" style="153" customWidth="1"/>
    <col min="12554" max="12554" width="16.6640625" style="153" customWidth="1"/>
    <col min="12555" max="12799" width="7.1640625" style="153"/>
    <col min="12800" max="12800" width="3" style="153" bestFit="1" customWidth="1"/>
    <col min="12801" max="12801" width="4.6640625" style="153" bestFit="1" customWidth="1"/>
    <col min="12802" max="12802" width="53.5" style="153" customWidth="1"/>
    <col min="12803" max="12803" width="18.1640625" style="153" bestFit="1" customWidth="1"/>
    <col min="12804" max="12807" width="16.5" style="153" bestFit="1" customWidth="1"/>
    <col min="12808" max="12808" width="16.5" style="153" customWidth="1"/>
    <col min="12809" max="12809" width="18.33203125" style="153" customWidth="1"/>
    <col min="12810" max="12810" width="16.6640625" style="153" customWidth="1"/>
    <col min="12811" max="13055" width="7.1640625" style="153"/>
    <col min="13056" max="13056" width="3" style="153" bestFit="1" customWidth="1"/>
    <col min="13057" max="13057" width="4.6640625" style="153" bestFit="1" customWidth="1"/>
    <col min="13058" max="13058" width="53.5" style="153" customWidth="1"/>
    <col min="13059" max="13059" width="18.1640625" style="153" bestFit="1" customWidth="1"/>
    <col min="13060" max="13063" width="16.5" style="153" bestFit="1" customWidth="1"/>
    <col min="13064" max="13064" width="16.5" style="153" customWidth="1"/>
    <col min="13065" max="13065" width="18.33203125" style="153" customWidth="1"/>
    <col min="13066" max="13066" width="16.6640625" style="153" customWidth="1"/>
    <col min="13067" max="13311" width="7.1640625" style="153"/>
    <col min="13312" max="13312" width="3" style="153" bestFit="1" customWidth="1"/>
    <col min="13313" max="13313" width="4.6640625" style="153" bestFit="1" customWidth="1"/>
    <col min="13314" max="13314" width="53.5" style="153" customWidth="1"/>
    <col min="13315" max="13315" width="18.1640625" style="153" bestFit="1" customWidth="1"/>
    <col min="13316" max="13319" width="16.5" style="153" bestFit="1" customWidth="1"/>
    <col min="13320" max="13320" width="16.5" style="153" customWidth="1"/>
    <col min="13321" max="13321" width="18.33203125" style="153" customWidth="1"/>
    <col min="13322" max="13322" width="16.6640625" style="153" customWidth="1"/>
    <col min="13323" max="13567" width="7.1640625" style="153"/>
    <col min="13568" max="13568" width="3" style="153" bestFit="1" customWidth="1"/>
    <col min="13569" max="13569" width="4.6640625" style="153" bestFit="1" customWidth="1"/>
    <col min="13570" max="13570" width="53.5" style="153" customWidth="1"/>
    <col min="13571" max="13571" width="18.1640625" style="153" bestFit="1" customWidth="1"/>
    <col min="13572" max="13575" width="16.5" style="153" bestFit="1" customWidth="1"/>
    <col min="13576" max="13576" width="16.5" style="153" customWidth="1"/>
    <col min="13577" max="13577" width="18.33203125" style="153" customWidth="1"/>
    <col min="13578" max="13578" width="16.6640625" style="153" customWidth="1"/>
    <col min="13579" max="13823" width="7.1640625" style="153"/>
    <col min="13824" max="13824" width="3" style="153" bestFit="1" customWidth="1"/>
    <col min="13825" max="13825" width="4.6640625" style="153" bestFit="1" customWidth="1"/>
    <col min="13826" max="13826" width="53.5" style="153" customWidth="1"/>
    <col min="13827" max="13827" width="18.1640625" style="153" bestFit="1" customWidth="1"/>
    <col min="13828" max="13831" width="16.5" style="153" bestFit="1" customWidth="1"/>
    <col min="13832" max="13832" width="16.5" style="153" customWidth="1"/>
    <col min="13833" max="13833" width="18.33203125" style="153" customWidth="1"/>
    <col min="13834" max="13834" width="16.6640625" style="153" customWidth="1"/>
    <col min="13835" max="14079" width="7.1640625" style="153"/>
    <col min="14080" max="14080" width="3" style="153" bestFit="1" customWidth="1"/>
    <col min="14081" max="14081" width="4.6640625" style="153" bestFit="1" customWidth="1"/>
    <col min="14082" max="14082" width="53.5" style="153" customWidth="1"/>
    <col min="14083" max="14083" width="18.1640625" style="153" bestFit="1" customWidth="1"/>
    <col min="14084" max="14087" width="16.5" style="153" bestFit="1" customWidth="1"/>
    <col min="14088" max="14088" width="16.5" style="153" customWidth="1"/>
    <col min="14089" max="14089" width="18.33203125" style="153" customWidth="1"/>
    <col min="14090" max="14090" width="16.6640625" style="153" customWidth="1"/>
    <col min="14091" max="14335" width="7.1640625" style="153"/>
    <col min="14336" max="14336" width="3" style="153" bestFit="1" customWidth="1"/>
    <col min="14337" max="14337" width="4.6640625" style="153" bestFit="1" customWidth="1"/>
    <col min="14338" max="14338" width="53.5" style="153" customWidth="1"/>
    <col min="14339" max="14339" width="18.1640625" style="153" bestFit="1" customWidth="1"/>
    <col min="14340" max="14343" width="16.5" style="153" bestFit="1" customWidth="1"/>
    <col min="14344" max="14344" width="16.5" style="153" customWidth="1"/>
    <col min="14345" max="14345" width="18.33203125" style="153" customWidth="1"/>
    <col min="14346" max="14346" width="16.6640625" style="153" customWidth="1"/>
    <col min="14347" max="14591" width="7.1640625" style="153"/>
    <col min="14592" max="14592" width="3" style="153" bestFit="1" customWidth="1"/>
    <col min="14593" max="14593" width="4.6640625" style="153" bestFit="1" customWidth="1"/>
    <col min="14594" max="14594" width="53.5" style="153" customWidth="1"/>
    <col min="14595" max="14595" width="18.1640625" style="153" bestFit="1" customWidth="1"/>
    <col min="14596" max="14599" width="16.5" style="153" bestFit="1" customWidth="1"/>
    <col min="14600" max="14600" width="16.5" style="153" customWidth="1"/>
    <col min="14601" max="14601" width="18.33203125" style="153" customWidth="1"/>
    <col min="14602" max="14602" width="16.6640625" style="153" customWidth="1"/>
    <col min="14603" max="14847" width="7.1640625" style="153"/>
    <col min="14848" max="14848" width="3" style="153" bestFit="1" customWidth="1"/>
    <col min="14849" max="14849" width="4.6640625" style="153" bestFit="1" customWidth="1"/>
    <col min="14850" max="14850" width="53.5" style="153" customWidth="1"/>
    <col min="14851" max="14851" width="18.1640625" style="153" bestFit="1" customWidth="1"/>
    <col min="14852" max="14855" width="16.5" style="153" bestFit="1" customWidth="1"/>
    <col min="14856" max="14856" width="16.5" style="153" customWidth="1"/>
    <col min="14857" max="14857" width="18.33203125" style="153" customWidth="1"/>
    <col min="14858" max="14858" width="16.6640625" style="153" customWidth="1"/>
    <col min="14859" max="15103" width="7.1640625" style="153"/>
    <col min="15104" max="15104" width="3" style="153" bestFit="1" customWidth="1"/>
    <col min="15105" max="15105" width="4.6640625" style="153" bestFit="1" customWidth="1"/>
    <col min="15106" max="15106" width="53.5" style="153" customWidth="1"/>
    <col min="15107" max="15107" width="18.1640625" style="153" bestFit="1" customWidth="1"/>
    <col min="15108" max="15111" width="16.5" style="153" bestFit="1" customWidth="1"/>
    <col min="15112" max="15112" width="16.5" style="153" customWidth="1"/>
    <col min="15113" max="15113" width="18.33203125" style="153" customWidth="1"/>
    <col min="15114" max="15114" width="16.6640625" style="153" customWidth="1"/>
    <col min="15115" max="15359" width="7.1640625" style="153"/>
    <col min="15360" max="15360" width="3" style="153" bestFit="1" customWidth="1"/>
    <col min="15361" max="15361" width="4.6640625" style="153" bestFit="1" customWidth="1"/>
    <col min="15362" max="15362" width="53.5" style="153" customWidth="1"/>
    <col min="15363" max="15363" width="18.1640625" style="153" bestFit="1" customWidth="1"/>
    <col min="15364" max="15367" width="16.5" style="153" bestFit="1" customWidth="1"/>
    <col min="15368" max="15368" width="16.5" style="153" customWidth="1"/>
    <col min="15369" max="15369" width="18.33203125" style="153" customWidth="1"/>
    <col min="15370" max="15370" width="16.6640625" style="153" customWidth="1"/>
    <col min="15371" max="15615" width="7.1640625" style="153"/>
    <col min="15616" max="15616" width="3" style="153" bestFit="1" customWidth="1"/>
    <col min="15617" max="15617" width="4.6640625" style="153" bestFit="1" customWidth="1"/>
    <col min="15618" max="15618" width="53.5" style="153" customWidth="1"/>
    <col min="15619" max="15619" width="18.1640625" style="153" bestFit="1" customWidth="1"/>
    <col min="15620" max="15623" width="16.5" style="153" bestFit="1" customWidth="1"/>
    <col min="15624" max="15624" width="16.5" style="153" customWidth="1"/>
    <col min="15625" max="15625" width="18.33203125" style="153" customWidth="1"/>
    <col min="15626" max="15626" width="16.6640625" style="153" customWidth="1"/>
    <col min="15627" max="15871" width="7.1640625" style="153"/>
    <col min="15872" max="15872" width="3" style="153" bestFit="1" customWidth="1"/>
    <col min="15873" max="15873" width="4.6640625" style="153" bestFit="1" customWidth="1"/>
    <col min="15874" max="15874" width="53.5" style="153" customWidth="1"/>
    <col min="15875" max="15875" width="18.1640625" style="153" bestFit="1" customWidth="1"/>
    <col min="15876" max="15879" width="16.5" style="153" bestFit="1" customWidth="1"/>
    <col min="15880" max="15880" width="16.5" style="153" customWidth="1"/>
    <col min="15881" max="15881" width="18.33203125" style="153" customWidth="1"/>
    <col min="15882" max="15882" width="16.6640625" style="153" customWidth="1"/>
    <col min="15883" max="16127" width="7.1640625" style="153"/>
    <col min="16128" max="16128" width="3" style="153" bestFit="1" customWidth="1"/>
    <col min="16129" max="16129" width="4.6640625" style="153" bestFit="1" customWidth="1"/>
    <col min="16130" max="16130" width="53.5" style="153" customWidth="1"/>
    <col min="16131" max="16131" width="18.1640625" style="153" bestFit="1" customWidth="1"/>
    <col min="16132" max="16135" width="16.5" style="153" bestFit="1" customWidth="1"/>
    <col min="16136" max="16136" width="16.5" style="153" customWidth="1"/>
    <col min="16137" max="16137" width="18.33203125" style="153" customWidth="1"/>
    <col min="16138" max="16138" width="16.6640625" style="153" customWidth="1"/>
    <col min="16139" max="16384" width="7.1640625" style="153"/>
  </cols>
  <sheetData>
    <row r="1" spans="1:10" ht="28.5" customHeight="1" x14ac:dyDescent="0.15">
      <c r="A1" s="571" t="s">
        <v>2084</v>
      </c>
      <c r="B1" s="571"/>
      <c r="C1" s="571"/>
      <c r="D1" s="571"/>
      <c r="E1" s="571"/>
      <c r="F1" s="571"/>
      <c r="G1" s="571"/>
      <c r="H1" s="571"/>
      <c r="I1" s="571"/>
      <c r="J1" s="571"/>
    </row>
    <row r="2" spans="1:10" ht="12.75" customHeight="1" x14ac:dyDescent="0.2">
      <c r="A2" s="154"/>
      <c r="B2" s="154"/>
      <c r="C2" s="448" t="s">
        <v>2007</v>
      </c>
      <c r="D2" s="154"/>
      <c r="E2" s="154"/>
      <c r="F2" s="154"/>
      <c r="G2" s="154"/>
      <c r="H2" s="154"/>
    </row>
    <row r="3" spans="1:10" ht="12.75" customHeight="1" x14ac:dyDescent="0.15">
      <c r="C3" s="156"/>
    </row>
    <row r="4" spans="1:10" s="158" customFormat="1" ht="16" x14ac:dyDescent="0.2">
      <c r="A4" s="157"/>
      <c r="B4" s="249" t="s">
        <v>473</v>
      </c>
      <c r="C4" s="249" t="s">
        <v>474</v>
      </c>
      <c r="D4" s="250">
        <v>2025</v>
      </c>
      <c r="E4" s="250">
        <v>2026</v>
      </c>
      <c r="F4" s="250">
        <v>2027</v>
      </c>
      <c r="G4" s="250">
        <v>2028</v>
      </c>
      <c r="H4" s="250">
        <v>2029</v>
      </c>
      <c r="I4" s="250">
        <v>2030</v>
      </c>
      <c r="J4" s="250">
        <v>2031</v>
      </c>
    </row>
    <row r="5" spans="1:10" s="158" customFormat="1" ht="51" customHeight="1" x14ac:dyDescent="0.2">
      <c r="A5" s="572" t="s">
        <v>475</v>
      </c>
      <c r="B5" s="159">
        <v>1</v>
      </c>
      <c r="C5" s="160" t="s">
        <v>476</v>
      </c>
      <c r="D5" s="161">
        <v>27864538.5</v>
      </c>
      <c r="E5" s="161">
        <v>28700474.655000001</v>
      </c>
      <c r="F5" s="161">
        <v>29561488.894650001</v>
      </c>
      <c r="G5" s="161">
        <v>30448333.5614895</v>
      </c>
      <c r="H5" s="161">
        <v>31361783.568334185</v>
      </c>
      <c r="I5" s="161">
        <v>32302637.075384211</v>
      </c>
      <c r="J5" s="161">
        <v>33271716.187645737</v>
      </c>
    </row>
    <row r="6" spans="1:10" s="158" customFormat="1" ht="16" x14ac:dyDescent="0.2">
      <c r="A6" s="572"/>
      <c r="B6" s="159">
        <v>2</v>
      </c>
      <c r="C6" s="160" t="s">
        <v>477</v>
      </c>
      <c r="D6" s="161">
        <v>87418160</v>
      </c>
      <c r="E6" s="161">
        <v>90040704.799999997</v>
      </c>
      <c r="F6" s="161">
        <v>92741925.944000006</v>
      </c>
      <c r="G6" s="161">
        <v>95524183.722320005</v>
      </c>
      <c r="H6" s="161">
        <v>98389909.233989611</v>
      </c>
      <c r="I6" s="161">
        <v>101341606.51100931</v>
      </c>
      <c r="J6" s="161">
        <v>104381854.70633958</v>
      </c>
    </row>
    <row r="7" spans="1:10" ht="17.25" customHeight="1" x14ac:dyDescent="0.15">
      <c r="A7" s="572"/>
      <c r="B7" s="159">
        <v>3</v>
      </c>
      <c r="C7" s="162" t="s">
        <v>478</v>
      </c>
      <c r="D7" s="161">
        <v>38245445</v>
      </c>
      <c r="E7" s="161">
        <v>39392808.350000001</v>
      </c>
      <c r="F7" s="161">
        <v>40574592.600500003</v>
      </c>
      <c r="G7" s="161">
        <v>41791830.378515005</v>
      </c>
      <c r="H7" s="161">
        <v>43045585.289870456</v>
      </c>
      <c r="I7" s="161">
        <v>44336952.848566569</v>
      </c>
      <c r="J7" s="161">
        <v>45667061.434023567</v>
      </c>
    </row>
    <row r="8" spans="1:10" ht="15.75" customHeight="1" x14ac:dyDescent="0.15">
      <c r="A8" s="572"/>
      <c r="B8" s="159">
        <v>4</v>
      </c>
      <c r="C8" s="163" t="s">
        <v>479</v>
      </c>
      <c r="D8" s="161">
        <v>27864538.5</v>
      </c>
      <c r="E8" s="161">
        <v>28700474.655000001</v>
      </c>
      <c r="F8" s="161">
        <v>29561488.894650001</v>
      </c>
      <c r="G8" s="161">
        <v>30448333.5614895</v>
      </c>
      <c r="H8" s="161">
        <v>31361783.568334185</v>
      </c>
      <c r="I8" s="161">
        <v>32302637.075384211</v>
      </c>
      <c r="J8" s="161">
        <v>33271716.187645737</v>
      </c>
    </row>
    <row r="9" spans="1:10" ht="13.25" customHeight="1" x14ac:dyDescent="0.15">
      <c r="A9" s="572"/>
      <c r="B9" s="159">
        <v>5</v>
      </c>
      <c r="C9" s="164" t="s">
        <v>480</v>
      </c>
      <c r="D9" s="161">
        <v>131127240</v>
      </c>
      <c r="E9" s="161">
        <v>135061057.20000002</v>
      </c>
      <c r="F9" s="161">
        <v>139112888.91600001</v>
      </c>
      <c r="G9" s="161">
        <v>143286275.58348</v>
      </c>
      <c r="H9" s="161">
        <v>147584863.85098439</v>
      </c>
      <c r="I9" s="161">
        <v>152012409.76651394</v>
      </c>
      <c r="J9" s="161">
        <v>156572782.05950937</v>
      </c>
    </row>
    <row r="10" spans="1:10" ht="13.25" customHeight="1" x14ac:dyDescent="0.15">
      <c r="A10" s="572"/>
      <c r="B10" s="159">
        <v>6</v>
      </c>
      <c r="C10" s="164" t="s">
        <v>481</v>
      </c>
      <c r="D10" s="161">
        <v>81954525</v>
      </c>
      <c r="E10" s="161">
        <v>84413160.75</v>
      </c>
      <c r="F10" s="161">
        <v>86945555.572500005</v>
      </c>
      <c r="G10" s="161">
        <v>89553922.239675015</v>
      </c>
      <c r="H10" s="161">
        <v>92240539.906865269</v>
      </c>
      <c r="I10" s="161">
        <v>95007756.10407123</v>
      </c>
      <c r="J10" s="161">
        <v>97857988.787193373</v>
      </c>
    </row>
    <row r="11" spans="1:10" ht="12" customHeight="1" x14ac:dyDescent="0.15">
      <c r="A11" s="572"/>
      <c r="B11" s="159">
        <v>7</v>
      </c>
      <c r="C11" s="164" t="s">
        <v>482</v>
      </c>
      <c r="D11" s="161">
        <v>56167041.981600001</v>
      </c>
      <c r="E11" s="161">
        <v>57852053.241048001</v>
      </c>
      <c r="F11" s="161">
        <v>59587614.838279441</v>
      </c>
      <c r="G11" s="161">
        <v>61375243.283427827</v>
      </c>
      <c r="H11" s="161">
        <v>63216500.581930667</v>
      </c>
      <c r="I11" s="161">
        <v>65112995.599388592</v>
      </c>
      <c r="J11" s="161">
        <v>67066385.467370249</v>
      </c>
    </row>
    <row r="12" spans="1:10" ht="14.25" customHeight="1" x14ac:dyDescent="0.15">
      <c r="A12" s="572"/>
      <c r="B12" s="159">
        <v>8</v>
      </c>
      <c r="C12" s="164" t="s">
        <v>483</v>
      </c>
      <c r="D12" s="161">
        <v>27099629.600000001</v>
      </c>
      <c r="E12" s="161">
        <v>27912618.488000002</v>
      </c>
      <c r="F12" s="161">
        <v>28749997.042640004</v>
      </c>
      <c r="G12" s="161">
        <v>29612496.953919206</v>
      </c>
      <c r="H12" s="161">
        <v>30500871.862536784</v>
      </c>
      <c r="I12" s="161">
        <v>31415898.018412888</v>
      </c>
      <c r="J12" s="161">
        <v>32358374.958965275</v>
      </c>
    </row>
    <row r="13" spans="1:10" ht="22.5" customHeight="1" x14ac:dyDescent="0.15">
      <c r="A13" s="572"/>
      <c r="B13" s="159">
        <v>9</v>
      </c>
      <c r="C13" s="164" t="s">
        <v>484</v>
      </c>
      <c r="D13" s="161">
        <v>250000000</v>
      </c>
      <c r="E13" s="161">
        <f>+D13*1.05</f>
        <v>262500000</v>
      </c>
      <c r="F13" s="161">
        <f t="shared" ref="F13:J13" si="0">+E13*1.05</f>
        <v>275625000</v>
      </c>
      <c r="G13" s="161">
        <f t="shared" si="0"/>
        <v>289406250</v>
      </c>
      <c r="H13" s="161">
        <f t="shared" si="0"/>
        <v>303876562.5</v>
      </c>
      <c r="I13" s="161">
        <f t="shared" si="0"/>
        <v>319070390.625</v>
      </c>
      <c r="J13" s="161">
        <f t="shared" si="0"/>
        <v>335023910.15625</v>
      </c>
    </row>
    <row r="14" spans="1:10" ht="15" customHeight="1" x14ac:dyDescent="0.15">
      <c r="A14" s="572"/>
      <c r="B14" s="159">
        <v>10</v>
      </c>
      <c r="C14" s="163" t="s">
        <v>485</v>
      </c>
      <c r="D14" s="161">
        <v>27864538.5</v>
      </c>
      <c r="E14" s="161">
        <v>28700474.655000001</v>
      </c>
      <c r="F14" s="161">
        <v>29561488.894650001</v>
      </c>
      <c r="G14" s="161">
        <v>30448333.5614895</v>
      </c>
      <c r="H14" s="161">
        <v>31361783.568334185</v>
      </c>
      <c r="I14" s="161">
        <v>32302637.075384211</v>
      </c>
      <c r="J14" s="161">
        <v>33271716.187645737</v>
      </c>
    </row>
    <row r="15" spans="1:10" ht="15" customHeight="1" x14ac:dyDescent="0.15">
      <c r="A15" s="572"/>
      <c r="B15" s="159">
        <v>11</v>
      </c>
      <c r="C15" s="164" t="s">
        <v>486</v>
      </c>
      <c r="D15" s="161">
        <v>14697178.15</v>
      </c>
      <c r="E15" s="161">
        <v>15138093.4945</v>
      </c>
      <c r="F15" s="161">
        <v>15592236.299335001</v>
      </c>
      <c r="G15" s="161">
        <v>16060003.388315052</v>
      </c>
      <c r="H15" s="161">
        <v>16541803.489964504</v>
      </c>
      <c r="I15" s="161">
        <v>17038057.594663441</v>
      </c>
      <c r="J15" s="161">
        <v>17549199.322503343</v>
      </c>
    </row>
    <row r="16" spans="1:10" ht="13.25" customHeight="1" x14ac:dyDescent="0.15">
      <c r="A16" s="572"/>
      <c r="B16" s="159">
        <v>12</v>
      </c>
      <c r="C16" s="165" t="s">
        <v>487</v>
      </c>
      <c r="D16" s="161"/>
      <c r="E16" s="161">
        <v>35000000</v>
      </c>
      <c r="F16" s="161">
        <f t="shared" ref="F16:J16" si="1">+E16*1.03</f>
        <v>36050000</v>
      </c>
      <c r="G16" s="161">
        <f t="shared" si="1"/>
        <v>37131500</v>
      </c>
      <c r="H16" s="161">
        <f t="shared" si="1"/>
        <v>38245445</v>
      </c>
      <c r="I16" s="161">
        <f t="shared" si="1"/>
        <v>39392808.350000001</v>
      </c>
      <c r="J16" s="161">
        <f t="shared" si="1"/>
        <v>40574592.600500003</v>
      </c>
    </row>
    <row r="17" spans="1:10" x14ac:dyDescent="0.15">
      <c r="A17" s="572"/>
      <c r="B17" s="159">
        <v>13</v>
      </c>
      <c r="C17" s="160" t="s">
        <v>488</v>
      </c>
      <c r="D17" s="161">
        <v>26522500</v>
      </c>
      <c r="E17" s="161">
        <v>27318175</v>
      </c>
      <c r="F17" s="161">
        <v>28137720.25</v>
      </c>
      <c r="G17" s="161">
        <v>28981851.857500002</v>
      </c>
      <c r="H17" s="161">
        <v>29851307.413225003</v>
      </c>
      <c r="I17" s="161">
        <v>30746846.635621753</v>
      </c>
      <c r="J17" s="161">
        <v>31669252.034690406</v>
      </c>
    </row>
    <row r="18" spans="1:10" x14ac:dyDescent="0.15">
      <c r="A18" s="572"/>
      <c r="B18" s="159">
        <v>14</v>
      </c>
      <c r="C18" s="160" t="s">
        <v>489</v>
      </c>
      <c r="D18" s="161">
        <v>400000000</v>
      </c>
      <c r="E18" s="161">
        <f t="shared" ref="E18:J19" si="2">+D18*1.03</f>
        <v>412000000</v>
      </c>
      <c r="F18" s="161">
        <f t="shared" si="2"/>
        <v>424360000</v>
      </c>
      <c r="G18" s="161">
        <f t="shared" si="2"/>
        <v>437090800</v>
      </c>
      <c r="H18" s="161">
        <f t="shared" si="2"/>
        <v>450203524</v>
      </c>
      <c r="I18" s="161">
        <f t="shared" si="2"/>
        <v>463709629.72000003</v>
      </c>
      <c r="J18" s="161">
        <f t="shared" si="2"/>
        <v>477620918.61160004</v>
      </c>
    </row>
    <row r="19" spans="1:10" ht="24" x14ac:dyDescent="0.15">
      <c r="A19" s="572"/>
      <c r="B19" s="159">
        <v>15</v>
      </c>
      <c r="C19" s="160" t="s">
        <v>490</v>
      </c>
      <c r="D19" s="161">
        <v>270000000</v>
      </c>
      <c r="E19" s="161">
        <f>+D19*1.03</f>
        <v>278100000</v>
      </c>
      <c r="F19" s="161">
        <f>+E19*1.03</f>
        <v>286443000</v>
      </c>
      <c r="G19" s="161">
        <f>+F19*1.03</f>
        <v>295036290</v>
      </c>
      <c r="H19" s="161">
        <f>+G19*1.03</f>
        <v>303887378.69999999</v>
      </c>
      <c r="I19" s="161">
        <f>+H19*1.03</f>
        <v>313004000.06099999</v>
      </c>
      <c r="J19" s="161">
        <f t="shared" si="2"/>
        <v>322394120.06282997</v>
      </c>
    </row>
    <row r="20" spans="1:10" ht="24.75" customHeight="1" x14ac:dyDescent="0.15">
      <c r="A20" s="166"/>
      <c r="B20" s="159"/>
      <c r="C20" s="252" t="s">
        <v>491</v>
      </c>
      <c r="D20" s="253">
        <f>SUM(D5:D19)</f>
        <v>1466825335.2315998</v>
      </c>
      <c r="E20" s="253">
        <f t="shared" ref="E20:J20" si="3">SUM(E5:E19)</f>
        <v>1550830095.288548</v>
      </c>
      <c r="F20" s="253">
        <f t="shared" si="3"/>
        <v>1602604998.1472044</v>
      </c>
      <c r="G20" s="253">
        <f t="shared" si="3"/>
        <v>1656195648.0916204</v>
      </c>
      <c r="H20" s="253">
        <f t="shared" si="3"/>
        <v>1711669642.5343692</v>
      </c>
      <c r="I20" s="253">
        <f t="shared" si="3"/>
        <v>1769097263.0604005</v>
      </c>
      <c r="J20" s="253">
        <f t="shared" si="3"/>
        <v>1828551588.7647123</v>
      </c>
    </row>
    <row r="21" spans="1:10" x14ac:dyDescent="0.15">
      <c r="A21" s="166"/>
      <c r="B21" s="159"/>
      <c r="C21" s="167"/>
      <c r="D21" s="161"/>
      <c r="E21" s="161"/>
      <c r="F21" s="161"/>
      <c r="G21" s="161"/>
      <c r="H21" s="161"/>
      <c r="I21" s="161"/>
      <c r="J21" s="161"/>
    </row>
    <row r="22" spans="1:10" x14ac:dyDescent="0.15">
      <c r="A22" s="573" t="s">
        <v>492</v>
      </c>
      <c r="B22" s="159">
        <v>1</v>
      </c>
      <c r="C22" s="168" t="s">
        <v>493</v>
      </c>
      <c r="D22" s="161">
        <v>854540000</v>
      </c>
      <c r="E22" s="161">
        <f>+D22*1.03</f>
        <v>880176200</v>
      </c>
      <c r="F22" s="161">
        <f t="shared" ref="F22:J22" si="4">+E22*1.03</f>
        <v>906581486</v>
      </c>
      <c r="G22" s="161">
        <f t="shared" si="4"/>
        <v>933778930.58000004</v>
      </c>
      <c r="H22" s="161">
        <f t="shared" si="4"/>
        <v>961792298.49740005</v>
      </c>
      <c r="I22" s="161">
        <f t="shared" si="4"/>
        <v>990646067.45232213</v>
      </c>
      <c r="J22" s="161">
        <f t="shared" si="4"/>
        <v>1020365449.4758918</v>
      </c>
    </row>
    <row r="23" spans="1:10" ht="13.25" customHeight="1" x14ac:dyDescent="0.15">
      <c r="A23" s="573"/>
      <c r="B23" s="159">
        <v>2</v>
      </c>
      <c r="C23" s="168" t="s">
        <v>494</v>
      </c>
      <c r="D23" s="161">
        <v>10927270</v>
      </c>
      <c r="E23" s="161">
        <v>11255088.1</v>
      </c>
      <c r="F23" s="161">
        <v>11592740.743000001</v>
      </c>
      <c r="G23" s="161">
        <v>11940522.965290001</v>
      </c>
      <c r="H23" s="161">
        <v>12298738.654248701</v>
      </c>
      <c r="I23" s="161">
        <v>12667700.813876163</v>
      </c>
      <c r="J23" s="161">
        <v>13047731.838292448</v>
      </c>
    </row>
    <row r="24" spans="1:10" ht="13.25" customHeight="1" x14ac:dyDescent="0.15">
      <c r="A24" s="573"/>
      <c r="B24" s="159">
        <v>3</v>
      </c>
      <c r="C24" s="168" t="s">
        <v>495</v>
      </c>
      <c r="D24" s="161">
        <v>31827000</v>
      </c>
      <c r="E24" s="161">
        <v>32781810</v>
      </c>
      <c r="F24" s="161">
        <v>33765264.300000004</v>
      </c>
      <c r="G24" s="161">
        <v>34778222.229000002</v>
      </c>
      <c r="H24" s="161">
        <v>35821568.89587</v>
      </c>
      <c r="I24" s="161">
        <v>36896215.962746099</v>
      </c>
      <c r="J24" s="161">
        <v>38003102.441628486</v>
      </c>
    </row>
    <row r="25" spans="1:10" ht="13.25" customHeight="1" x14ac:dyDescent="0.15">
      <c r="A25" s="573"/>
      <c r="B25" s="159">
        <v>4</v>
      </c>
      <c r="C25" s="168" t="s">
        <v>496</v>
      </c>
      <c r="D25" s="161">
        <v>513000000</v>
      </c>
      <c r="E25" s="161">
        <v>513000000</v>
      </c>
      <c r="F25" s="161">
        <v>513000000</v>
      </c>
      <c r="G25" s="161">
        <v>513000000</v>
      </c>
      <c r="H25" s="161">
        <v>513000000</v>
      </c>
      <c r="I25" s="161">
        <v>513000000</v>
      </c>
      <c r="J25" s="161">
        <v>513000000</v>
      </c>
    </row>
    <row r="26" spans="1:10" ht="12" customHeight="1" x14ac:dyDescent="0.15">
      <c r="A26" s="573"/>
      <c r="B26" s="159">
        <v>5</v>
      </c>
      <c r="C26" s="169" t="s">
        <v>497</v>
      </c>
      <c r="D26" s="161">
        <v>1650000000</v>
      </c>
      <c r="E26" s="161">
        <f>+D26*1.03</f>
        <v>1699500000</v>
      </c>
      <c r="F26" s="161">
        <f t="shared" ref="F26:J27" si="5">+E26*1.03</f>
        <v>1750485000</v>
      </c>
      <c r="G26" s="161">
        <f t="shared" si="5"/>
        <v>1802999550</v>
      </c>
      <c r="H26" s="161">
        <f t="shared" si="5"/>
        <v>1857089536.5</v>
      </c>
      <c r="I26" s="161">
        <f t="shared" si="5"/>
        <v>1912802222.595</v>
      </c>
      <c r="J26" s="161">
        <f t="shared" si="5"/>
        <v>1970186289.27285</v>
      </c>
    </row>
    <row r="27" spans="1:10" ht="20.25" customHeight="1" x14ac:dyDescent="0.15">
      <c r="A27" s="573"/>
      <c r="B27" s="159">
        <v>6</v>
      </c>
      <c r="C27" s="169" t="s">
        <v>498</v>
      </c>
      <c r="D27" s="161">
        <v>450000000</v>
      </c>
      <c r="E27" s="161">
        <f>+D27*1.03</f>
        <v>463500000</v>
      </c>
      <c r="F27" s="161">
        <f t="shared" si="5"/>
        <v>477405000</v>
      </c>
      <c r="G27" s="161">
        <f t="shared" si="5"/>
        <v>491727150</v>
      </c>
      <c r="H27" s="161">
        <f t="shared" si="5"/>
        <v>506478964.5</v>
      </c>
      <c r="I27" s="161">
        <f t="shared" si="5"/>
        <v>521673333.435</v>
      </c>
      <c r="J27" s="161">
        <f t="shared" si="5"/>
        <v>537323533.43805003</v>
      </c>
    </row>
    <row r="28" spans="1:10" ht="13.25" customHeight="1" x14ac:dyDescent="0.15">
      <c r="A28" s="170"/>
      <c r="B28" s="170"/>
      <c r="C28" s="254" t="s">
        <v>499</v>
      </c>
      <c r="D28" s="251">
        <f>SUM(D22:D27)</f>
        <v>3510294270</v>
      </c>
      <c r="E28" s="251">
        <f t="shared" ref="E28:J28" si="6">SUM(E22:E27)</f>
        <v>3600213098.0999999</v>
      </c>
      <c r="F28" s="251">
        <f t="shared" si="6"/>
        <v>3692829491.0430002</v>
      </c>
      <c r="G28" s="251">
        <f t="shared" si="6"/>
        <v>3788224375.7742901</v>
      </c>
      <c r="H28" s="251">
        <f t="shared" si="6"/>
        <v>3886481107.0475187</v>
      </c>
      <c r="I28" s="251">
        <f t="shared" si="6"/>
        <v>3987685540.258944</v>
      </c>
      <c r="J28" s="251">
        <f t="shared" si="6"/>
        <v>4091926106.466713</v>
      </c>
    </row>
    <row r="29" spans="1:10" ht="13.25" customHeight="1" x14ac:dyDescent="0.15">
      <c r="A29" s="170"/>
      <c r="B29" s="170"/>
      <c r="C29" s="255"/>
      <c r="D29" s="256"/>
      <c r="E29" s="256"/>
      <c r="F29" s="256"/>
      <c r="G29" s="256"/>
      <c r="H29" s="256"/>
      <c r="I29" s="256"/>
      <c r="J29" s="256"/>
    </row>
    <row r="30" spans="1:10" ht="13.25" customHeight="1" x14ac:dyDescent="0.15">
      <c r="A30" s="170"/>
      <c r="B30" s="170"/>
      <c r="C30" s="257" t="s">
        <v>6</v>
      </c>
      <c r="D30" s="258">
        <f>+D28+D20</f>
        <v>4977119605.2315998</v>
      </c>
      <c r="E30" s="258">
        <f t="shared" ref="E30:J30" si="7">+E28+E20</f>
        <v>5151043193.3885479</v>
      </c>
      <c r="F30" s="258">
        <f t="shared" si="7"/>
        <v>5295434489.1902046</v>
      </c>
      <c r="G30" s="258">
        <f t="shared" si="7"/>
        <v>5444420023.8659105</v>
      </c>
      <c r="H30" s="258">
        <f t="shared" si="7"/>
        <v>5598150749.5818882</v>
      </c>
      <c r="I30" s="258">
        <f t="shared" si="7"/>
        <v>5756782803.3193445</v>
      </c>
      <c r="J30" s="258">
        <f t="shared" si="7"/>
        <v>5920477695.2314253</v>
      </c>
    </row>
    <row r="31" spans="1:10" ht="13.25" customHeight="1" x14ac:dyDescent="0.15">
      <c r="A31" s="170"/>
      <c r="B31" s="170" t="s">
        <v>500</v>
      </c>
      <c r="C31" s="170" t="s">
        <v>627</v>
      </c>
      <c r="D31" s="171"/>
      <c r="E31" s="171"/>
      <c r="F31" s="171"/>
      <c r="G31" s="171"/>
      <c r="H31" s="171"/>
    </row>
    <row r="32" spans="1:10" ht="13.25" customHeight="1" x14ac:dyDescent="0.15">
      <c r="A32" s="170"/>
      <c r="B32" s="170"/>
      <c r="C32" s="170"/>
      <c r="D32" s="171"/>
      <c r="E32" s="171"/>
      <c r="F32" s="171"/>
      <c r="G32" s="171"/>
      <c r="H32" s="171"/>
      <c r="I32" s="173"/>
    </row>
    <row r="33" spans="1:8" ht="13.25" customHeight="1" x14ac:dyDescent="0.15">
      <c r="A33" s="170"/>
      <c r="B33" s="170"/>
      <c r="C33" s="170"/>
      <c r="D33" s="171"/>
      <c r="E33" s="171"/>
      <c r="F33" s="171"/>
      <c r="G33" s="171"/>
      <c r="H33" s="171"/>
    </row>
    <row r="34" spans="1:8" s="457" customFormat="1" ht="13.25" customHeight="1" x14ac:dyDescent="0.15">
      <c r="A34" s="455"/>
      <c r="B34" s="455"/>
      <c r="C34" s="455"/>
      <c r="D34" s="456"/>
      <c r="E34" s="456"/>
      <c r="F34" s="456"/>
      <c r="G34" s="456"/>
      <c r="H34" s="456"/>
    </row>
    <row r="35" spans="1:8" s="457" customFormat="1" ht="13.25" customHeight="1" x14ac:dyDescent="0.15">
      <c r="A35" s="455"/>
      <c r="B35" s="455"/>
      <c r="C35" s="455"/>
      <c r="F35" s="458"/>
    </row>
    <row r="36" spans="1:8" s="457" customFormat="1" x14ac:dyDescent="0.15">
      <c r="A36" s="459"/>
      <c r="B36" s="459"/>
      <c r="C36" s="455" t="s">
        <v>501</v>
      </c>
    </row>
    <row r="37" spans="1:8" s="457" customFormat="1" x14ac:dyDescent="0.15">
      <c r="A37" s="459"/>
      <c r="B37" s="459"/>
      <c r="C37" s="455" t="s">
        <v>502</v>
      </c>
      <c r="F37" s="458">
        <f>D40+F38</f>
        <v>3550878458</v>
      </c>
    </row>
    <row r="38" spans="1:8" s="457" customFormat="1" x14ac:dyDescent="0.15">
      <c r="A38" s="459"/>
      <c r="B38" s="459"/>
      <c r="D38" s="460">
        <v>1195121542</v>
      </c>
      <c r="F38" s="458">
        <f>D41-D38</f>
        <v>454878458</v>
      </c>
    </row>
    <row r="39" spans="1:8" s="457" customFormat="1" ht="19" x14ac:dyDescent="0.25">
      <c r="A39" s="459"/>
      <c r="B39" s="459"/>
      <c r="C39" s="485" t="s">
        <v>2040</v>
      </c>
      <c r="D39" s="457">
        <v>-4635000</v>
      </c>
      <c r="E39" s="457">
        <v>-4774050</v>
      </c>
      <c r="F39" s="457">
        <v>-4917271.5</v>
      </c>
      <c r="G39" s="457">
        <v>-5064789.6449966431</v>
      </c>
      <c r="H39" s="457">
        <v>-38176733.334350586</v>
      </c>
    </row>
    <row r="40" spans="1:8" s="457" customFormat="1" ht="19" x14ac:dyDescent="0.25">
      <c r="A40" s="459"/>
      <c r="B40" s="459"/>
      <c r="C40" s="486" t="s">
        <v>502</v>
      </c>
      <c r="D40" s="461">
        <v>3096000000</v>
      </c>
      <c r="E40" s="458">
        <f>D40-D20-D25-D26</f>
        <v>-533825335.23159981</v>
      </c>
      <c r="F40" s="458"/>
    </row>
    <row r="41" spans="1:8" s="457" customFormat="1" ht="15" x14ac:dyDescent="0.2">
      <c r="A41" s="459"/>
      <c r="B41" s="459"/>
      <c r="C41" s="457" t="s">
        <v>503</v>
      </c>
      <c r="D41" s="461">
        <v>1650000000</v>
      </c>
      <c r="E41" s="458">
        <f>D20+D25+D26</f>
        <v>3629825335.2315998</v>
      </c>
    </row>
    <row r="42" spans="1:8" s="457" customFormat="1" x14ac:dyDescent="0.15">
      <c r="A42" s="459"/>
      <c r="B42" s="459"/>
      <c r="C42" s="457" t="s">
        <v>504</v>
      </c>
      <c r="D42" s="458">
        <f>+D41+D40</f>
        <v>4746000000</v>
      </c>
    </row>
    <row r="43" spans="1:8" s="457" customFormat="1" x14ac:dyDescent="0.15">
      <c r="A43" s="459"/>
      <c r="B43" s="459"/>
      <c r="D43" s="458">
        <f>+D42-D30</f>
        <v>-231119605.23159981</v>
      </c>
    </row>
    <row r="44" spans="1:8" s="457" customFormat="1" x14ac:dyDescent="0.15">
      <c r="A44" s="459"/>
      <c r="B44" s="459"/>
    </row>
    <row r="45" spans="1:8" s="457" customFormat="1" x14ac:dyDescent="0.15">
      <c r="A45" s="459"/>
      <c r="B45" s="459"/>
      <c r="C45" s="457" t="s">
        <v>574</v>
      </c>
      <c r="D45" s="460">
        <v>1195121542</v>
      </c>
    </row>
    <row r="46" spans="1:8" s="457" customFormat="1" x14ac:dyDescent="0.15">
      <c r="A46" s="459"/>
      <c r="B46" s="459"/>
      <c r="C46" s="457" t="s">
        <v>575</v>
      </c>
      <c r="D46" s="458">
        <f>D41-D45</f>
        <v>454878458</v>
      </c>
    </row>
    <row r="47" spans="1:8" s="457" customFormat="1" x14ac:dyDescent="0.15">
      <c r="A47" s="459"/>
      <c r="B47" s="459"/>
      <c r="C47" s="457" t="s">
        <v>576</v>
      </c>
      <c r="D47" s="458">
        <f>D40+D46</f>
        <v>3550878458</v>
      </c>
    </row>
    <row r="48" spans="1:8" s="457" customFormat="1" x14ac:dyDescent="0.15">
      <c r="A48" s="459"/>
      <c r="B48" s="459"/>
      <c r="C48" s="458"/>
      <c r="D48" s="458">
        <f>D30-D47</f>
        <v>1426241147.2315998</v>
      </c>
    </row>
    <row r="49" spans="1:2" s="457" customFormat="1" x14ac:dyDescent="0.15">
      <c r="A49" s="459"/>
      <c r="B49" s="459"/>
    </row>
    <row r="50" spans="1:2" s="457" customFormat="1" x14ac:dyDescent="0.15">
      <c r="A50" s="459"/>
      <c r="B50" s="459"/>
    </row>
    <row r="51" spans="1:2" s="457" customFormat="1" x14ac:dyDescent="0.15">
      <c r="A51" s="459"/>
      <c r="B51" s="459"/>
    </row>
    <row r="52" spans="1:2" s="457" customFormat="1" x14ac:dyDescent="0.15">
      <c r="A52" s="459"/>
      <c r="B52" s="459"/>
    </row>
    <row r="53" spans="1:2" s="457" customFormat="1" x14ac:dyDescent="0.15">
      <c r="A53" s="459"/>
      <c r="B53" s="459"/>
    </row>
    <row r="54" spans="1:2" s="457" customFormat="1" x14ac:dyDescent="0.15">
      <c r="A54" s="459"/>
      <c r="B54" s="459"/>
    </row>
    <row r="55" spans="1:2" s="457" customFormat="1" x14ac:dyDescent="0.15">
      <c r="A55" s="459"/>
      <c r="B55" s="459"/>
    </row>
    <row r="56" spans="1:2" s="457" customFormat="1" x14ac:dyDescent="0.15">
      <c r="A56" s="459"/>
      <c r="B56" s="459"/>
    </row>
    <row r="57" spans="1:2" s="457" customFormat="1" x14ac:dyDescent="0.15">
      <c r="A57" s="459"/>
      <c r="B57" s="459"/>
    </row>
    <row r="58" spans="1:2" s="457" customFormat="1" x14ac:dyDescent="0.15">
      <c r="A58" s="459"/>
      <c r="B58" s="459"/>
    </row>
    <row r="59" spans="1:2" s="457" customFormat="1" x14ac:dyDescent="0.15">
      <c r="A59" s="459"/>
      <c r="B59" s="459"/>
    </row>
    <row r="60" spans="1:2" s="457" customFormat="1" x14ac:dyDescent="0.15">
      <c r="A60" s="459"/>
      <c r="B60" s="459"/>
    </row>
    <row r="61" spans="1:2" s="457" customFormat="1" x14ac:dyDescent="0.15">
      <c r="A61" s="459"/>
      <c r="B61" s="459"/>
    </row>
    <row r="62" spans="1:2" s="457" customFormat="1" x14ac:dyDescent="0.15">
      <c r="A62" s="459"/>
      <c r="B62" s="459"/>
    </row>
  </sheetData>
  <mergeCells count="3">
    <mergeCell ref="A1:J1"/>
    <mergeCell ref="A5:A19"/>
    <mergeCell ref="A22:A27"/>
  </mergeCells>
  <conditionalFormatting sqref="C2">
    <cfRule type="containsText" dxfId="12" priority="1" operator="containsText" text="2022">
      <formula>NOT(ISERROR(SEARCH("2022",C2)))</formula>
    </cfRule>
    <cfRule type="containsText" dxfId="11" priority="2" operator="containsText" text="2021">
      <formula>NOT(ISERROR(SEARCH("2021",C2)))</formula>
    </cfRule>
  </conditionalFormatting>
  <hyperlinks>
    <hyperlink ref="C2" location="'Tabla de contenido'!A1" display="Tabla de contenido" xr:uid="{D3075CE5-72DB-4008-B236-3A3650F3C871}"/>
  </hyperlinks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Tabla de contenido</vt:lpstr>
      <vt:lpstr>1. Presupuesto General</vt:lpstr>
      <vt:lpstr>2. Ingresos</vt:lpstr>
      <vt:lpstr>3. Gastos-Egresos </vt:lpstr>
      <vt:lpstr>4. Proyeccion Plan Desarrollo </vt:lpstr>
      <vt:lpstr>5.Proyección Ingresos 2025-2031</vt:lpstr>
      <vt:lpstr>6.Proyección T Humano 2025-2031</vt:lpstr>
      <vt:lpstr>7.Proyección Costos THumano </vt:lpstr>
      <vt:lpstr>8.Plan de Mantenimiento</vt:lpstr>
      <vt:lpstr>9.Plan de Desarrollo Profesoral</vt:lpstr>
      <vt:lpstr>10.Plan de Medios Educativos</vt:lpstr>
      <vt:lpstr>11. Plan de Proyección Social</vt:lpstr>
      <vt:lpstr>12. Plan de investigación </vt:lpstr>
      <vt:lpstr>13.Plan de bienestar </vt:lpstr>
      <vt:lpstr>14. Plan curricular </vt:lpstr>
      <vt:lpstr>15.Balance general ITFIP 2024</vt:lpstr>
      <vt:lpstr>16. Estado Resultados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Vicerrectoría Administrativa</dc:creator>
  <cp:lastModifiedBy>Asesor</cp:lastModifiedBy>
  <dcterms:created xsi:type="dcterms:W3CDTF">2025-06-19T21:42:46Z</dcterms:created>
  <dcterms:modified xsi:type="dcterms:W3CDTF">2025-08-15T06:45:26Z</dcterms:modified>
</cp:coreProperties>
</file>