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ka\Documents\SGC\CONTROL INTERNO\"/>
    </mc:Choice>
  </mc:AlternateContent>
  <bookViews>
    <workbookView xWindow="0" yWindow="0" windowWidth="20490" windowHeight="7650" activeTab="1"/>
  </bookViews>
  <sheets>
    <sheet name="Intructivo" sheetId="1" r:id="rId1"/>
    <sheet name="Mapa final" sheetId="2" r:id="rId2"/>
    <sheet name="Matriz Calor Inherente" sheetId="3" r:id="rId3"/>
    <sheet name="Matriz Calor Residual" sheetId="4" r:id="rId4"/>
    <sheet name="Tabla probabilidad" sheetId="5" r:id="rId5"/>
    <sheet name="Tabla Impacto" sheetId="6" r:id="rId6"/>
    <sheet name="Tabla Valoración controles" sheetId="7" r:id="rId7"/>
    <sheet name="Opciones Tratamiento" sheetId="8" state="hidden" r:id="rId8"/>
    <sheet name="Hoja1" sheetId="9" state="hidden" r:id="rId9"/>
  </sheets>
  <calcPr calcId="152511"/>
  <extLst>
    <ext uri="GoogleSheetsCustomDataVersion1">
      <go:sheetsCustomData xmlns:go="http://customooxmlschemas.google.com/" r:id="rId13" roundtripDataSignature="AMtx7mgneFvXnphdn934h+D0bngzYQ5miw=="/>
    </ext>
  </extLst>
</workbook>
</file>

<file path=xl/calcChain.xml><?xml version="1.0" encoding="utf-8"?>
<calcChain xmlns="http://schemas.openxmlformats.org/spreadsheetml/2006/main">
  <c r="AB16" i="2" l="1"/>
  <c r="AA16" i="2" s="1"/>
  <c r="T16" i="2"/>
  <c r="Q16" i="2"/>
  <c r="X16" i="2" s="1"/>
  <c r="T15" i="2"/>
  <c r="Q15" i="2"/>
  <c r="H15" i="2"/>
  <c r="I15" i="2" s="1"/>
  <c r="AB14" i="2"/>
  <c r="AB12" i="2"/>
  <c r="AB11" i="2"/>
  <c r="X14" i="2"/>
  <c r="Y14" i="2" s="1"/>
  <c r="X13" i="2"/>
  <c r="Z13" i="2" s="1"/>
  <c r="Y10" i="2"/>
  <c r="X12" i="2"/>
  <c r="X11" i="2"/>
  <c r="X10" i="2"/>
  <c r="X15" i="2" l="1"/>
  <c r="Z16" i="2"/>
  <c r="Y16" i="2"/>
  <c r="AC16" i="2" s="1"/>
  <c r="Z14" i="2"/>
  <c r="Y13" i="2"/>
  <c r="Z15" i="2" l="1"/>
  <c r="Y15" i="2"/>
  <c r="T14" i="2"/>
  <c r="Q14" i="2"/>
  <c r="T13" i="2"/>
  <c r="Q13" i="2"/>
  <c r="H13" i="2"/>
  <c r="I13" i="2" s="1"/>
  <c r="H10" i="2" l="1"/>
  <c r="I10" i="2" s="1"/>
  <c r="F221" i="6" l="1"/>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T69" i="2"/>
  <c r="Q69" i="2"/>
  <c r="T68" i="2"/>
  <c r="Q68" i="2"/>
  <c r="T67" i="2"/>
  <c r="Q67" i="2"/>
  <c r="T66" i="2"/>
  <c r="Q66" i="2"/>
  <c r="AB67" i="2" s="1"/>
  <c r="AA67" i="2" s="1"/>
  <c r="T65" i="2"/>
  <c r="Q65" i="2"/>
  <c r="AB64" i="2"/>
  <c r="AA64" i="2" s="1"/>
  <c r="X64" i="2"/>
  <c r="T64" i="2"/>
  <c r="Q64" i="2"/>
  <c r="H64" i="2"/>
  <c r="T63" i="2"/>
  <c r="Q63" i="2"/>
  <c r="T62" i="2"/>
  <c r="Q62" i="2"/>
  <c r="T61" i="2"/>
  <c r="Q61" i="2"/>
  <c r="T60" i="2"/>
  <c r="Q60" i="2"/>
  <c r="T59" i="2"/>
  <c r="Q59" i="2"/>
  <c r="T58" i="2"/>
  <c r="Q58" i="2"/>
  <c r="H58" i="2"/>
  <c r="T57" i="2"/>
  <c r="Q57" i="2"/>
  <c r="T56" i="2"/>
  <c r="Q56" i="2"/>
  <c r="X57" i="2" s="1"/>
  <c r="T55" i="2"/>
  <c r="Q55" i="2"/>
  <c r="T54" i="2"/>
  <c r="Q54" i="2"/>
  <c r="X55" i="2" s="1"/>
  <c r="T53" i="2"/>
  <c r="Q53" i="2"/>
  <c r="T52" i="2"/>
  <c r="Q52" i="2"/>
  <c r="H52" i="2"/>
  <c r="T51" i="2"/>
  <c r="Q51" i="2"/>
  <c r="T50" i="2"/>
  <c r="Q50" i="2"/>
  <c r="T49" i="2"/>
  <c r="Q49" i="2"/>
  <c r="T48" i="2"/>
  <c r="Q48" i="2"/>
  <c r="T47" i="2"/>
  <c r="Q47" i="2"/>
  <c r="T46" i="2"/>
  <c r="Q46" i="2"/>
  <c r="H46" i="2"/>
  <c r="T45" i="2"/>
  <c r="Q45" i="2"/>
  <c r="T44" i="2"/>
  <c r="Q44" i="2"/>
  <c r="AB45" i="2" s="1"/>
  <c r="AA45" i="2" s="1"/>
  <c r="T43" i="2"/>
  <c r="Q43" i="2"/>
  <c r="T42" i="2"/>
  <c r="Q42" i="2"/>
  <c r="T41" i="2"/>
  <c r="Q41" i="2"/>
  <c r="T40" i="2"/>
  <c r="Q40" i="2"/>
  <c r="AB41" i="2" s="1"/>
  <c r="AA41" i="2" s="1"/>
  <c r="H40" i="2"/>
  <c r="T39" i="2"/>
  <c r="Q39" i="2"/>
  <c r="T38" i="2"/>
  <c r="Q38" i="2"/>
  <c r="T37" i="2"/>
  <c r="Q37" i="2"/>
  <c r="T36" i="2"/>
  <c r="Q36" i="2"/>
  <c r="T35" i="2"/>
  <c r="Q35" i="2"/>
  <c r="T34" i="2"/>
  <c r="Q34" i="2"/>
  <c r="H34" i="2"/>
  <c r="I34" i="2" s="1"/>
  <c r="T33" i="2"/>
  <c r="Q33" i="2"/>
  <c r="T32" i="2"/>
  <c r="Q32" i="2"/>
  <c r="T31" i="2"/>
  <c r="Q31" i="2"/>
  <c r="T30" i="2"/>
  <c r="Q30" i="2"/>
  <c r="T29" i="2"/>
  <c r="Q29" i="2"/>
  <c r="AB30" i="2" s="1"/>
  <c r="AA30" i="2" s="1"/>
  <c r="T28" i="2"/>
  <c r="Q28" i="2"/>
  <c r="H28" i="2"/>
  <c r="T27" i="2"/>
  <c r="Q27" i="2"/>
  <c r="T26" i="2"/>
  <c r="Q26" i="2"/>
  <c r="T25" i="2"/>
  <c r="Q25" i="2"/>
  <c r="T24" i="2"/>
  <c r="Q24" i="2"/>
  <c r="T23" i="2"/>
  <c r="Q23" i="2"/>
  <c r="T22" i="2"/>
  <c r="Q22" i="2"/>
  <c r="H22" i="2"/>
  <c r="I22" i="2" s="1"/>
  <c r="T21" i="2"/>
  <c r="Q21" i="2"/>
  <c r="T20" i="2"/>
  <c r="Q20" i="2"/>
  <c r="AB21" i="2" s="1"/>
  <c r="AA21" i="2" s="1"/>
  <c r="T19" i="2"/>
  <c r="Q19" i="2"/>
  <c r="AB20" i="2" s="1"/>
  <c r="AA20" i="2" s="1"/>
  <c r="T18" i="2"/>
  <c r="Q18" i="2"/>
  <c r="T17" i="2"/>
  <c r="Q17" i="2"/>
  <c r="AB18" i="2" s="1"/>
  <c r="AA18" i="2" s="1"/>
  <c r="T12" i="2"/>
  <c r="Q12" i="2"/>
  <c r="T11" i="2"/>
  <c r="Q11" i="2"/>
  <c r="T10" i="2"/>
  <c r="Q10" i="2"/>
  <c r="B221" i="6"/>
  <c r="B222" i="6"/>
  <c r="B223" i="6"/>
  <c r="H210" i="6"/>
  <c r="K15" i="2" l="1"/>
  <c r="L15" i="2" s="1"/>
  <c r="K13" i="2"/>
  <c r="L13" i="2" s="1"/>
  <c r="AB56" i="2"/>
  <c r="AA56" i="2" s="1"/>
  <c r="AB66" i="2"/>
  <c r="AA66" i="2" s="1"/>
  <c r="X69" i="2"/>
  <c r="Y69" i="2" s="1"/>
  <c r="X19" i="2"/>
  <c r="Z19" i="2" s="1"/>
  <c r="AB31" i="2"/>
  <c r="AA31" i="2" s="1"/>
  <c r="AB42" i="2"/>
  <c r="AA42" i="2" s="1"/>
  <c r="X53" i="2"/>
  <c r="Y53" i="2" s="1"/>
  <c r="X17" i="2"/>
  <c r="Y17" i="2" s="1"/>
  <c r="AB17" i="2"/>
  <c r="AA17" i="2" s="1"/>
  <c r="AB19" i="2"/>
  <c r="AA19" i="2" s="1"/>
  <c r="AB54" i="2"/>
  <c r="AA54" i="2" s="1"/>
  <c r="AB53" i="2"/>
  <c r="AA53" i="2" s="1"/>
  <c r="X54" i="2"/>
  <c r="AB32" i="2"/>
  <c r="AA32" i="2" s="1"/>
  <c r="AB43" i="2"/>
  <c r="AA43" i="2" s="1"/>
  <c r="X52" i="2"/>
  <c r="X20" i="2"/>
  <c r="Z20" i="2" s="1"/>
  <c r="AB52" i="2"/>
  <c r="AA52" i="2" s="1"/>
  <c r="AB65" i="2"/>
  <c r="AA65" i="2" s="1"/>
  <c r="AB68" i="2"/>
  <c r="AA68" i="2" s="1"/>
  <c r="X56" i="2"/>
  <c r="Z56" i="2" s="1"/>
  <c r="X18" i="2"/>
  <c r="Y18" i="2" s="1"/>
  <c r="X21" i="2"/>
  <c r="Y21" i="2" s="1"/>
  <c r="AB29" i="2"/>
  <c r="AA29" i="2" s="1"/>
  <c r="AB33" i="2"/>
  <c r="AA33" i="2" s="1"/>
  <c r="AB44" i="2"/>
  <c r="AA44" i="2" s="1"/>
  <c r="AB57" i="2"/>
  <c r="AA57" i="2" s="1"/>
  <c r="AB55" i="2"/>
  <c r="AA55" i="2" s="1"/>
  <c r="AB69" i="2"/>
  <c r="AA69" i="2" s="1"/>
  <c r="X40" i="2"/>
  <c r="X42" i="2"/>
  <c r="X44" i="2"/>
  <c r="Z44" i="2" s="1"/>
  <c r="X65" i="2"/>
  <c r="Z65" i="2" s="1"/>
  <c r="X67" i="2"/>
  <c r="Z67" i="2" s="1"/>
  <c r="X28" i="2"/>
  <c r="X30" i="2"/>
  <c r="X32" i="2"/>
  <c r="AB40" i="2"/>
  <c r="AA40" i="2" s="1"/>
  <c r="AB28" i="2"/>
  <c r="AA28" i="2" s="1"/>
  <c r="X41" i="2"/>
  <c r="Y41" i="2" s="1"/>
  <c r="X43" i="2"/>
  <c r="Z43" i="2" s="1"/>
  <c r="X45" i="2"/>
  <c r="Z45" i="2" s="1"/>
  <c r="X66" i="2"/>
  <c r="X68" i="2"/>
  <c r="Z68" i="2" s="1"/>
  <c r="X29" i="2"/>
  <c r="Z29" i="2" s="1"/>
  <c r="X31" i="2"/>
  <c r="X33" i="2"/>
  <c r="Y33" i="2" s="1"/>
  <c r="K64" i="2"/>
  <c r="L64" i="2" s="1"/>
  <c r="M64" i="2" s="1"/>
  <c r="K52" i="2"/>
  <c r="L52" i="2" s="1"/>
  <c r="M52" i="2" s="1"/>
  <c r="K40" i="2"/>
  <c r="L40" i="2" s="1"/>
  <c r="N32" i="3" s="1"/>
  <c r="K28" i="2"/>
  <c r="L28" i="2" s="1"/>
  <c r="M28" i="2" s="1"/>
  <c r="K58" i="2"/>
  <c r="L58" i="2" s="1"/>
  <c r="T26" i="3" s="1"/>
  <c r="K34" i="2"/>
  <c r="L34" i="2" s="1"/>
  <c r="R8" i="3" s="1"/>
  <c r="K10" i="2"/>
  <c r="L10" i="2" s="1"/>
  <c r="P22" i="3" s="1"/>
  <c r="K46" i="2"/>
  <c r="L46" i="2" s="1"/>
  <c r="P42" i="3" s="1"/>
  <c r="K22" i="2"/>
  <c r="L22" i="2" s="1"/>
  <c r="T38" i="3" s="1"/>
  <c r="AB39" i="2"/>
  <c r="AA39" i="2" s="1"/>
  <c r="X39" i="2"/>
  <c r="Z53" i="2"/>
  <c r="Y56" i="2"/>
  <c r="AB59" i="2"/>
  <c r="AA59" i="2" s="1"/>
  <c r="X59" i="2"/>
  <c r="AB58" i="2"/>
  <c r="AA58" i="2" s="1"/>
  <c r="X58" i="2"/>
  <c r="AB63" i="2"/>
  <c r="AA63" i="2" s="1"/>
  <c r="X63" i="2"/>
  <c r="AB24" i="2"/>
  <c r="AA24" i="2" s="1"/>
  <c r="X24" i="2"/>
  <c r="AB35" i="2"/>
  <c r="AA35" i="2" s="1"/>
  <c r="X35" i="2"/>
  <c r="AB34" i="2"/>
  <c r="AA34" i="2" s="1"/>
  <c r="X34" i="2"/>
  <c r="AB49" i="2"/>
  <c r="AA49" i="2" s="1"/>
  <c r="X49" i="2"/>
  <c r="I52" i="2"/>
  <c r="Z52" i="2"/>
  <c r="Y52" i="2"/>
  <c r="Z54" i="2"/>
  <c r="Y54" i="2"/>
  <c r="Z55" i="2"/>
  <c r="Y55" i="2"/>
  <c r="Z57" i="2"/>
  <c r="Y57" i="2"/>
  <c r="AB23" i="2"/>
  <c r="AA23" i="2" s="1"/>
  <c r="X23" i="2"/>
  <c r="AB22" i="2"/>
  <c r="AA22" i="2" s="1"/>
  <c r="X22" i="2"/>
  <c r="AB27" i="2"/>
  <c r="AA27" i="2" s="1"/>
  <c r="X27" i="2"/>
  <c r="AB38" i="2"/>
  <c r="AA38" i="2" s="1"/>
  <c r="X38" i="2"/>
  <c r="AB48" i="2"/>
  <c r="AA48" i="2" s="1"/>
  <c r="X48" i="2"/>
  <c r="AB62" i="2"/>
  <c r="AA62" i="2" s="1"/>
  <c r="X62" i="2"/>
  <c r="AB26" i="2"/>
  <c r="AA26" i="2" s="1"/>
  <c r="X26" i="2"/>
  <c r="AB37" i="2"/>
  <c r="AA37" i="2" s="1"/>
  <c r="X37" i="2"/>
  <c r="I40" i="2"/>
  <c r="Z40" i="2"/>
  <c r="Y40" i="2"/>
  <c r="Z41" i="2"/>
  <c r="Z42" i="2"/>
  <c r="Y42" i="2"/>
  <c r="Y43" i="2"/>
  <c r="AB47" i="2"/>
  <c r="AA47" i="2" s="1"/>
  <c r="X47" i="2"/>
  <c r="AB46" i="2"/>
  <c r="AA46" i="2" s="1"/>
  <c r="X46" i="2"/>
  <c r="AB51" i="2"/>
  <c r="AA51" i="2" s="1"/>
  <c r="X51" i="2"/>
  <c r="AB61" i="2"/>
  <c r="AA61" i="2" s="1"/>
  <c r="X61" i="2"/>
  <c r="I64" i="2"/>
  <c r="Z64" i="2"/>
  <c r="Y64" i="2"/>
  <c r="Y65" i="2"/>
  <c r="Z66" i="2"/>
  <c r="Y66" i="2"/>
  <c r="Y68" i="2"/>
  <c r="Z69" i="2"/>
  <c r="Z17" i="2"/>
  <c r="AB25" i="2"/>
  <c r="AA25" i="2" s="1"/>
  <c r="X25" i="2"/>
  <c r="I28" i="2"/>
  <c r="Z28" i="2"/>
  <c r="Y28" i="2"/>
  <c r="Z30" i="2"/>
  <c r="Y30" i="2"/>
  <c r="Z31" i="2"/>
  <c r="Y31" i="2"/>
  <c r="Z32" i="2"/>
  <c r="Y32" i="2"/>
  <c r="Z33" i="2"/>
  <c r="AB36" i="2"/>
  <c r="AA36" i="2" s="1"/>
  <c r="X36" i="2"/>
  <c r="AB50" i="2"/>
  <c r="AA50" i="2" s="1"/>
  <c r="X50" i="2"/>
  <c r="AB60" i="2"/>
  <c r="AA60" i="2" s="1"/>
  <c r="X60" i="2"/>
  <c r="I46" i="2"/>
  <c r="I58" i="2"/>
  <c r="N15" i="2" l="1"/>
  <c r="M15" i="2"/>
  <c r="AB15" i="2" s="1"/>
  <c r="AA15" i="2" s="1"/>
  <c r="AC15" i="2" s="1"/>
  <c r="Z18" i="2"/>
  <c r="Z21" i="2"/>
  <c r="Y19" i="2"/>
  <c r="N13" i="2"/>
  <c r="M13" i="2"/>
  <c r="AB13" i="2" s="1"/>
  <c r="Y29" i="2"/>
  <c r="Y44" i="2"/>
  <c r="Y20" i="2"/>
  <c r="N47" i="4" s="1"/>
  <c r="Y67" i="2"/>
  <c r="Y45" i="2"/>
  <c r="P10" i="3"/>
  <c r="P20" i="3"/>
  <c r="J28" i="3"/>
  <c r="AH36" i="3"/>
  <c r="R6" i="3"/>
  <c r="V34" i="3"/>
  <c r="AJ6" i="3"/>
  <c r="AB42" i="3"/>
  <c r="P26" i="3"/>
  <c r="V20" i="3"/>
  <c r="P34" i="3"/>
  <c r="AB20" i="3"/>
  <c r="P44" i="3"/>
  <c r="AD38" i="3"/>
  <c r="AJ32" i="3"/>
  <c r="AJ16" i="3"/>
  <c r="AD24" i="3"/>
  <c r="AD40" i="3"/>
  <c r="AD8" i="3"/>
  <c r="AB10" i="3"/>
  <c r="AF40" i="3"/>
  <c r="N18" i="3"/>
  <c r="T8" i="3"/>
  <c r="AL24" i="3"/>
  <c r="T16" i="3"/>
  <c r="N24" i="3"/>
  <c r="AL34" i="3"/>
  <c r="T34" i="3"/>
  <c r="R34" i="3"/>
  <c r="AL42" i="3"/>
  <c r="AL10" i="3"/>
  <c r="AF22" i="3"/>
  <c r="AD22" i="3"/>
  <c r="V28" i="3"/>
  <c r="J12" i="3"/>
  <c r="J44" i="3"/>
  <c r="AJ14" i="3"/>
  <c r="AJ10" i="3"/>
  <c r="P18" i="3"/>
  <c r="N46" i="2"/>
  <c r="V42" i="3"/>
  <c r="N26" i="3"/>
  <c r="V10" i="3"/>
  <c r="AB18" i="3"/>
  <c r="AB44" i="3"/>
  <c r="P12" i="3"/>
  <c r="AH20" i="3"/>
  <c r="X30" i="3"/>
  <c r="AJ38" i="3"/>
  <c r="X26" i="3"/>
  <c r="L32" i="3"/>
  <c r="L16" i="3"/>
  <c r="Z16" i="3"/>
  <c r="T40" i="3"/>
  <c r="AL40" i="3"/>
  <c r="AD32" i="3"/>
  <c r="AD16" i="3"/>
  <c r="Z24" i="3"/>
  <c r="N8" i="3"/>
  <c r="Z30" i="3"/>
  <c r="Z22" i="3"/>
  <c r="T42" i="3"/>
  <c r="AF30" i="3"/>
  <c r="T10" i="3"/>
  <c r="AF42" i="3"/>
  <c r="AJ26" i="3"/>
  <c r="R26" i="3"/>
  <c r="T30" i="3"/>
  <c r="T22" i="3"/>
  <c r="T14" i="3"/>
  <c r="T6" i="3"/>
  <c r="N42" i="3"/>
  <c r="N34" i="3"/>
  <c r="AL26" i="3"/>
  <c r="AL18" i="3"/>
  <c r="N10" i="3"/>
  <c r="AF38" i="3"/>
  <c r="AB26" i="3"/>
  <c r="T18" i="3"/>
  <c r="AF6" i="3"/>
  <c r="R18" i="3"/>
  <c r="N64" i="2"/>
  <c r="V36" i="3"/>
  <c r="P28" i="3"/>
  <c r="AH12" i="3"/>
  <c r="AH28" i="3"/>
  <c r="AH44" i="3"/>
  <c r="R22" i="3"/>
  <c r="AJ22" i="3"/>
  <c r="R42" i="3"/>
  <c r="AJ42" i="3"/>
  <c r="AD30" i="3"/>
  <c r="AF34" i="3"/>
  <c r="AF26" i="3"/>
  <c r="AF18" i="3"/>
  <c r="AF10" i="3"/>
  <c r="N58" i="2"/>
  <c r="Z38" i="3"/>
  <c r="V26" i="3"/>
  <c r="V18" i="3"/>
  <c r="Z14" i="3"/>
  <c r="Z6" i="3"/>
  <c r="AB34" i="3"/>
  <c r="AF14" i="3"/>
  <c r="AB36" i="3"/>
  <c r="AD6" i="3"/>
  <c r="V12" i="3"/>
  <c r="V44" i="3"/>
  <c r="P36" i="3"/>
  <c r="J20" i="3"/>
  <c r="J36" i="3"/>
  <c r="X14" i="3"/>
  <c r="R38" i="3"/>
  <c r="AJ30" i="3"/>
  <c r="AD34" i="3"/>
  <c r="AB28" i="3"/>
  <c r="AJ24" i="3"/>
  <c r="AJ8" i="3"/>
  <c r="AF8" i="3"/>
  <c r="N40" i="2"/>
  <c r="Z32" i="3"/>
  <c r="T24" i="3"/>
  <c r="AL8" i="3"/>
  <c r="AL32" i="3"/>
  <c r="AJ40" i="3"/>
  <c r="L40" i="3"/>
  <c r="L24" i="3"/>
  <c r="L8" i="3"/>
  <c r="R40" i="3"/>
  <c r="R32" i="3"/>
  <c r="R24" i="3"/>
  <c r="R16" i="3"/>
  <c r="AF24" i="3"/>
  <c r="Z8" i="3"/>
  <c r="Z40" i="3"/>
  <c r="T32" i="3"/>
  <c r="AL16" i="3"/>
  <c r="N40" i="3"/>
  <c r="V40" i="3"/>
  <c r="P32" i="3"/>
  <c r="J38" i="3"/>
  <c r="AH16" i="3"/>
  <c r="J6" i="3"/>
  <c r="J14" i="3"/>
  <c r="P14" i="3"/>
  <c r="AH32" i="3"/>
  <c r="J22" i="3"/>
  <c r="AB16" i="3"/>
  <c r="AB14" i="3"/>
  <c r="J30" i="3"/>
  <c r="N28" i="2"/>
  <c r="V8" i="3"/>
  <c r="AB6" i="3"/>
  <c r="P38" i="3"/>
  <c r="P6" i="3"/>
  <c r="J8" i="3"/>
  <c r="J24" i="3"/>
  <c r="J40" i="3"/>
  <c r="AB24" i="3"/>
  <c r="V16" i="3"/>
  <c r="AB38" i="3"/>
  <c r="AB30" i="3"/>
  <c r="AH38" i="3"/>
  <c r="AH30" i="3"/>
  <c r="AH22" i="3"/>
  <c r="AH14" i="3"/>
  <c r="AH6" i="3"/>
  <c r="P30" i="3"/>
  <c r="P40" i="3"/>
  <c r="AH8" i="3"/>
  <c r="AH24" i="3"/>
  <c r="AH40" i="3"/>
  <c r="AB32" i="3"/>
  <c r="V24" i="3"/>
  <c r="P16" i="3"/>
  <c r="P24" i="3"/>
  <c r="AB22" i="3"/>
  <c r="N10" i="2"/>
  <c r="J16" i="3"/>
  <c r="J32" i="3"/>
  <c r="AB8" i="3"/>
  <c r="AB40" i="3"/>
  <c r="V32" i="3"/>
  <c r="P8" i="3"/>
  <c r="X22" i="3"/>
  <c r="R14" i="3"/>
  <c r="L6" i="3"/>
  <c r="L22" i="3"/>
  <c r="L38" i="3"/>
  <c r="N16" i="3"/>
  <c r="X6" i="3"/>
  <c r="X38" i="3"/>
  <c r="R30" i="3"/>
  <c r="L14" i="3"/>
  <c r="L30" i="3"/>
  <c r="AB12" i="3"/>
  <c r="AD14" i="3"/>
  <c r="Z10" i="2"/>
  <c r="Y50" i="2"/>
  <c r="Z50" i="2"/>
  <c r="AM49" i="4"/>
  <c r="AA49" i="4"/>
  <c r="O49" i="4"/>
  <c r="AG49" i="4"/>
  <c r="U49" i="4"/>
  <c r="AM39" i="4"/>
  <c r="AA39" i="4"/>
  <c r="O39" i="4"/>
  <c r="AG39" i="4"/>
  <c r="U39" i="4"/>
  <c r="U29" i="4"/>
  <c r="AG19" i="4"/>
  <c r="AA29" i="4"/>
  <c r="AM19" i="4"/>
  <c r="O19" i="4"/>
  <c r="AG29" i="4"/>
  <c r="U19" i="4"/>
  <c r="AG9" i="4"/>
  <c r="U9" i="4"/>
  <c r="O29" i="4"/>
  <c r="AA19" i="4"/>
  <c r="AM29" i="4"/>
  <c r="AM9" i="4"/>
  <c r="AA9" i="4"/>
  <c r="O9" i="4"/>
  <c r="AC33" i="2"/>
  <c r="AE49" i="4"/>
  <c r="S49" i="4"/>
  <c r="AK49" i="4"/>
  <c r="Y49" i="4"/>
  <c r="M49" i="4"/>
  <c r="AE39" i="4"/>
  <c r="S39" i="4"/>
  <c r="AK39" i="4"/>
  <c r="Y39" i="4"/>
  <c r="M39" i="4"/>
  <c r="AK29" i="4"/>
  <c r="M29" i="4"/>
  <c r="Y19" i="4"/>
  <c r="S29" i="4"/>
  <c r="AE19" i="4"/>
  <c r="Y29" i="4"/>
  <c r="AK19" i="4"/>
  <c r="M19" i="4"/>
  <c r="AE29" i="4"/>
  <c r="AK9" i="4"/>
  <c r="Y9" i="4"/>
  <c r="M9" i="4"/>
  <c r="S19" i="4"/>
  <c r="AE9" i="4"/>
  <c r="S9" i="4"/>
  <c r="AC31" i="2"/>
  <c r="AI49" i="4"/>
  <c r="W49" i="4"/>
  <c r="K49" i="4"/>
  <c r="AC49" i="4"/>
  <c r="Q49" i="4"/>
  <c r="AI39" i="4"/>
  <c r="W39" i="4"/>
  <c r="K39" i="4"/>
  <c r="AC39" i="4"/>
  <c r="Q39" i="4"/>
  <c r="AC29" i="4"/>
  <c r="Q19" i="4"/>
  <c r="AI29" i="4"/>
  <c r="K29" i="4"/>
  <c r="W19" i="4"/>
  <c r="Q29" i="4"/>
  <c r="AC19" i="4"/>
  <c r="K19" i="4"/>
  <c r="W29" i="4"/>
  <c r="AI19" i="4"/>
  <c r="AC9" i="4"/>
  <c r="Q9" i="4"/>
  <c r="AI9" i="4"/>
  <c r="W9" i="4"/>
  <c r="K9" i="4"/>
  <c r="AC29" i="2"/>
  <c r="Y26" i="2"/>
  <c r="Z26" i="2"/>
  <c r="Y22" i="2"/>
  <c r="Z22" i="2"/>
  <c r="AE53" i="4"/>
  <c r="S53" i="4"/>
  <c r="AK53" i="4"/>
  <c r="Y53" i="4"/>
  <c r="M53" i="4"/>
  <c r="AE43" i="4"/>
  <c r="S43" i="4"/>
  <c r="AK43" i="4"/>
  <c r="Y43" i="4"/>
  <c r="M43" i="4"/>
  <c r="AK33" i="4"/>
  <c r="Y33" i="4"/>
  <c r="M33" i="4"/>
  <c r="AE33" i="4"/>
  <c r="Y23" i="4"/>
  <c r="AE23" i="4"/>
  <c r="AK23" i="4"/>
  <c r="M23" i="4"/>
  <c r="S23" i="4"/>
  <c r="AK13" i="4"/>
  <c r="Y13" i="4"/>
  <c r="M13" i="4"/>
  <c r="S33" i="4"/>
  <c r="AE13" i="4"/>
  <c r="S13" i="4"/>
  <c r="AC55" i="2"/>
  <c r="AH53" i="4"/>
  <c r="V53" i="4"/>
  <c r="J53" i="4"/>
  <c r="P53" i="4"/>
  <c r="AH43" i="4"/>
  <c r="V43" i="4"/>
  <c r="J43" i="4"/>
  <c r="AB53" i="4"/>
  <c r="AB43" i="4"/>
  <c r="AH33" i="4"/>
  <c r="V33" i="4"/>
  <c r="J33" i="4"/>
  <c r="AH23" i="4"/>
  <c r="V23" i="4"/>
  <c r="J23" i="4"/>
  <c r="AB33" i="4"/>
  <c r="P33" i="4"/>
  <c r="AB23" i="4"/>
  <c r="P23" i="4"/>
  <c r="P43" i="4"/>
  <c r="AH13" i="4"/>
  <c r="V13" i="4"/>
  <c r="J13" i="4"/>
  <c r="AB13" i="4"/>
  <c r="P13" i="4"/>
  <c r="AC52" i="2"/>
  <c r="N52" i="2"/>
  <c r="AJ18" i="3"/>
  <c r="AJ34" i="3"/>
  <c r="AD18" i="3"/>
  <c r="X10" i="3"/>
  <c r="X42" i="3"/>
  <c r="AD47" i="4"/>
  <c r="R47" i="4"/>
  <c r="X47" i="4"/>
  <c r="AJ47" i="4"/>
  <c r="AD37" i="4"/>
  <c r="L47" i="4"/>
  <c r="AD27" i="4"/>
  <c r="R27" i="4"/>
  <c r="AD17" i="4"/>
  <c r="R17" i="4"/>
  <c r="L37" i="4"/>
  <c r="R37" i="4"/>
  <c r="AJ27" i="4"/>
  <c r="X27" i="4"/>
  <c r="L27" i="4"/>
  <c r="L17" i="4"/>
  <c r="AJ37" i="4"/>
  <c r="AJ17" i="4"/>
  <c r="X37" i="4"/>
  <c r="AD7" i="4"/>
  <c r="R7" i="4"/>
  <c r="AJ7" i="4"/>
  <c r="X7" i="4"/>
  <c r="L7" i="4"/>
  <c r="X17" i="4"/>
  <c r="AC18" i="2"/>
  <c r="M10" i="2"/>
  <c r="V38" i="3"/>
  <c r="V30" i="3"/>
  <c r="V14" i="3"/>
  <c r="V22" i="3"/>
  <c r="V6" i="3"/>
  <c r="AI47" i="4"/>
  <c r="W47" i="4"/>
  <c r="K47" i="4"/>
  <c r="AC47" i="4"/>
  <c r="Q47" i="4"/>
  <c r="AI37" i="4"/>
  <c r="W37" i="4"/>
  <c r="K37" i="4"/>
  <c r="AC37" i="4"/>
  <c r="Q37" i="4"/>
  <c r="Q27" i="4"/>
  <c r="W17" i="4"/>
  <c r="Q17" i="4"/>
  <c r="W27" i="4"/>
  <c r="K17" i="4"/>
  <c r="AC27" i="4"/>
  <c r="AI17" i="4"/>
  <c r="AC7" i="4"/>
  <c r="Q7" i="4"/>
  <c r="K27" i="4"/>
  <c r="AC17" i="4"/>
  <c r="AI27" i="4"/>
  <c r="AI7" i="4"/>
  <c r="W7" i="4"/>
  <c r="K7" i="4"/>
  <c r="AC17" i="2"/>
  <c r="AL55" i="4"/>
  <c r="Z55" i="4"/>
  <c r="N55" i="4"/>
  <c r="AF45" i="4"/>
  <c r="T55" i="4"/>
  <c r="AL45" i="4"/>
  <c r="N45" i="4"/>
  <c r="AF55" i="4"/>
  <c r="T45" i="4"/>
  <c r="Z45" i="4"/>
  <c r="AL35" i="4"/>
  <c r="Z35" i="4"/>
  <c r="N35" i="4"/>
  <c r="AL25" i="4"/>
  <c r="Z25" i="4"/>
  <c r="N25" i="4"/>
  <c r="AF35" i="4"/>
  <c r="T35" i="4"/>
  <c r="AF25" i="4"/>
  <c r="T25" i="4"/>
  <c r="AF15" i="4"/>
  <c r="T15" i="4"/>
  <c r="AL15" i="4"/>
  <c r="Z15" i="4"/>
  <c r="N15" i="4"/>
  <c r="AC68" i="2"/>
  <c r="AD55" i="4"/>
  <c r="R55" i="4"/>
  <c r="X55" i="4"/>
  <c r="X45" i="4"/>
  <c r="AJ55" i="4"/>
  <c r="AD45" i="4"/>
  <c r="AJ45" i="4"/>
  <c r="L45" i="4"/>
  <c r="AD35" i="4"/>
  <c r="R35" i="4"/>
  <c r="AD25" i="4"/>
  <c r="R25" i="4"/>
  <c r="L55" i="4"/>
  <c r="R45" i="4"/>
  <c r="AJ35" i="4"/>
  <c r="X35" i="4"/>
  <c r="L35" i="4"/>
  <c r="AJ25" i="4"/>
  <c r="X25" i="4"/>
  <c r="L25" i="4"/>
  <c r="AJ15" i="4"/>
  <c r="X15" i="4"/>
  <c r="L15" i="4"/>
  <c r="AD15" i="4"/>
  <c r="R15" i="4"/>
  <c r="AC66" i="2"/>
  <c r="AH55" i="4"/>
  <c r="V55" i="4"/>
  <c r="J55" i="4"/>
  <c r="P45" i="4"/>
  <c r="V45" i="4"/>
  <c r="P55" i="4"/>
  <c r="AB45" i="4"/>
  <c r="AB55" i="4"/>
  <c r="AH35" i="4"/>
  <c r="V35" i="4"/>
  <c r="J35" i="4"/>
  <c r="AH25" i="4"/>
  <c r="V25" i="4"/>
  <c r="J25" i="4"/>
  <c r="J45" i="4"/>
  <c r="AB35" i="4"/>
  <c r="P35" i="4"/>
  <c r="AB25" i="4"/>
  <c r="P25" i="4"/>
  <c r="AH45" i="4"/>
  <c r="AB15" i="4"/>
  <c r="P15" i="4"/>
  <c r="AH15" i="4"/>
  <c r="J15" i="4"/>
  <c r="V15" i="4"/>
  <c r="AC64" i="2"/>
  <c r="Y51" i="2"/>
  <c r="Z51" i="2"/>
  <c r="Y47" i="2"/>
  <c r="Z47" i="2"/>
  <c r="AL51" i="4"/>
  <c r="Z51" i="4"/>
  <c r="N51" i="4"/>
  <c r="AF51" i="4"/>
  <c r="AL41" i="4"/>
  <c r="Z41" i="4"/>
  <c r="N41" i="4"/>
  <c r="T51" i="4"/>
  <c r="AL31" i="4"/>
  <c r="Z31" i="4"/>
  <c r="N31" i="4"/>
  <c r="AL21" i="4"/>
  <c r="Z21" i="4"/>
  <c r="N21" i="4"/>
  <c r="T41" i="4"/>
  <c r="AF41" i="4"/>
  <c r="AF31" i="4"/>
  <c r="T31" i="4"/>
  <c r="AF21" i="4"/>
  <c r="T21" i="4"/>
  <c r="AL11" i="4"/>
  <c r="Z11" i="4"/>
  <c r="N11" i="4"/>
  <c r="AF11" i="4"/>
  <c r="T11" i="4"/>
  <c r="AC44" i="2"/>
  <c r="AD51" i="4"/>
  <c r="R51" i="4"/>
  <c r="L51" i="4"/>
  <c r="AD41" i="4"/>
  <c r="R41" i="4"/>
  <c r="X51" i="4"/>
  <c r="X41" i="4"/>
  <c r="AD31" i="4"/>
  <c r="R31" i="4"/>
  <c r="AD21" i="4"/>
  <c r="R21" i="4"/>
  <c r="AJ41" i="4"/>
  <c r="AJ31" i="4"/>
  <c r="X31" i="4"/>
  <c r="L31" i="4"/>
  <c r="AJ21" i="4"/>
  <c r="X21" i="4"/>
  <c r="L21" i="4"/>
  <c r="L41" i="4"/>
  <c r="AJ51" i="4"/>
  <c r="AD11" i="4"/>
  <c r="R11" i="4"/>
  <c r="AJ11" i="4"/>
  <c r="X11" i="4"/>
  <c r="L11" i="4"/>
  <c r="AC42" i="2"/>
  <c r="AH51" i="4"/>
  <c r="V51" i="4"/>
  <c r="J51" i="4"/>
  <c r="P51" i="4"/>
  <c r="AB51" i="4"/>
  <c r="AH41" i="4"/>
  <c r="V41" i="4"/>
  <c r="J41" i="4"/>
  <c r="AH31" i="4"/>
  <c r="V31" i="4"/>
  <c r="J31" i="4"/>
  <c r="AH21" i="4"/>
  <c r="V21" i="4"/>
  <c r="J21" i="4"/>
  <c r="P41" i="4"/>
  <c r="AB31" i="4"/>
  <c r="P31" i="4"/>
  <c r="AB21" i="4"/>
  <c r="P21" i="4"/>
  <c r="AH11" i="4"/>
  <c r="V11" i="4"/>
  <c r="J11" i="4"/>
  <c r="AB41" i="4"/>
  <c r="AB11" i="4"/>
  <c r="P11" i="4"/>
  <c r="AC40" i="2"/>
  <c r="AE47" i="4"/>
  <c r="S47" i="4"/>
  <c r="AK47" i="4"/>
  <c r="Y47" i="4"/>
  <c r="M47" i="4"/>
  <c r="AE37" i="4"/>
  <c r="S37" i="4"/>
  <c r="AK37" i="4"/>
  <c r="Y37" i="4"/>
  <c r="M37" i="4"/>
  <c r="Y27" i="4"/>
  <c r="AE27" i="4"/>
  <c r="AK17" i="4"/>
  <c r="AK27" i="4"/>
  <c r="M27" i="4"/>
  <c r="AE17" i="4"/>
  <c r="Y17" i="4"/>
  <c r="S17" i="4"/>
  <c r="S27" i="4"/>
  <c r="M17" i="4"/>
  <c r="AK7" i="4"/>
  <c r="Y7" i="4"/>
  <c r="M7" i="4"/>
  <c r="AE7" i="4"/>
  <c r="S7" i="4"/>
  <c r="AC19" i="2"/>
  <c r="Y48" i="2"/>
  <c r="Z48" i="2"/>
  <c r="L10" i="3"/>
  <c r="L26" i="3"/>
  <c r="L42" i="3"/>
  <c r="AD26" i="3"/>
  <c r="X18" i="3"/>
  <c r="Y49" i="2"/>
  <c r="Z49" i="2"/>
  <c r="Y35" i="2"/>
  <c r="Z35" i="2"/>
  <c r="Z27" i="4"/>
  <c r="T27" i="4"/>
  <c r="AC20" i="2"/>
  <c r="R10" i="3"/>
  <c r="Y58" i="2"/>
  <c r="Z58" i="2"/>
  <c r="AL53" i="4"/>
  <c r="Z53" i="4"/>
  <c r="N53" i="4"/>
  <c r="T53" i="4"/>
  <c r="AF53" i="4"/>
  <c r="AL43" i="4"/>
  <c r="Z43" i="4"/>
  <c r="N43" i="4"/>
  <c r="AL33" i="4"/>
  <c r="Z33" i="4"/>
  <c r="N33" i="4"/>
  <c r="AL23" i="4"/>
  <c r="Z23" i="4"/>
  <c r="N23" i="4"/>
  <c r="T43" i="4"/>
  <c r="AF33" i="4"/>
  <c r="T33" i="4"/>
  <c r="AF23" i="4"/>
  <c r="T23" i="4"/>
  <c r="AL13" i="4"/>
  <c r="Z13" i="4"/>
  <c r="N13" i="4"/>
  <c r="AF43" i="4"/>
  <c r="AF13" i="4"/>
  <c r="T13" i="4"/>
  <c r="AC56" i="2"/>
  <c r="N34" i="2"/>
  <c r="M34" i="2"/>
  <c r="X32" i="3"/>
  <c r="X16" i="3"/>
  <c r="X24" i="3"/>
  <c r="X8" i="3"/>
  <c r="X40" i="3"/>
  <c r="M40" i="2"/>
  <c r="AF32" i="3"/>
  <c r="AF16" i="3"/>
  <c r="Y61" i="2"/>
  <c r="Z61" i="2"/>
  <c r="Y37" i="2"/>
  <c r="Z37" i="2"/>
  <c r="Y27" i="2"/>
  <c r="Z27" i="2"/>
  <c r="Y23" i="2"/>
  <c r="Z23" i="2"/>
  <c r="AM53" i="4"/>
  <c r="AA53" i="4"/>
  <c r="O53" i="4"/>
  <c r="AG53" i="4"/>
  <c r="U53" i="4"/>
  <c r="AM43" i="4"/>
  <c r="AA43" i="4"/>
  <c r="O43" i="4"/>
  <c r="AG43" i="4"/>
  <c r="U43" i="4"/>
  <c r="AG33" i="4"/>
  <c r="U33" i="4"/>
  <c r="O33" i="4"/>
  <c r="AG23" i="4"/>
  <c r="AA33" i="4"/>
  <c r="AM23" i="4"/>
  <c r="O23" i="4"/>
  <c r="AM33" i="4"/>
  <c r="U23" i="4"/>
  <c r="AG13" i="4"/>
  <c r="U13" i="4"/>
  <c r="AA23" i="4"/>
  <c r="AM13" i="4"/>
  <c r="AA13" i="4"/>
  <c r="O13" i="4"/>
  <c r="AC57" i="2"/>
  <c r="AD53" i="4"/>
  <c r="R53" i="4"/>
  <c r="AJ53" i="4"/>
  <c r="AD43" i="4"/>
  <c r="R43" i="4"/>
  <c r="L53" i="4"/>
  <c r="X53" i="4"/>
  <c r="L43" i="4"/>
  <c r="AD33" i="4"/>
  <c r="R33" i="4"/>
  <c r="AD23" i="4"/>
  <c r="R23" i="4"/>
  <c r="X43" i="4"/>
  <c r="AJ43" i="4"/>
  <c r="AJ33" i="4"/>
  <c r="X33" i="4"/>
  <c r="L33" i="4"/>
  <c r="AJ23" i="4"/>
  <c r="X23" i="4"/>
  <c r="L23" i="4"/>
  <c r="AD13" i="4"/>
  <c r="R13" i="4"/>
  <c r="AJ13" i="4"/>
  <c r="X13" i="4"/>
  <c r="L13" i="4"/>
  <c r="AC54" i="2"/>
  <c r="Y39" i="2"/>
  <c r="Z39" i="2"/>
  <c r="N22" i="2"/>
  <c r="M22" i="2"/>
  <c r="N38" i="3"/>
  <c r="AL38" i="3"/>
  <c r="AL22" i="3"/>
  <c r="AL6" i="3"/>
  <c r="N30" i="3"/>
  <c r="N14" i="3"/>
  <c r="AL30" i="3"/>
  <c r="AL14" i="3"/>
  <c r="N22" i="3"/>
  <c r="N6" i="3"/>
  <c r="M58" i="2"/>
  <c r="Z42" i="3"/>
  <c r="Z34" i="3"/>
  <c r="Z18" i="3"/>
  <c r="Z26" i="3"/>
  <c r="Z10" i="3"/>
  <c r="Y60" i="2"/>
  <c r="Z60" i="2"/>
  <c r="Y36" i="2"/>
  <c r="Z36" i="2"/>
  <c r="AL49" i="4"/>
  <c r="Z49" i="4"/>
  <c r="N49" i="4"/>
  <c r="AL39" i="4"/>
  <c r="Z39" i="4"/>
  <c r="N39" i="4"/>
  <c r="T49" i="4"/>
  <c r="T39" i="4"/>
  <c r="AL29" i="4"/>
  <c r="Z29" i="4"/>
  <c r="N29" i="4"/>
  <c r="AL19" i="4"/>
  <c r="Z19" i="4"/>
  <c r="N19" i="4"/>
  <c r="AF39" i="4"/>
  <c r="AF29" i="4"/>
  <c r="T29" i="4"/>
  <c r="AF19" i="4"/>
  <c r="T19" i="4"/>
  <c r="AF49" i="4"/>
  <c r="AL9" i="4"/>
  <c r="Z9" i="4"/>
  <c r="N9" i="4"/>
  <c r="AF9" i="4"/>
  <c r="T9" i="4"/>
  <c r="AC32" i="2"/>
  <c r="AD49" i="4"/>
  <c r="R49" i="4"/>
  <c r="L49" i="4"/>
  <c r="X49" i="4"/>
  <c r="AD39" i="4"/>
  <c r="R39" i="4"/>
  <c r="AJ49" i="4"/>
  <c r="AJ39" i="4"/>
  <c r="AD29" i="4"/>
  <c r="R29" i="4"/>
  <c r="AD19" i="4"/>
  <c r="R19" i="4"/>
  <c r="L39" i="4"/>
  <c r="AJ29" i="4"/>
  <c r="X29" i="4"/>
  <c r="L29" i="4"/>
  <c r="AJ19" i="4"/>
  <c r="X19" i="4"/>
  <c r="L19" i="4"/>
  <c r="AD9" i="4"/>
  <c r="R9" i="4"/>
  <c r="AJ9" i="4"/>
  <c r="X9" i="4"/>
  <c r="L9" i="4"/>
  <c r="X39" i="4"/>
  <c r="AC30" i="2"/>
  <c r="AH49" i="4"/>
  <c r="V49" i="4"/>
  <c r="J49" i="4"/>
  <c r="AB49" i="4"/>
  <c r="AH39" i="4"/>
  <c r="V39" i="4"/>
  <c r="J39" i="4"/>
  <c r="P49" i="4"/>
  <c r="AH29" i="4"/>
  <c r="V29" i="4"/>
  <c r="J29" i="4"/>
  <c r="AH19" i="4"/>
  <c r="V19" i="4"/>
  <c r="J19" i="4"/>
  <c r="P39" i="4"/>
  <c r="AB39" i="4"/>
  <c r="AB29" i="4"/>
  <c r="P29" i="4"/>
  <c r="AB19" i="4"/>
  <c r="P19" i="4"/>
  <c r="AH9" i="4"/>
  <c r="V9" i="4"/>
  <c r="J9" i="4"/>
  <c r="AB9" i="4"/>
  <c r="P9" i="4"/>
  <c r="AC28" i="2"/>
  <c r="Y25" i="2"/>
  <c r="Z25" i="2"/>
  <c r="AM47" i="4"/>
  <c r="AA47" i="4"/>
  <c r="O47" i="4"/>
  <c r="AG47" i="4"/>
  <c r="U47" i="4"/>
  <c r="AM37" i="4"/>
  <c r="AA37" i="4"/>
  <c r="O37" i="4"/>
  <c r="AG37" i="4"/>
  <c r="U37" i="4"/>
  <c r="AG27" i="4"/>
  <c r="AM17" i="4"/>
  <c r="AG17" i="4"/>
  <c r="AM27" i="4"/>
  <c r="O27" i="4"/>
  <c r="AA17" i="4"/>
  <c r="U17" i="4"/>
  <c r="U27" i="4"/>
  <c r="O17" i="4"/>
  <c r="AA27" i="4"/>
  <c r="AG7" i="4"/>
  <c r="U7" i="4"/>
  <c r="AM7" i="4"/>
  <c r="AA7" i="4"/>
  <c r="O7" i="4"/>
  <c r="AC21" i="2"/>
  <c r="AM55" i="4"/>
  <c r="AA55" i="4"/>
  <c r="O55" i="4"/>
  <c r="AM45" i="4"/>
  <c r="AA45" i="4"/>
  <c r="O45" i="4"/>
  <c r="AG55" i="4"/>
  <c r="U55" i="4"/>
  <c r="AG45" i="4"/>
  <c r="U45" i="4"/>
  <c r="AG35" i="4"/>
  <c r="U35" i="4"/>
  <c r="U25" i="4"/>
  <c r="O35" i="4"/>
  <c r="AA25" i="4"/>
  <c r="AM15" i="4"/>
  <c r="AA15" i="4"/>
  <c r="O15" i="4"/>
  <c r="AA35" i="4"/>
  <c r="AG25" i="4"/>
  <c r="U15" i="4"/>
  <c r="O25" i="4"/>
  <c r="AM35" i="4"/>
  <c r="AM25" i="4"/>
  <c r="AG15" i="4"/>
  <c r="AC69" i="2"/>
  <c r="AE55" i="4"/>
  <c r="S55" i="4"/>
  <c r="AE45" i="4"/>
  <c r="S45" i="4"/>
  <c r="AK55" i="4"/>
  <c r="Y55" i="4"/>
  <c r="M55" i="4"/>
  <c r="AK45" i="4"/>
  <c r="Y45" i="4"/>
  <c r="M45" i="4"/>
  <c r="AK35" i="4"/>
  <c r="Y35" i="4"/>
  <c r="M35" i="4"/>
  <c r="S35" i="4"/>
  <c r="AK25" i="4"/>
  <c r="M25" i="4"/>
  <c r="AE35" i="4"/>
  <c r="S25" i="4"/>
  <c r="AE15" i="4"/>
  <c r="S15" i="4"/>
  <c r="Y25" i="4"/>
  <c r="M15" i="4"/>
  <c r="AK15" i="4"/>
  <c r="Y15" i="4"/>
  <c r="AE25" i="4"/>
  <c r="AC67" i="2"/>
  <c r="AI55" i="4"/>
  <c r="W55" i="4"/>
  <c r="K55" i="4"/>
  <c r="AI45" i="4"/>
  <c r="W45" i="4"/>
  <c r="K45" i="4"/>
  <c r="AC55" i="4"/>
  <c r="Q55" i="4"/>
  <c r="AC45" i="4"/>
  <c r="Q45" i="4"/>
  <c r="AC35" i="4"/>
  <c r="Q35" i="4"/>
  <c r="AI35" i="4"/>
  <c r="AC25" i="4"/>
  <c r="AI25" i="4"/>
  <c r="K25" i="4"/>
  <c r="AI15" i="4"/>
  <c r="W15" i="4"/>
  <c r="K35" i="4"/>
  <c r="Q25" i="4"/>
  <c r="W25" i="4"/>
  <c r="AC15" i="4"/>
  <c r="K15" i="4"/>
  <c r="Q15" i="4"/>
  <c r="W35" i="4"/>
  <c r="AC65" i="2"/>
  <c r="Y46" i="2"/>
  <c r="Z46" i="2"/>
  <c r="AM51" i="4"/>
  <c r="AA51" i="4"/>
  <c r="O51" i="4"/>
  <c r="AG51" i="4"/>
  <c r="U51" i="4"/>
  <c r="AM41" i="4"/>
  <c r="AA41" i="4"/>
  <c r="O41" i="4"/>
  <c r="AG41" i="4"/>
  <c r="U41" i="4"/>
  <c r="AG31" i="4"/>
  <c r="U31" i="4"/>
  <c r="AA31" i="4"/>
  <c r="U21" i="4"/>
  <c r="AM31" i="4"/>
  <c r="AA21" i="4"/>
  <c r="AG21" i="4"/>
  <c r="O21" i="4"/>
  <c r="AM21" i="4"/>
  <c r="AG11" i="4"/>
  <c r="U11" i="4"/>
  <c r="O31" i="4"/>
  <c r="AM11" i="4"/>
  <c r="AA11" i="4"/>
  <c r="O11" i="4"/>
  <c r="AC45" i="2"/>
  <c r="AE51" i="4"/>
  <c r="S51" i="4"/>
  <c r="AK51" i="4"/>
  <c r="Y51" i="4"/>
  <c r="M51" i="4"/>
  <c r="AE41" i="4"/>
  <c r="S41" i="4"/>
  <c r="AK41" i="4"/>
  <c r="Y41" i="4"/>
  <c r="M41" i="4"/>
  <c r="AK31" i="4"/>
  <c r="Y31" i="4"/>
  <c r="M31" i="4"/>
  <c r="AK21" i="4"/>
  <c r="M21" i="4"/>
  <c r="S21" i="4"/>
  <c r="S31" i="4"/>
  <c r="Y21" i="4"/>
  <c r="AK11" i="4"/>
  <c r="Y11" i="4"/>
  <c r="M11" i="4"/>
  <c r="AE31" i="4"/>
  <c r="AE21" i="4"/>
  <c r="AE11" i="4"/>
  <c r="S11" i="4"/>
  <c r="AC43" i="2"/>
  <c r="AI51" i="4"/>
  <c r="W51" i="4"/>
  <c r="K51" i="4"/>
  <c r="AC51" i="4"/>
  <c r="Q51" i="4"/>
  <c r="AI41" i="4"/>
  <c r="W41" i="4"/>
  <c r="K41" i="4"/>
  <c r="AC41" i="4"/>
  <c r="Q41" i="4"/>
  <c r="AC31" i="4"/>
  <c r="Q31" i="4"/>
  <c r="K31" i="4"/>
  <c r="AC21" i="4"/>
  <c r="W31" i="4"/>
  <c r="AI21" i="4"/>
  <c r="K21" i="4"/>
  <c r="AI31" i="4"/>
  <c r="Q21" i="4"/>
  <c r="AC11" i="4"/>
  <c r="Q11" i="4"/>
  <c r="W21" i="4"/>
  <c r="AI11" i="4"/>
  <c r="W11" i="4"/>
  <c r="K11" i="4"/>
  <c r="AC41" i="2"/>
  <c r="Y62" i="2"/>
  <c r="Z62" i="2"/>
  <c r="Y38" i="2"/>
  <c r="Z38" i="2"/>
  <c r="L18" i="3"/>
  <c r="L34" i="3"/>
  <c r="AD10" i="3"/>
  <c r="AD42" i="3"/>
  <c r="X34" i="3"/>
  <c r="Y34" i="2"/>
  <c r="Z34" i="2"/>
  <c r="Y24" i="2"/>
  <c r="Z24" i="2"/>
  <c r="AH47" i="4"/>
  <c r="V47" i="4"/>
  <c r="J47" i="4"/>
  <c r="AH37" i="4"/>
  <c r="P47" i="4"/>
  <c r="V37" i="4"/>
  <c r="AH27" i="4"/>
  <c r="V27" i="4"/>
  <c r="J27" i="4"/>
  <c r="AH17" i="4"/>
  <c r="V17" i="4"/>
  <c r="AB37" i="4"/>
  <c r="J37" i="4"/>
  <c r="AB27" i="4"/>
  <c r="P27" i="4"/>
  <c r="P37" i="4"/>
  <c r="AB17" i="4"/>
  <c r="P17" i="4"/>
  <c r="J17" i="4"/>
  <c r="AB47" i="4"/>
  <c r="AH7" i="4"/>
  <c r="V7" i="4"/>
  <c r="J7" i="4"/>
  <c r="AB7" i="4"/>
  <c r="P7" i="4"/>
  <c r="Y63" i="2"/>
  <c r="Z63" i="2"/>
  <c r="Y59" i="2"/>
  <c r="Z59" i="2"/>
  <c r="AI53" i="4"/>
  <c r="W53" i="4"/>
  <c r="K53" i="4"/>
  <c r="AC53" i="4"/>
  <c r="Q53" i="4"/>
  <c r="AI43" i="4"/>
  <c r="W43" i="4"/>
  <c r="K43" i="4"/>
  <c r="AC43" i="4"/>
  <c r="Q43" i="4"/>
  <c r="AC33" i="4"/>
  <c r="Q33" i="4"/>
  <c r="Q23" i="4"/>
  <c r="K33" i="4"/>
  <c r="W23" i="4"/>
  <c r="W33" i="4"/>
  <c r="AC23" i="4"/>
  <c r="K23" i="4"/>
  <c r="AC13" i="4"/>
  <c r="Q13" i="4"/>
  <c r="AI33" i="4"/>
  <c r="AI23" i="4"/>
  <c r="AI13" i="4"/>
  <c r="W13" i="4"/>
  <c r="K13" i="4"/>
  <c r="AC53" i="2"/>
  <c r="M46" i="2"/>
  <c r="J42" i="3"/>
  <c r="J26" i="3"/>
  <c r="J10" i="3"/>
  <c r="AH26" i="3"/>
  <c r="AH10" i="3"/>
  <c r="AH42" i="3"/>
  <c r="J34" i="3"/>
  <c r="J18" i="3"/>
  <c r="AH34" i="3"/>
  <c r="AH18" i="3"/>
  <c r="Z47" i="4" l="1"/>
  <c r="T7" i="4"/>
  <c r="AF27" i="4"/>
  <c r="AL27" i="4"/>
  <c r="AL47" i="4"/>
  <c r="AF7" i="4"/>
  <c r="Z37" i="4"/>
  <c r="N37" i="4"/>
  <c r="N7" i="4"/>
  <c r="T37" i="4"/>
  <c r="AF37" i="4"/>
  <c r="Z7" i="4"/>
  <c r="N17" i="4"/>
  <c r="AF47" i="4"/>
  <c r="AL7" i="4"/>
  <c r="Z17" i="4"/>
  <c r="AL37" i="4"/>
  <c r="T17" i="4"/>
  <c r="AL17" i="4"/>
  <c r="T47" i="4"/>
  <c r="AF17" i="4"/>
  <c r="N27" i="4"/>
  <c r="AA13" i="2"/>
  <c r="AC13" i="2" s="1"/>
  <c r="AA14" i="2"/>
  <c r="AC14" i="2" s="1"/>
  <c r="AB10" i="2"/>
  <c r="AA11" i="2" s="1"/>
  <c r="AC54" i="4"/>
  <c r="Q54" i="4"/>
  <c r="AI54" i="4"/>
  <c r="W54" i="4"/>
  <c r="K54" i="4"/>
  <c r="AC44" i="4"/>
  <c r="Q44" i="4"/>
  <c r="AI44" i="4"/>
  <c r="W44" i="4"/>
  <c r="K44" i="4"/>
  <c r="AI34" i="4"/>
  <c r="W34" i="4"/>
  <c r="K34" i="4"/>
  <c r="Q34" i="4"/>
  <c r="AI24" i="4"/>
  <c r="K24" i="4"/>
  <c r="AC34" i="4"/>
  <c r="Q24" i="4"/>
  <c r="W24" i="4"/>
  <c r="K14" i="4"/>
  <c r="AI14" i="4"/>
  <c r="AC14" i="4"/>
  <c r="AC24" i="4"/>
  <c r="W14" i="4"/>
  <c r="Q14" i="4"/>
  <c r="AC59" i="2"/>
  <c r="AF54" i="4"/>
  <c r="T54" i="4"/>
  <c r="AL54" i="4"/>
  <c r="AL44" i="4"/>
  <c r="AF44" i="4"/>
  <c r="T44" i="4"/>
  <c r="N54" i="4"/>
  <c r="N44" i="4"/>
  <c r="AF34" i="4"/>
  <c r="T34" i="4"/>
  <c r="AF24" i="4"/>
  <c r="T24" i="4"/>
  <c r="Z44" i="4"/>
  <c r="Z54" i="4"/>
  <c r="AL34" i="4"/>
  <c r="Z34" i="4"/>
  <c r="N34" i="4"/>
  <c r="AL24" i="4"/>
  <c r="Z24" i="4"/>
  <c r="N24" i="4"/>
  <c r="AL14" i="4"/>
  <c r="Z14" i="4"/>
  <c r="AF14" i="4"/>
  <c r="T14" i="4"/>
  <c r="N14" i="4"/>
  <c r="AC62" i="2"/>
  <c r="AK48" i="4"/>
  <c r="Y48" i="4"/>
  <c r="M48" i="4"/>
  <c r="AE48" i="4"/>
  <c r="S48" i="4"/>
  <c r="AK38" i="4"/>
  <c r="Y38" i="4"/>
  <c r="M38" i="4"/>
  <c r="AE38" i="4"/>
  <c r="S38" i="4"/>
  <c r="S28" i="4"/>
  <c r="AE18" i="4"/>
  <c r="Y28" i="4"/>
  <c r="AK18" i="4"/>
  <c r="M18" i="4"/>
  <c r="AE28" i="4"/>
  <c r="S18" i="4"/>
  <c r="AE8" i="4"/>
  <c r="S8" i="4"/>
  <c r="M28" i="4"/>
  <c r="Y18" i="4"/>
  <c r="AK28" i="4"/>
  <c r="AK8" i="4"/>
  <c r="Y8" i="4"/>
  <c r="M8" i="4"/>
  <c r="AC25" i="2"/>
  <c r="AJ50" i="4"/>
  <c r="X50" i="4"/>
  <c r="L50" i="4"/>
  <c r="AD50" i="4"/>
  <c r="AJ40" i="4"/>
  <c r="X40" i="4"/>
  <c r="L40" i="4"/>
  <c r="AJ30" i="4"/>
  <c r="X30" i="4"/>
  <c r="L30" i="4"/>
  <c r="AJ20" i="4"/>
  <c r="X20" i="4"/>
  <c r="L20" i="4"/>
  <c r="R40" i="4"/>
  <c r="R50" i="4"/>
  <c r="AD40" i="4"/>
  <c r="AD30" i="4"/>
  <c r="R30" i="4"/>
  <c r="AD20" i="4"/>
  <c r="R20" i="4"/>
  <c r="AJ10" i="4"/>
  <c r="X10" i="4"/>
  <c r="L10" i="4"/>
  <c r="AD10" i="4"/>
  <c r="R10" i="4"/>
  <c r="AC36" i="2"/>
  <c r="AG48" i="4"/>
  <c r="U48" i="4"/>
  <c r="AM48" i="4"/>
  <c r="AA48" i="4"/>
  <c r="O48" i="4"/>
  <c r="AG38" i="4"/>
  <c r="U38" i="4"/>
  <c r="AM38" i="4"/>
  <c r="AA38" i="4"/>
  <c r="O38" i="4"/>
  <c r="AA28" i="4"/>
  <c r="AM18" i="4"/>
  <c r="O18" i="4"/>
  <c r="AG28" i="4"/>
  <c r="U18" i="4"/>
  <c r="AM28" i="4"/>
  <c r="O28" i="4"/>
  <c r="AA18" i="4"/>
  <c r="U28" i="4"/>
  <c r="AG18" i="4"/>
  <c r="AM8" i="4"/>
  <c r="AA8" i="4"/>
  <c r="O8" i="4"/>
  <c r="AG8" i="4"/>
  <c r="U8" i="4"/>
  <c r="AC27" i="2"/>
  <c r="AK54" i="4"/>
  <c r="Y54" i="4"/>
  <c r="M54" i="4"/>
  <c r="AK44" i="4"/>
  <c r="AE54" i="4"/>
  <c r="S54" i="4"/>
  <c r="Y44" i="4"/>
  <c r="M44" i="4"/>
  <c r="AE44" i="4"/>
  <c r="S44" i="4"/>
  <c r="AE34" i="4"/>
  <c r="S34" i="4"/>
  <c r="S24" i="4"/>
  <c r="M34" i="4"/>
  <c r="Y24" i="4"/>
  <c r="Y34" i="4"/>
  <c r="AE24" i="4"/>
  <c r="AK34" i="4"/>
  <c r="AK14" i="4"/>
  <c r="M24" i="4"/>
  <c r="AE14" i="4"/>
  <c r="Y14" i="4"/>
  <c r="AK24" i="4"/>
  <c r="S14" i="4"/>
  <c r="M14" i="4"/>
  <c r="AC61" i="2"/>
  <c r="AB54" i="4"/>
  <c r="P54" i="4"/>
  <c r="V54" i="4"/>
  <c r="AH54" i="4"/>
  <c r="AB44" i="4"/>
  <c r="P44" i="4"/>
  <c r="AB34" i="4"/>
  <c r="P34" i="4"/>
  <c r="AB24" i="4"/>
  <c r="P24" i="4"/>
  <c r="J44" i="4"/>
  <c r="V44" i="4"/>
  <c r="AH34" i="4"/>
  <c r="V34" i="4"/>
  <c r="J34" i="4"/>
  <c r="AH24" i="4"/>
  <c r="V24" i="4"/>
  <c r="J24" i="4"/>
  <c r="J54" i="4"/>
  <c r="AH14" i="4"/>
  <c r="V14" i="4"/>
  <c r="AH44" i="4"/>
  <c r="P14" i="4"/>
  <c r="J14" i="4"/>
  <c r="AB14" i="4"/>
  <c r="AC58" i="2"/>
  <c r="AC52" i="4"/>
  <c r="Q52" i="4"/>
  <c r="AI52" i="4"/>
  <c r="W52" i="4"/>
  <c r="K52" i="4"/>
  <c r="AC42" i="4"/>
  <c r="Q42" i="4"/>
  <c r="AI42" i="4"/>
  <c r="W42" i="4"/>
  <c r="K42" i="4"/>
  <c r="AI32" i="4"/>
  <c r="W32" i="4"/>
  <c r="K32" i="4"/>
  <c r="AC32" i="4"/>
  <c r="W22" i="4"/>
  <c r="AC22" i="4"/>
  <c r="AI22" i="4"/>
  <c r="K22" i="4"/>
  <c r="Q22" i="4"/>
  <c r="Q32" i="4"/>
  <c r="AI12" i="4"/>
  <c r="W12" i="4"/>
  <c r="K12" i="4"/>
  <c r="AC12" i="4"/>
  <c r="Q12" i="4"/>
  <c r="AC47" i="2"/>
  <c r="AF48" i="4"/>
  <c r="T48" i="4"/>
  <c r="Z48" i="4"/>
  <c r="AL48" i="4"/>
  <c r="AF38" i="4"/>
  <c r="T38" i="4"/>
  <c r="AF28" i="4"/>
  <c r="T28" i="4"/>
  <c r="AF18" i="4"/>
  <c r="T18" i="4"/>
  <c r="N38" i="4"/>
  <c r="N48" i="4"/>
  <c r="Z38" i="4"/>
  <c r="AL28" i="4"/>
  <c r="Z28" i="4"/>
  <c r="N28" i="4"/>
  <c r="AL18" i="4"/>
  <c r="Z18" i="4"/>
  <c r="N18" i="4"/>
  <c r="AL38" i="4"/>
  <c r="AF8" i="4"/>
  <c r="T8" i="4"/>
  <c r="AL8" i="4"/>
  <c r="Z8" i="4"/>
  <c r="N8" i="4"/>
  <c r="AC26" i="2"/>
  <c r="AF52" i="4"/>
  <c r="T52" i="4"/>
  <c r="N52" i="4"/>
  <c r="AF42" i="4"/>
  <c r="T42" i="4"/>
  <c r="Z52" i="4"/>
  <c r="Z42" i="4"/>
  <c r="AF32" i="4"/>
  <c r="T32" i="4"/>
  <c r="AF22" i="4"/>
  <c r="T22" i="4"/>
  <c r="AL52" i="4"/>
  <c r="AL42" i="4"/>
  <c r="AL32" i="4"/>
  <c r="Z32" i="4"/>
  <c r="N32" i="4"/>
  <c r="AL22" i="4"/>
  <c r="Z22" i="4"/>
  <c r="N22" i="4"/>
  <c r="N42" i="4"/>
  <c r="AF12" i="4"/>
  <c r="T12" i="4"/>
  <c r="AL12" i="4"/>
  <c r="Z12" i="4"/>
  <c r="N12" i="4"/>
  <c r="AC50" i="2"/>
  <c r="AB50" i="4"/>
  <c r="P50" i="4"/>
  <c r="J50" i="4"/>
  <c r="AB40" i="4"/>
  <c r="P40" i="4"/>
  <c r="V50" i="4"/>
  <c r="V40" i="4"/>
  <c r="AB30" i="4"/>
  <c r="P30" i="4"/>
  <c r="AB20" i="4"/>
  <c r="P20" i="4"/>
  <c r="AH50" i="4"/>
  <c r="AH40" i="4"/>
  <c r="AH30" i="4"/>
  <c r="V30" i="4"/>
  <c r="J30" i="4"/>
  <c r="AH20" i="4"/>
  <c r="V20" i="4"/>
  <c r="J20" i="4"/>
  <c r="J40" i="4"/>
  <c r="AB10" i="4"/>
  <c r="P10" i="4"/>
  <c r="AH10" i="4"/>
  <c r="V10" i="4"/>
  <c r="J10" i="4"/>
  <c r="AC34" i="2"/>
  <c r="AK52" i="4"/>
  <c r="Y52" i="4"/>
  <c r="M52" i="4"/>
  <c r="AE52" i="4"/>
  <c r="S52" i="4"/>
  <c r="AK42" i="4"/>
  <c r="Y42" i="4"/>
  <c r="M42" i="4"/>
  <c r="AE42" i="4"/>
  <c r="S42" i="4"/>
  <c r="AE32" i="4"/>
  <c r="S32" i="4"/>
  <c r="M32" i="4"/>
  <c r="AE22" i="4"/>
  <c r="Y32" i="4"/>
  <c r="AK22" i="4"/>
  <c r="M22" i="4"/>
  <c r="AK32" i="4"/>
  <c r="S22" i="4"/>
  <c r="AE12" i="4"/>
  <c r="S12" i="4"/>
  <c r="Y22" i="4"/>
  <c r="AK12" i="4"/>
  <c r="Y12" i="4"/>
  <c r="M12" i="4"/>
  <c r="AC49" i="2"/>
  <c r="AG54" i="4"/>
  <c r="U54" i="4"/>
  <c r="AM54" i="4"/>
  <c r="AA54" i="4"/>
  <c r="O54" i="4"/>
  <c r="AM44" i="4"/>
  <c r="AG44" i="4"/>
  <c r="U44" i="4"/>
  <c r="AA44" i="4"/>
  <c r="O44" i="4"/>
  <c r="AM34" i="4"/>
  <c r="AA34" i="4"/>
  <c r="O34" i="4"/>
  <c r="AG34" i="4"/>
  <c r="AA24" i="4"/>
  <c r="AG24" i="4"/>
  <c r="AM24" i="4"/>
  <c r="O24" i="4"/>
  <c r="U24" i="4"/>
  <c r="AA14" i="4"/>
  <c r="U14" i="4"/>
  <c r="U34" i="4"/>
  <c r="O14" i="4"/>
  <c r="AM14" i="4"/>
  <c r="AG14" i="4"/>
  <c r="AC63" i="2"/>
  <c r="AJ48" i="4"/>
  <c r="X48" i="4"/>
  <c r="L48" i="4"/>
  <c r="AJ38" i="4"/>
  <c r="X38" i="4"/>
  <c r="L38" i="4"/>
  <c r="R48" i="4"/>
  <c r="R38" i="4"/>
  <c r="AJ28" i="4"/>
  <c r="X28" i="4"/>
  <c r="L28" i="4"/>
  <c r="AJ18" i="4"/>
  <c r="X18" i="4"/>
  <c r="L18" i="4"/>
  <c r="AD48" i="4"/>
  <c r="AD38" i="4"/>
  <c r="AD28" i="4"/>
  <c r="R28" i="4"/>
  <c r="AD18" i="4"/>
  <c r="R18" i="4"/>
  <c r="AJ8" i="4"/>
  <c r="X8" i="4"/>
  <c r="L8" i="4"/>
  <c r="AD8" i="4"/>
  <c r="R8" i="4"/>
  <c r="AC24" i="2"/>
  <c r="AC50" i="4"/>
  <c r="Q50" i="4"/>
  <c r="AI50" i="4"/>
  <c r="W50" i="4"/>
  <c r="K50" i="4"/>
  <c r="AC40" i="4"/>
  <c r="Q40" i="4"/>
  <c r="AI40" i="4"/>
  <c r="W40" i="4"/>
  <c r="K40" i="4"/>
  <c r="W30" i="4"/>
  <c r="AI20" i="4"/>
  <c r="K20" i="4"/>
  <c r="AC30" i="4"/>
  <c r="Q20" i="4"/>
  <c r="AI30" i="4"/>
  <c r="K30" i="4"/>
  <c r="W20" i="4"/>
  <c r="AI10" i="4"/>
  <c r="W10" i="4"/>
  <c r="K10" i="4"/>
  <c r="Q30" i="4"/>
  <c r="AC20" i="4"/>
  <c r="AC10" i="4"/>
  <c r="Q10" i="4"/>
  <c r="AC35" i="2"/>
  <c r="Y11" i="2"/>
  <c r="Z11" i="2"/>
  <c r="AF50" i="4"/>
  <c r="T50" i="4"/>
  <c r="N50" i="4"/>
  <c r="Z50" i="4"/>
  <c r="AF40" i="4"/>
  <c r="T40" i="4"/>
  <c r="AL50" i="4"/>
  <c r="AL40" i="4"/>
  <c r="AF30" i="4"/>
  <c r="T30" i="4"/>
  <c r="AF20" i="4"/>
  <c r="T20" i="4"/>
  <c r="N40" i="4"/>
  <c r="AL30" i="4"/>
  <c r="Z30" i="4"/>
  <c r="N30" i="4"/>
  <c r="AL20" i="4"/>
  <c r="Z20" i="4"/>
  <c r="N20" i="4"/>
  <c r="Z40" i="4"/>
  <c r="AF10" i="4"/>
  <c r="T10" i="4"/>
  <c r="AL10" i="4"/>
  <c r="Z10" i="4"/>
  <c r="N10" i="4"/>
  <c r="AC38" i="2"/>
  <c r="AG46" i="4"/>
  <c r="U46" i="4"/>
  <c r="AM46" i="4"/>
  <c r="AA46" i="4"/>
  <c r="O46" i="4"/>
  <c r="AG36" i="4"/>
  <c r="AM36" i="4"/>
  <c r="AA36" i="4"/>
  <c r="O36" i="4"/>
  <c r="U36" i="4"/>
  <c r="AM26" i="4"/>
  <c r="O26" i="4"/>
  <c r="U26" i="4"/>
  <c r="AG16" i="4"/>
  <c r="U16" i="4"/>
  <c r="AA26" i="4"/>
  <c r="O16" i="4"/>
  <c r="AA16" i="4"/>
  <c r="AM6" i="4"/>
  <c r="AA6" i="4"/>
  <c r="O6" i="4"/>
  <c r="AM16" i="4"/>
  <c r="AG26" i="4"/>
  <c r="AG6" i="4"/>
  <c r="U6" i="4"/>
  <c r="AB52" i="4"/>
  <c r="P52" i="4"/>
  <c r="AH52" i="4"/>
  <c r="AB42" i="4"/>
  <c r="P42" i="4"/>
  <c r="J52" i="4"/>
  <c r="J42" i="4"/>
  <c r="AB32" i="4"/>
  <c r="P32" i="4"/>
  <c r="AB22" i="4"/>
  <c r="P22" i="4"/>
  <c r="V42" i="4"/>
  <c r="V52" i="4"/>
  <c r="AH42" i="4"/>
  <c r="AH32" i="4"/>
  <c r="V32" i="4"/>
  <c r="J32" i="4"/>
  <c r="AH22" i="4"/>
  <c r="V22" i="4"/>
  <c r="J22" i="4"/>
  <c r="AB12" i="4"/>
  <c r="P12" i="4"/>
  <c r="AH12" i="4"/>
  <c r="V12" i="4"/>
  <c r="J12" i="4"/>
  <c r="AC46" i="2"/>
  <c r="AJ54" i="4"/>
  <c r="X54" i="4"/>
  <c r="L54" i="4"/>
  <c r="R54" i="4"/>
  <c r="AJ44" i="4"/>
  <c r="X44" i="4"/>
  <c r="L44" i="4"/>
  <c r="AD54" i="4"/>
  <c r="AD44" i="4"/>
  <c r="AJ34" i="4"/>
  <c r="X34" i="4"/>
  <c r="L34" i="4"/>
  <c r="AJ24" i="4"/>
  <c r="X24" i="4"/>
  <c r="L24" i="4"/>
  <c r="AD34" i="4"/>
  <c r="R34" i="4"/>
  <c r="AD24" i="4"/>
  <c r="R24" i="4"/>
  <c r="AD14" i="4"/>
  <c r="R14" i="4"/>
  <c r="R44" i="4"/>
  <c r="L14" i="4"/>
  <c r="AJ14" i="4"/>
  <c r="X14" i="4"/>
  <c r="AC60" i="2"/>
  <c r="AG50" i="4"/>
  <c r="U50" i="4"/>
  <c r="AM50" i="4"/>
  <c r="AA50" i="4"/>
  <c r="O50" i="4"/>
  <c r="AG40" i="4"/>
  <c r="U40" i="4"/>
  <c r="AM40" i="4"/>
  <c r="AA40" i="4"/>
  <c r="O40" i="4"/>
  <c r="AM30" i="4"/>
  <c r="O30" i="4"/>
  <c r="AA20" i="4"/>
  <c r="U30" i="4"/>
  <c r="AG20" i="4"/>
  <c r="AA30" i="4"/>
  <c r="AM20" i="4"/>
  <c r="O20" i="4"/>
  <c r="AG30" i="4"/>
  <c r="AM10" i="4"/>
  <c r="AA10" i="4"/>
  <c r="O10" i="4"/>
  <c r="U20" i="4"/>
  <c r="AG10" i="4"/>
  <c r="U10" i="4"/>
  <c r="AC39" i="2"/>
  <c r="AC48" i="4"/>
  <c r="Q48" i="4"/>
  <c r="AI48" i="4"/>
  <c r="W48" i="4"/>
  <c r="K48" i="4"/>
  <c r="AC38" i="4"/>
  <c r="Q38" i="4"/>
  <c r="AI38" i="4"/>
  <c r="W38" i="4"/>
  <c r="K38" i="4"/>
  <c r="AI28" i="4"/>
  <c r="K28" i="4"/>
  <c r="W18" i="4"/>
  <c r="Q28" i="4"/>
  <c r="AC18" i="4"/>
  <c r="W28" i="4"/>
  <c r="AI18" i="4"/>
  <c r="K18" i="4"/>
  <c r="AC28" i="4"/>
  <c r="AI8" i="4"/>
  <c r="W8" i="4"/>
  <c r="K8" i="4"/>
  <c r="Q18" i="4"/>
  <c r="AC8" i="4"/>
  <c r="Q8" i="4"/>
  <c r="AC23" i="2"/>
  <c r="AK50" i="4"/>
  <c r="Y50" i="4"/>
  <c r="M50" i="4"/>
  <c r="AE50" i="4"/>
  <c r="S50" i="4"/>
  <c r="AK40" i="4"/>
  <c r="Y40" i="4"/>
  <c r="M40" i="4"/>
  <c r="AE40" i="4"/>
  <c r="S40" i="4"/>
  <c r="AE30" i="4"/>
  <c r="S20" i="4"/>
  <c r="AK30" i="4"/>
  <c r="M30" i="4"/>
  <c r="Y20" i="4"/>
  <c r="S30" i="4"/>
  <c r="AE20" i="4"/>
  <c r="M20" i="4"/>
  <c r="Y30" i="4"/>
  <c r="AK20" i="4"/>
  <c r="AE10" i="4"/>
  <c r="S10" i="4"/>
  <c r="AK10" i="4"/>
  <c r="Y10" i="4"/>
  <c r="M10" i="4"/>
  <c r="AC37" i="2"/>
  <c r="AJ52" i="4"/>
  <c r="X52" i="4"/>
  <c r="L52" i="4"/>
  <c r="R52" i="4"/>
  <c r="AD52" i="4"/>
  <c r="AJ42" i="4"/>
  <c r="X42" i="4"/>
  <c r="L42" i="4"/>
  <c r="AJ32" i="4"/>
  <c r="X32" i="4"/>
  <c r="L32" i="4"/>
  <c r="AJ22" i="4"/>
  <c r="X22" i="4"/>
  <c r="L22" i="4"/>
  <c r="R42" i="4"/>
  <c r="AD32" i="4"/>
  <c r="R32" i="4"/>
  <c r="AD22" i="4"/>
  <c r="R22" i="4"/>
  <c r="AD42" i="4"/>
  <c r="AJ12" i="4"/>
  <c r="X12" i="4"/>
  <c r="L12" i="4"/>
  <c r="AD12" i="4"/>
  <c r="R12" i="4"/>
  <c r="AC48" i="2"/>
  <c r="AG52" i="4"/>
  <c r="U52" i="4"/>
  <c r="AM52" i="4"/>
  <c r="AA52" i="4"/>
  <c r="O52" i="4"/>
  <c r="AG42" i="4"/>
  <c r="U42" i="4"/>
  <c r="AM42" i="4"/>
  <c r="AA42" i="4"/>
  <c r="O42" i="4"/>
  <c r="AM32" i="4"/>
  <c r="AA32" i="4"/>
  <c r="O32" i="4"/>
  <c r="AM22" i="4"/>
  <c r="O22" i="4"/>
  <c r="U22" i="4"/>
  <c r="U32" i="4"/>
  <c r="AA22" i="4"/>
  <c r="AG32" i="4"/>
  <c r="AM12" i="4"/>
  <c r="AA12" i="4"/>
  <c r="O12" i="4"/>
  <c r="AG22" i="4"/>
  <c r="AG12" i="4"/>
  <c r="U12" i="4"/>
  <c r="AC51" i="2"/>
  <c r="AB48" i="4"/>
  <c r="P48" i="4"/>
  <c r="J48" i="4"/>
  <c r="V48" i="4"/>
  <c r="AB38" i="4"/>
  <c r="P38" i="4"/>
  <c r="AH48" i="4"/>
  <c r="AH38" i="4"/>
  <c r="AB28" i="4"/>
  <c r="P28" i="4"/>
  <c r="AB18" i="4"/>
  <c r="P18" i="4"/>
  <c r="J38" i="4"/>
  <c r="AH28" i="4"/>
  <c r="V28" i="4"/>
  <c r="J28" i="4"/>
  <c r="AH18" i="4"/>
  <c r="V18" i="4"/>
  <c r="V38" i="4"/>
  <c r="J18" i="4"/>
  <c r="AB8" i="4"/>
  <c r="P8" i="4"/>
  <c r="AH8" i="4"/>
  <c r="V8" i="4"/>
  <c r="J8" i="4"/>
  <c r="AC22" i="2"/>
  <c r="AA10" i="2" l="1"/>
  <c r="P46" i="4" s="1"/>
  <c r="AC46" i="4"/>
  <c r="Q46" i="4"/>
  <c r="AI46" i="4"/>
  <c r="W46" i="4"/>
  <c r="K46" i="4"/>
  <c r="AC36" i="4"/>
  <c r="AI36" i="4"/>
  <c r="W36" i="4"/>
  <c r="K36" i="4"/>
  <c r="W26" i="4"/>
  <c r="Q36" i="4"/>
  <c r="AC26" i="4"/>
  <c r="AC16" i="4"/>
  <c r="Q16" i="4"/>
  <c r="AI26" i="4"/>
  <c r="K26" i="4"/>
  <c r="Q26" i="4"/>
  <c r="K16" i="4"/>
  <c r="AI6" i="4"/>
  <c r="W6" i="4"/>
  <c r="K6" i="4"/>
  <c r="W16" i="4"/>
  <c r="AI16" i="4"/>
  <c r="AC6" i="4"/>
  <c r="AC11" i="2"/>
  <c r="Q6" i="4"/>
  <c r="Y12" i="2"/>
  <c r="Z12" i="2"/>
  <c r="AH6" i="4" l="1"/>
  <c r="AB36" i="4"/>
  <c r="AC10" i="2"/>
  <c r="P16" i="4"/>
  <c r="J16" i="4"/>
  <c r="AB6" i="4"/>
  <c r="V26" i="4"/>
  <c r="P6" i="4"/>
  <c r="P26" i="4"/>
  <c r="V36" i="4"/>
  <c r="V6" i="4"/>
  <c r="AB16" i="4"/>
  <c r="J6" i="4"/>
  <c r="AH16" i="4"/>
  <c r="V46" i="4"/>
  <c r="AH46" i="4"/>
  <c r="J36" i="4"/>
  <c r="P36" i="4"/>
  <c r="AH26" i="4"/>
  <c r="V16" i="4"/>
  <c r="AH36" i="4"/>
  <c r="J26" i="4"/>
  <c r="AB46" i="4"/>
  <c r="J46" i="4"/>
  <c r="AB26" i="4"/>
  <c r="AA12" i="2"/>
  <c r="X36" i="4" s="1"/>
  <c r="L6" i="4" l="1"/>
  <c r="AD26" i="4"/>
  <c r="L16" i="4"/>
  <c r="AD46" i="4"/>
  <c r="X16" i="4"/>
  <c r="L46" i="4"/>
  <c r="R46" i="4"/>
  <c r="AJ6" i="4"/>
  <c r="AJ36" i="4"/>
  <c r="R36" i="4"/>
  <c r="AC12" i="2"/>
  <c r="AJ16" i="4"/>
  <c r="L26" i="4"/>
  <c r="X46" i="4"/>
  <c r="AD16" i="4"/>
  <c r="R6" i="4"/>
  <c r="AD36" i="4"/>
  <c r="X26" i="4"/>
  <c r="AJ46" i="4"/>
  <c r="AD6" i="4"/>
  <c r="R16" i="4"/>
  <c r="AJ26" i="4"/>
  <c r="L36" i="4"/>
  <c r="X6" i="4"/>
  <c r="R26" i="4"/>
  <c r="M36" i="4" l="1"/>
  <c r="Y16" i="4"/>
  <c r="AK16" i="4"/>
  <c r="M16" i="4"/>
  <c r="S46" i="4"/>
  <c r="M6" i="4"/>
  <c r="AE36" i="4"/>
  <c r="Y36" i="4"/>
  <c r="Y26" i="4"/>
  <c r="AK36" i="4"/>
  <c r="M26" i="4"/>
  <c r="AE26" i="4"/>
  <c r="S36" i="4"/>
  <c r="AE46" i="4"/>
  <c r="M46" i="4"/>
  <c r="AK46" i="4"/>
  <c r="AK6" i="4"/>
  <c r="AK26" i="4"/>
  <c r="S26" i="4"/>
  <c r="AE6" i="4"/>
  <c r="S6" i="4"/>
  <c r="Y46" i="4"/>
  <c r="S16" i="4"/>
  <c r="AE16" i="4"/>
  <c r="Y6" i="4"/>
  <c r="N6" i="4" l="1"/>
  <c r="T26" i="4" l="1"/>
  <c r="AL6" i="4"/>
  <c r="T46" i="4"/>
  <c r="AL26" i="4"/>
  <c r="AF16" i="4"/>
  <c r="Z16" i="4"/>
  <c r="AL16" i="4"/>
  <c r="T16" i="4"/>
  <c r="Z6" i="4"/>
  <c r="AF6" i="4"/>
  <c r="N26" i="4"/>
  <c r="N36" i="4"/>
  <c r="AL36" i="4"/>
  <c r="AF46" i="4"/>
  <c r="AF36" i="4"/>
  <c r="N46" i="4"/>
  <c r="Z46" i="4"/>
  <c r="Z26" i="4"/>
  <c r="N16" i="4"/>
  <c r="Z36" i="4"/>
  <c r="AF26" i="4"/>
  <c r="T36" i="4"/>
  <c r="T6" i="4"/>
  <c r="AL46" i="4"/>
</calcChain>
</file>

<file path=xl/sharedStrings.xml><?xml version="1.0" encoding="utf-8"?>
<sst xmlns="http://schemas.openxmlformats.org/spreadsheetml/2006/main" count="403" uniqueCount="249">
  <si>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</si>
  <si>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</si>
  <si>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</si>
  <si>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</si>
  <si>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</si>
  <si>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</si>
  <si>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</si>
  <si>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</si>
  <si>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</si>
  <si>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</si>
  <si>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</si>
  <si>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</si>
  <si>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</si>
  <si>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</si>
  <si>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</si>
  <si>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</si>
  <si>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</si>
  <si>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</si>
  <si>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</si>
  <si>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</si>
  <si>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</si>
  <si>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</si>
  <si>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</si>
  <si>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</si>
  <si>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</si>
  <si>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</si>
  <si>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</si>
  <si>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</si>
  <si>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</si>
  <si>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</si>
  <si>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</si>
  <si>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</si>
  <si>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</si>
  <si>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</si>
  <si>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</si>
  <si>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</si>
  <si>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</si>
  <si>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</si>
  <si>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</si>
  <si>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</si>
  <si>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</si>
  <si>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</si>
  <si>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</si>
  <si>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</si>
  <si>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</si>
  <si>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</si>
  <si>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</si>
  <si>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</si>
  <si>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</si>
  <si>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</si>
  <si>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</si>
  <si>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</si>
  <si>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</si>
  <si>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</si>
  <si>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</si>
  <si>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</si>
  <si>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</si>
  <si>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</si>
  <si>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</si>
  <si>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</si>
  <si>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</si>
  <si>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 xml:space="preserve">Formato Mapa Riesgos </t>
  </si>
  <si>
    <t>Proceso:</t>
  </si>
  <si>
    <t>Control Interno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</si>
  <si>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</si>
  <si>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</si>
  <si>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</si>
  <si>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</si>
  <si>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</si>
  <si>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</si>
  <si>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</si>
  <si>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</si>
  <si>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</si>
  <si>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</si>
  <si>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</si>
  <si>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</si>
  <si>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</si>
  <si>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</si>
  <si>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</si>
  <si>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</si>
  <si>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</si>
  <si>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</si>
  <si>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</si>
  <si>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</si>
  <si>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</si>
  <si>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</si>
  <si>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</si>
  <si>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</si>
  <si>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</si>
  <si>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</si>
  <si>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</si>
  <si>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</si>
  <si>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</si>
  <si>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</si>
  <si>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</si>
  <si>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Ejecucion y Administracion de procesos</t>
  </si>
  <si>
    <t xml:space="preserve">     El riesgo afecta la imagen de la entidad con algunos usuarios de relevancia frente al logro de los objetivos</t>
  </si>
  <si>
    <t>Preventivo</t>
  </si>
  <si>
    <t>Manual</t>
  </si>
  <si>
    <t>Documentado</t>
  </si>
  <si>
    <t>Continua</t>
  </si>
  <si>
    <t>Con Registro</t>
  </si>
  <si>
    <t>Reducir (mitigar)</t>
  </si>
  <si>
    <t>Finalizado</t>
  </si>
  <si>
    <t>Sin Documentar</t>
  </si>
  <si>
    <t>Sin Registro</t>
  </si>
  <si>
    <t>Correctivo</t>
  </si>
  <si>
    <r>
      <rPr>
        <b/>
        <sz val="11"/>
        <color rgb="FFE36C09"/>
        <rFont val="Arial Narrow"/>
      </rPr>
      <t xml:space="preserve">*Nota: </t>
    </r>
    <r>
      <rPr>
        <sz val="11"/>
        <color theme="1"/>
        <rFont val="Arial Narrow"/>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</si>
  <si>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</si>
  <si>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</si>
  <si>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</si>
  <si>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</si>
  <si>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</si>
  <si>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</si>
  <si>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</si>
  <si>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</si>
  <si>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</si>
  <si>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</si>
  <si>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</si>
  <si>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</si>
  <si>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</si>
  <si>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</si>
  <si>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</si>
  <si>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</si>
  <si>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</si>
  <si>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</si>
  <si>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</si>
  <si>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</si>
  <si>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</si>
  <si>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</si>
  <si>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</si>
  <si>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</si>
  <si>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</si>
  <si>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</si>
  <si>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</si>
  <si>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</si>
  <si>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</si>
  <si>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</si>
  <si>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</si>
  <si>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</si>
  <si>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</si>
  <si>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</si>
  <si>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</si>
  <si>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</si>
  <si>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</si>
  <si>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</si>
  <si>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</si>
  <si>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</si>
  <si>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</si>
  <si>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</si>
  <si>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</si>
  <si>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</si>
  <si>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</si>
  <si>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</si>
  <si>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</si>
  <si>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</si>
  <si>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</si>
  <si>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</si>
  <si>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</si>
  <si>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</si>
  <si>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</si>
  <si>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</si>
  <si>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</si>
  <si>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</si>
  <si>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</si>
  <si>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</si>
  <si>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</si>
  <si>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</si>
  <si>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</si>
  <si>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</si>
  <si>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</si>
  <si>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</si>
  <si>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</si>
  <si>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</si>
  <si>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</si>
  <si>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</si>
  <si>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</si>
  <si>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</si>
  <si>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</si>
  <si>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</si>
  <si>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</si>
  <si>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</si>
  <si>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</si>
  <si>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</si>
  <si>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</si>
  <si>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</si>
  <si>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</si>
  <si>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</si>
  <si>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</si>
  <si>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</si>
  <si>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</si>
  <si>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</si>
  <si>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</si>
  <si>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</si>
  <si>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</si>
  <si>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</si>
  <si>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</si>
  <si>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</si>
  <si>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</si>
  <si>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</si>
  <si>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</si>
  <si>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</si>
  <si>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</si>
  <si>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</si>
  <si>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</si>
  <si>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</si>
  <si>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</si>
  <si>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</si>
  <si>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</si>
  <si>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</si>
  <si>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</si>
  <si>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</si>
  <si>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</si>
  <si>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</si>
  <si>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</si>
  <si>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</si>
  <si>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Verificar y acompañar el desarrollo de  los procesos institucionales (planes, programas, proyectos y metas), para el logro de la eficiencia, eficacia y efectividad. Así como el cumplimiento oportuno y apropiado a los requerimientos de los entes de control.</t>
  </si>
  <si>
    <t xml:space="preserve">Todos los procesos de la Institución </t>
  </si>
  <si>
    <t xml:space="preserve">
Desconocimiento de los funcionarios responsables de las fechas establecidas por los entes de Control y otros entes externos                           Falta de revisión y programación previa de los responsables en ateder los requerimientos que se deben cumplir                          La información sumininistrado por las areas es incosistente e incompleta
</t>
  </si>
  <si>
    <t xml:space="preserve">
Entrega inoportuna y baja calidad de información a reportar a organismos de control y otros externos, en las  fechas establecidas por los mismos.
</t>
  </si>
  <si>
    <t>Asesor Control verifica el cumplimiento a la normatividad en la cartilla guia rol de las oficinas de Control Interno del DAFP</t>
  </si>
  <si>
    <t>Elaboración de cronograma de entrega de informes a entes externos y progama de auditorías</t>
  </si>
  <si>
    <t>Verificación contantemente a los correos Institucionales donde se reciben los requerimientos de los entes externos  por parte del Asesor Control Interno</t>
  </si>
  <si>
    <t>Consultar la cartilla actualizada guia rol de las oficina de Control Interno y realizar seguimiento a las fecha establecidad de entrega de informes externos</t>
  </si>
  <si>
    <t>Asesor de Control Interno</t>
  </si>
  <si>
    <t xml:space="preserve">Verificación del cumplimiento del cronograma de entrega de informes a entes externos y programa de auditorías </t>
  </si>
  <si>
    <t>Verificar diariamente los correos Institucionales la recepción de requerimientos por entes externos y entes de control</t>
  </si>
  <si>
    <t xml:space="preserve">
Incumplimiento en la entrega de los informes a entes externos y de control en las fechas establecidas</t>
  </si>
  <si>
    <t>Incumplimiento del programa de auditoría por diferentes cincunstancias</t>
  </si>
  <si>
    <t>Por el alto volumen de trabajo que se presenta diariamente y la falta de planeación y programación de las actividades de los líderes de los procesos</t>
  </si>
  <si>
    <t>Posible incumplimiento a las fechas establecidas para la auditorías y seguimientos a los sistemas Integrados de Gestión</t>
  </si>
  <si>
    <t>Programa de auditoria de gestión y SGC de la vigencia 2021</t>
  </si>
  <si>
    <t>Elaborar el programa de auditoría y socializarlo al Comité Coordinador del Sistema de Control Interno para su aprobación</t>
  </si>
  <si>
    <t>Socialización del programa de auditoría vigencia 2021</t>
  </si>
  <si>
    <t>Posibilidad de recibir dádivas o beneficios a nombre propio o de terceros para emitir resultados de las evaluaciones distintos a la realidad.</t>
  </si>
  <si>
    <t>Influencia de terceros para las actuaciones de los profesionales responsables de los procesos y Falta de aptitudes y actitudes de los auditores internos</t>
  </si>
  <si>
    <t>Falta de objetividad e imparcialidad en la ejecución de la auditoría internas beneficiando a los funcionarios a cambio de una retribucción en dinero o especie</t>
  </si>
  <si>
    <t>Auditoría Interna de gestíon con ente externo</t>
  </si>
  <si>
    <t>Manual de auditoría y carta de representación de los líderes de los procesos</t>
  </si>
  <si>
    <t>Gestionar la contratación de un profesional externo competentes y especializado para la ejecución de la Auditorías internas de los 13 procesos</t>
  </si>
  <si>
    <t>Gestionar capacitaciones a los auditores internos de gestión y equipo de trabajo de Control Interno</t>
  </si>
  <si>
    <t>Se evdiencia la verificación de la bandeja de entrada de los correos Institucionales y los requerimientos recibidos han sido respondidos oportunamente, así mismo se evidencia formato de control de recibo y entrega de información diligenciado a la fecha</t>
  </si>
  <si>
    <t xml:space="preserve">Socializar el programa de auditoría en la jornada de inducción a la comunidad administrativa y docentes </t>
  </si>
  <si>
    <t>Se tiene programado para el mes de septiembre de 2022 la jornada de inducción y reinducción en la cual se socializa el programa e informes de auditoría</t>
  </si>
  <si>
    <t>Se tiene programa la auditoría interna con auditor externo en el mes de octubre de 2022</t>
  </si>
  <si>
    <t>Se evidencia la particicipación del asesor de Control Interno  al comite sectorial de auditoría en el cual se dio capacitaciones en mapa de aseguramiento y socializo los resultados de FURAG</t>
  </si>
  <si>
    <t>Se evidencia cartilla guia de las oficina de Control Interno actualizada y la verificación de las periodos y fechas establecidas, así mismo se evidencia el cumplimiento de entrega de información a los requerimientos den los entes de control y externo en los plazos establecidos</t>
  </si>
  <si>
    <t>Se evidencia el cronograma de actividades de Control Interno vigencia 2022 y el programa de auditorías vigencia 2022 aprobado por el Comité Corrdinador del Sistema de Control Interno, se tiene proyectado el desarrollo de las auditorías en los meses de septimbre y octubre de 2022</t>
  </si>
  <si>
    <t>Se evidencia el programa de auditoría elaborado y aprobado por el Comité Coordinador del Sistema de Control Interno según acta No. 06 de 01 de abril de 2022, se tiene proyectado el desarrollo de las auditorías en los meses de septimbre y octubre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</si>
</sst>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56" x14ac:knownFonts="1">
    <font>
      <sz val="11"/>
      <color theme="1"/>
      <name val="Arial"/>
    </font>
    <font>
      <sz val="11"/>
      <color theme="1"/>
      <name val="Calibri"/>
    </font>
    <font>
      <b/>
      <sz val="14"/>
      <color theme="1"/>
      <name val="Arial Narrow"/>
    </font>
    <font>
      <sz val="11"/>
      <name val="Arial"/>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22"/>
      <color theme="1"/>
      <name val="Arial Narrow"/>
    </font>
    <font>
      <b/>
      <sz val="18"/>
      <color theme="1"/>
      <name val="Arial Narrow"/>
    </font>
    <font>
      <sz val="14"/>
      <color theme="1"/>
      <name val="Arial Narrow"/>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sz val="18"/>
      <color theme="1"/>
      <name val="Arial"/>
    </font>
    <font>
      <b/>
      <sz val="20"/>
      <color rgb="FF000000"/>
      <name val="Arial Narrow"/>
    </font>
    <font>
      <sz val="20"/>
      <color rgb="FF000000"/>
      <name val="Arial Narrow"/>
    </font>
    <font>
      <sz val="20"/>
      <color rgb="FFFFFFFF"/>
      <name val="Arial Narrow"/>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theme="1"/>
      <name val="Calibri"/>
    </font>
    <font>
      <sz val="11"/>
      <color rgb="FFFF0000"/>
      <name val="Calibri"/>
    </font>
    <font>
      <sz val="11"/>
      <color rgb="FF030303"/>
      <name val="Arial"/>
    </font>
    <font>
      <sz val="10"/>
      <color theme="1"/>
      <name val="Calibri"/>
    </font>
    <font>
      <b/>
      <sz val="14"/>
      <color rgb="FF000000"/>
      <name val="Arial Narrow"/>
    </font>
    <font>
      <sz val="12"/>
      <color theme="1"/>
      <name val="Calibri"/>
    </font>
    <font>
      <b/>
      <sz val="12"/>
      <color rgb="FF000000"/>
      <name val="Arial Narrow"/>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b/>
      <sz val="12"/>
      <color rgb="FFE36C09"/>
      <name val="Arial Narrow"/>
    </font>
    <font>
      <b/>
      <sz val="11"/>
      <color theme="1"/>
      <name val="Arial Narrow"/>
      <family val="2"/>
    </font>
    <font>
      <sz val="10"/>
      <color theme="1"/>
      <name val="Arial Narrow"/>
      <family val="2"/>
    </font>
    <font>
      <sz val="11"/>
      <color theme="1"/>
      <name val="Arial Narrow"/>
      <family val="2"/>
    </font>
    <font>
      <sz val="11"/>
      <name val="Arial Narrow"/>
      <family val="2"/>
    </font>
  </fonts>
  <fills count="16">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s>
  <borders count="132">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dotted">
        <color rgb="FFE36C09"/>
      </right>
      <top style="medium">
        <color indexed="64"/>
      </top>
      <bottom/>
      <diagonal/>
    </border>
    <border>
      <left style="dotted">
        <color rgb="FFE36C09"/>
      </left>
      <right style="dotted">
        <color rgb="FFE36C09"/>
      </right>
      <top style="medium">
        <color indexed="64"/>
      </top>
      <bottom/>
      <diagonal/>
    </border>
    <border>
      <left style="dotted">
        <color rgb="FFE36C09"/>
      </left>
      <right style="dotted">
        <color rgb="FFE36C09"/>
      </right>
      <top style="medium">
        <color indexed="64"/>
      </top>
      <bottom style="dotted">
        <color rgb="FFE36C09"/>
      </bottom>
      <diagonal/>
    </border>
    <border>
      <left style="dotted">
        <color rgb="FFE36C09"/>
      </left>
      <right style="medium">
        <color indexed="64"/>
      </right>
      <top style="medium">
        <color indexed="64"/>
      </top>
      <bottom style="dotted">
        <color rgb="FFE36C09"/>
      </bottom>
      <diagonal/>
    </border>
    <border>
      <left style="medium">
        <color indexed="64"/>
      </left>
      <right style="dotted">
        <color rgb="FFE36C09"/>
      </right>
      <top/>
      <bottom/>
      <diagonal/>
    </border>
    <border>
      <left style="medium">
        <color indexed="64"/>
      </left>
      <right style="dotted">
        <color rgb="FFE36C09"/>
      </right>
      <top/>
      <bottom style="medium">
        <color indexed="64"/>
      </bottom>
      <diagonal/>
    </border>
    <border>
      <left style="dotted">
        <color rgb="FFE36C09"/>
      </left>
      <right style="dotted">
        <color rgb="FFE36C09"/>
      </right>
      <top/>
      <bottom style="medium">
        <color indexed="64"/>
      </bottom>
      <diagonal/>
    </border>
    <border>
      <left style="dotted">
        <color rgb="FFE36C09"/>
      </left>
      <right style="dotted">
        <color rgb="FFE36C09"/>
      </right>
      <top style="dotted">
        <color rgb="FFE36C09"/>
      </top>
      <bottom style="medium">
        <color indexed="64"/>
      </bottom>
      <diagonal/>
    </border>
    <border>
      <left style="dotted">
        <color rgb="FFE36C09"/>
      </left>
      <right style="dotted">
        <color rgb="FFE36C09"/>
      </right>
      <top style="medium">
        <color indexed="64"/>
      </top>
      <bottom style="thin">
        <color indexed="64"/>
      </bottom>
      <diagonal/>
    </border>
    <border>
      <left style="dotted">
        <color rgb="FFE36C09"/>
      </left>
      <right style="dotted">
        <color rgb="FFE36C09"/>
      </right>
      <top style="thin">
        <color indexed="64"/>
      </top>
      <bottom style="thin">
        <color indexed="64"/>
      </bottom>
      <diagonal/>
    </border>
    <border>
      <left style="dotted">
        <color rgb="FFE36C09"/>
      </left>
      <right style="dotted">
        <color rgb="FFE36C09"/>
      </right>
      <top style="medium">
        <color indexed="64"/>
      </top>
      <bottom style="medium">
        <color indexed="64"/>
      </bottom>
      <diagonal/>
    </border>
    <border>
      <left style="dotted">
        <color rgb="FFE36C09"/>
      </left>
      <right/>
      <top style="dotted">
        <color rgb="FFE36C09"/>
      </top>
      <bottom style="medium">
        <color indexed="64"/>
      </bottom>
      <diagonal/>
    </border>
    <border>
      <left style="medium">
        <color indexed="64"/>
      </left>
      <right style="dotted">
        <color rgb="FFE36C09"/>
      </right>
      <top style="medium">
        <color indexed="64"/>
      </top>
      <bottom style="medium">
        <color indexed="64"/>
      </bottom>
      <diagonal/>
    </border>
    <border>
      <left style="dotted">
        <color rgb="FFE36C09"/>
      </left>
      <right/>
      <top style="medium">
        <color indexed="64"/>
      </top>
      <bottom style="dotted">
        <color rgb="FFE36C09"/>
      </bottom>
      <diagonal/>
    </border>
  </borders>
  <cellStyleXfs count="1">
    <xf numFmtId="0" fontId="0" fillId="0" borderId="0"/>
  </cellStyleXfs>
  <cellXfs count="370">
    <xf numFmtId="0" fontId="0" fillId="0" borderId="0" xfId="0" applyFont="1" applyAlignment="1"/>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2" borderId="1" xfId="0" applyFont="1" applyFill="1" applyBorder="1" applyAlignment="1">
      <alignment horizontal="center" vertical="center"/>
    </xf>
    <xf numFmtId="0" fontId="6" fillId="0" borderId="58" xfId="0" applyFont="1" applyBorder="1" applyAlignment="1">
      <alignment horizontal="center" vertical="top"/>
    </xf>
    <xf numFmtId="0" fontId="4" fillId="0" borderId="58" xfId="0" applyFont="1" applyBorder="1" applyAlignment="1">
      <alignment horizontal="left" vertical="top" wrapText="1"/>
    </xf>
    <xf numFmtId="0" fontId="6" fillId="0" borderId="58" xfId="0" applyFont="1" applyBorder="1" applyAlignment="1">
      <alignment horizontal="center" vertical="top" textRotation="90"/>
    </xf>
    <xf numFmtId="9" fontId="6" fillId="0" borderId="58" xfId="0" applyNumberFormat="1" applyFont="1" applyBorder="1" applyAlignment="1">
      <alignment horizontal="center" vertical="top"/>
    </xf>
    <xf numFmtId="164" fontId="6" fillId="0" borderId="58" xfId="0" applyNumberFormat="1" applyFont="1" applyBorder="1" applyAlignment="1">
      <alignment horizontal="center" vertical="top"/>
    </xf>
    <xf numFmtId="0" fontId="8" fillId="0" borderId="58"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8"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8" xfId="0" applyFont="1" applyBorder="1" applyAlignment="1">
      <alignment horizontal="center" vertical="top" wrapText="1"/>
    </xf>
    <xf numFmtId="165" fontId="6" fillId="0" borderId="58" xfId="0" applyNumberFormat="1" applyFont="1" applyBorder="1" applyAlignment="1">
      <alignment horizontal="center" vertical="top"/>
    </xf>
    <xf numFmtId="0" fontId="6" fillId="2" borderId="1" xfId="0" applyFont="1" applyFill="1" applyBorder="1" applyAlignment="1">
      <alignment vertical="center"/>
    </xf>
    <xf numFmtId="0" fontId="6" fillId="0" borderId="58" xfId="0" applyFont="1" applyBorder="1" applyAlignment="1">
      <alignment horizontal="left" vertical="top"/>
    </xf>
    <xf numFmtId="164" fontId="6" fillId="5" borderId="58" xfId="0" applyNumberFormat="1" applyFont="1" applyFill="1" applyBorder="1" applyAlignment="1">
      <alignment horizontal="center" vertical="top"/>
    </xf>
    <xf numFmtId="0" fontId="6" fillId="0" borderId="0" xfId="0" applyFont="1"/>
    <xf numFmtId="0" fontId="6" fillId="0" borderId="5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19" fillId="2" borderId="1" xfId="0" applyFont="1" applyFill="1" applyBorder="1" applyAlignment="1">
      <alignment vertical="center"/>
    </xf>
    <xf numFmtId="0" fontId="22" fillId="7" borderId="90" xfId="0" applyFont="1" applyFill="1" applyBorder="1" applyAlignment="1">
      <alignment horizontal="center" vertical="center" wrapText="1" readingOrder="1"/>
    </xf>
    <xf numFmtId="0" fontId="22" fillId="7" borderId="91" xfId="0" applyFont="1" applyFill="1" applyBorder="1" applyAlignment="1">
      <alignment horizontal="center" vertical="center" wrapText="1" readingOrder="1"/>
    </xf>
    <xf numFmtId="0" fontId="22" fillId="7" borderId="92" xfId="0" applyFont="1" applyFill="1" applyBorder="1" applyAlignment="1">
      <alignment horizontal="center" vertical="center" wrapText="1" readingOrder="1"/>
    </xf>
    <xf numFmtId="0" fontId="22" fillId="8" borderId="90" xfId="0" applyFont="1" applyFill="1" applyBorder="1" applyAlignment="1">
      <alignment horizontal="center" wrapText="1" readingOrder="1"/>
    </xf>
    <xf numFmtId="0" fontId="22" fillId="8" borderId="91" xfId="0" applyFont="1" applyFill="1" applyBorder="1" applyAlignment="1">
      <alignment horizontal="center" wrapText="1" readingOrder="1"/>
    </xf>
    <xf numFmtId="0" fontId="22" fillId="8" borderId="92" xfId="0" applyFont="1" applyFill="1" applyBorder="1" applyAlignment="1">
      <alignment horizontal="center" wrapText="1" readingOrder="1"/>
    </xf>
    <xf numFmtId="0" fontId="22" fillId="7" borderId="19" xfId="0" applyFont="1" applyFill="1" applyBorder="1" applyAlignment="1">
      <alignment horizontal="center" vertical="center" wrapText="1" readingOrder="1"/>
    </xf>
    <xf numFmtId="0" fontId="22" fillId="7" borderId="1" xfId="0" applyFont="1" applyFill="1" applyBorder="1" applyAlignment="1">
      <alignment horizontal="center" vertical="center" wrapText="1" readingOrder="1"/>
    </xf>
    <xf numFmtId="0" fontId="22" fillId="7" borderId="20" xfId="0" applyFont="1" applyFill="1" applyBorder="1" applyAlignment="1">
      <alignment horizontal="center" vertical="center" wrapText="1" readingOrder="1"/>
    </xf>
    <xf numFmtId="0" fontId="22" fillId="8" borderId="19" xfId="0" applyFont="1" applyFill="1" applyBorder="1" applyAlignment="1">
      <alignment horizontal="center" wrapText="1" readingOrder="1"/>
    </xf>
    <xf numFmtId="0" fontId="22" fillId="8" borderId="1" xfId="0" applyFont="1" applyFill="1" applyBorder="1" applyAlignment="1">
      <alignment horizontal="center" wrapText="1" readingOrder="1"/>
    </xf>
    <xf numFmtId="0" fontId="22" fillId="8" borderId="20" xfId="0" applyFont="1" applyFill="1" applyBorder="1" applyAlignment="1">
      <alignment horizontal="center" wrapText="1" readingOrder="1"/>
    </xf>
    <xf numFmtId="0" fontId="22" fillId="7" borderId="40" xfId="0" applyFont="1" applyFill="1" applyBorder="1" applyAlignment="1">
      <alignment horizontal="center" vertical="center" wrapText="1" readingOrder="1"/>
    </xf>
    <xf numFmtId="0" fontId="22" fillId="7" borderId="41" xfId="0" applyFont="1" applyFill="1" applyBorder="1" applyAlignment="1">
      <alignment horizontal="center" vertical="center" wrapText="1" readingOrder="1"/>
    </xf>
    <xf numFmtId="0" fontId="22" fillId="7" borderId="42" xfId="0" applyFont="1" applyFill="1" applyBorder="1" applyAlignment="1">
      <alignment horizontal="center" vertical="center" wrapText="1" readingOrder="1"/>
    </xf>
    <xf numFmtId="0" fontId="22" fillId="8" borderId="40" xfId="0" applyFont="1" applyFill="1" applyBorder="1" applyAlignment="1">
      <alignment horizontal="center" wrapText="1" readingOrder="1"/>
    </xf>
    <xf numFmtId="0" fontId="22" fillId="8" borderId="41" xfId="0" applyFont="1" applyFill="1" applyBorder="1" applyAlignment="1">
      <alignment horizontal="center" wrapText="1" readingOrder="1"/>
    </xf>
    <xf numFmtId="0" fontId="22" fillId="8" borderId="42" xfId="0" applyFont="1" applyFill="1" applyBorder="1" applyAlignment="1">
      <alignment horizontal="center" wrapText="1" readingOrder="1"/>
    </xf>
    <xf numFmtId="0" fontId="22" fillId="9" borderId="90" xfId="0" applyFont="1" applyFill="1" applyBorder="1" applyAlignment="1">
      <alignment horizontal="center" wrapText="1" readingOrder="1"/>
    </xf>
    <xf numFmtId="0" fontId="22" fillId="9" borderId="91" xfId="0" applyFont="1" applyFill="1" applyBorder="1" applyAlignment="1">
      <alignment horizontal="center" wrapText="1" readingOrder="1"/>
    </xf>
    <xf numFmtId="0" fontId="22" fillId="9" borderId="92" xfId="0" applyFont="1" applyFill="1" applyBorder="1" applyAlignment="1">
      <alignment horizontal="center" wrapText="1" readingOrder="1"/>
    </xf>
    <xf numFmtId="0" fontId="22" fillId="9" borderId="19" xfId="0" applyFont="1" applyFill="1" applyBorder="1" applyAlignment="1">
      <alignment horizontal="center" wrapText="1" readingOrder="1"/>
    </xf>
    <xf numFmtId="0" fontId="22" fillId="9" borderId="1" xfId="0" applyFont="1" applyFill="1" applyBorder="1" applyAlignment="1">
      <alignment horizontal="center" wrapText="1" readingOrder="1"/>
    </xf>
    <xf numFmtId="0" fontId="22" fillId="9" borderId="20" xfId="0" applyFont="1" applyFill="1" applyBorder="1" applyAlignment="1">
      <alignment horizontal="center" wrapText="1" readingOrder="1"/>
    </xf>
    <xf numFmtId="0" fontId="22" fillId="9" borderId="40" xfId="0" applyFont="1" applyFill="1" applyBorder="1" applyAlignment="1">
      <alignment horizontal="center" wrapText="1" readingOrder="1"/>
    </xf>
    <xf numFmtId="0" fontId="22" fillId="9" borderId="41" xfId="0" applyFont="1" applyFill="1" applyBorder="1" applyAlignment="1">
      <alignment horizontal="center" wrapText="1" readingOrder="1"/>
    </xf>
    <xf numFmtId="0" fontId="22" fillId="9" borderId="42" xfId="0" applyFont="1" applyFill="1" applyBorder="1" applyAlignment="1">
      <alignment horizontal="center" wrapText="1" readingOrder="1"/>
    </xf>
    <xf numFmtId="0" fontId="22" fillId="10" borderId="90" xfId="0" applyFont="1" applyFill="1" applyBorder="1" applyAlignment="1">
      <alignment horizontal="center" wrapText="1" readingOrder="1"/>
    </xf>
    <xf numFmtId="0" fontId="22" fillId="10" borderId="91" xfId="0" applyFont="1" applyFill="1" applyBorder="1" applyAlignment="1">
      <alignment horizontal="center" wrapText="1" readingOrder="1"/>
    </xf>
    <xf numFmtId="0" fontId="22" fillId="10" borderId="92" xfId="0" applyFont="1" applyFill="1" applyBorder="1" applyAlignment="1">
      <alignment horizontal="center" wrapText="1" readingOrder="1"/>
    </xf>
    <xf numFmtId="0" fontId="22" fillId="10" borderId="19" xfId="0" applyFont="1" applyFill="1" applyBorder="1" applyAlignment="1">
      <alignment horizontal="center" wrapText="1" readingOrder="1"/>
    </xf>
    <xf numFmtId="0" fontId="22" fillId="10" borderId="1" xfId="0" applyFont="1" applyFill="1" applyBorder="1" applyAlignment="1">
      <alignment horizontal="center" wrapText="1" readingOrder="1"/>
    </xf>
    <xf numFmtId="0" fontId="22" fillId="10" borderId="20" xfId="0" applyFont="1" applyFill="1" applyBorder="1" applyAlignment="1">
      <alignment horizontal="center" wrapText="1" readingOrder="1"/>
    </xf>
    <xf numFmtId="0" fontId="22" fillId="10" borderId="40" xfId="0" applyFont="1" applyFill="1" applyBorder="1" applyAlignment="1">
      <alignment horizontal="center" wrapText="1" readingOrder="1"/>
    </xf>
    <xf numFmtId="0" fontId="22" fillId="10" borderId="41" xfId="0" applyFont="1" applyFill="1" applyBorder="1" applyAlignment="1">
      <alignment horizontal="center" wrapText="1" readingOrder="1"/>
    </xf>
    <xf numFmtId="0" fontId="22" fillId="10" borderId="42" xfId="0" applyFont="1" applyFill="1" applyBorder="1" applyAlignment="1">
      <alignment horizontal="center" wrapText="1" readingOrder="1"/>
    </xf>
    <xf numFmtId="0" fontId="24" fillId="9" borderId="91" xfId="0" applyFont="1" applyFill="1" applyBorder="1" applyAlignment="1">
      <alignment horizontal="center" wrapText="1" readingOrder="1"/>
    </xf>
    <xf numFmtId="0" fontId="25" fillId="0" borderId="0" xfId="0" applyFont="1" applyAlignment="1">
      <alignment horizontal="center" vertical="center" wrapText="1"/>
    </xf>
    <xf numFmtId="0" fontId="26" fillId="11" borderId="1" xfId="0" applyFont="1" applyFill="1" applyBorder="1" applyAlignment="1">
      <alignment horizontal="center" vertical="center" wrapText="1" readingOrder="1"/>
    </xf>
    <xf numFmtId="0" fontId="27" fillId="10" borderId="93" xfId="0" applyFont="1" applyFill="1" applyBorder="1" applyAlignment="1">
      <alignment horizontal="center" vertical="center" wrapText="1" readingOrder="1"/>
    </xf>
    <xf numFmtId="0" fontId="27" fillId="0" borderId="94" xfId="0" applyFont="1" applyBorder="1" applyAlignment="1">
      <alignment horizontal="left" vertical="center" wrapText="1" readingOrder="1"/>
    </xf>
    <xf numFmtId="9" fontId="27" fillId="0" borderId="94" xfId="0" applyNumberFormat="1" applyFont="1" applyBorder="1" applyAlignment="1">
      <alignment horizontal="center" vertical="center" wrapText="1" readingOrder="1"/>
    </xf>
    <xf numFmtId="0" fontId="27" fillId="12" borderId="95" xfId="0" applyFont="1" applyFill="1" applyBorder="1" applyAlignment="1">
      <alignment horizontal="center" vertical="center" wrapText="1" readingOrder="1"/>
    </xf>
    <xf numFmtId="0" fontId="27" fillId="0" borderId="95" xfId="0" applyFont="1" applyBorder="1" applyAlignment="1">
      <alignment horizontal="left" vertical="center" wrapText="1" readingOrder="1"/>
    </xf>
    <xf numFmtId="9" fontId="27" fillId="0" borderId="95" xfId="0" applyNumberFormat="1" applyFont="1" applyBorder="1" applyAlignment="1">
      <alignment horizontal="center" vertical="center" wrapText="1" readingOrder="1"/>
    </xf>
    <xf numFmtId="0" fontId="27" fillId="13" borderId="95" xfId="0" applyFont="1" applyFill="1" applyBorder="1" applyAlignment="1">
      <alignment horizontal="center" vertical="center" wrapText="1" readingOrder="1"/>
    </xf>
    <xf numFmtId="0" fontId="27" fillId="14" borderId="95" xfId="0" applyFont="1" applyFill="1" applyBorder="1" applyAlignment="1">
      <alignment horizontal="center" vertical="center" wrapText="1" readingOrder="1"/>
    </xf>
    <xf numFmtId="0" fontId="28" fillId="5" borderId="95"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30" fillId="2" borderId="1" xfId="0" applyFont="1" applyFill="1" applyBorder="1" applyAlignment="1">
      <alignment horizontal="center" vertical="center" wrapText="1"/>
    </xf>
    <xf numFmtId="0" fontId="31" fillId="11" borderId="1" xfId="0" applyFont="1" applyFill="1" applyBorder="1" applyAlignment="1">
      <alignment horizontal="center" vertical="center" wrapText="1" readingOrder="1"/>
    </xf>
    <xf numFmtId="0" fontId="32" fillId="2" borderId="1" xfId="0" applyFont="1" applyFill="1" applyBorder="1"/>
    <xf numFmtId="0" fontId="33" fillId="10" borderId="93" xfId="0" applyFont="1" applyFill="1" applyBorder="1" applyAlignment="1">
      <alignment horizontal="center" vertical="center" wrapText="1" readingOrder="1"/>
    </xf>
    <xf numFmtId="0" fontId="33" fillId="0" borderId="94" xfId="0" applyFont="1" applyBorder="1" applyAlignment="1">
      <alignment horizontal="center" vertical="center" wrapText="1" readingOrder="1"/>
    </xf>
    <xf numFmtId="0" fontId="33" fillId="0" borderId="94" xfId="0" applyFont="1" applyBorder="1" applyAlignment="1">
      <alignment horizontal="left" vertical="center" wrapText="1" readingOrder="1"/>
    </xf>
    <xf numFmtId="0" fontId="33" fillId="12" borderId="95" xfId="0" applyFont="1" applyFill="1" applyBorder="1" applyAlignment="1">
      <alignment horizontal="center" vertical="center" wrapText="1" readingOrder="1"/>
    </xf>
    <xf numFmtId="0" fontId="33" fillId="0" borderId="95" xfId="0" applyFont="1" applyBorder="1" applyAlignment="1">
      <alignment horizontal="center" vertical="center" wrapText="1" readingOrder="1"/>
    </xf>
    <xf numFmtId="0" fontId="33" fillId="0" borderId="95" xfId="0" applyFont="1" applyBorder="1" applyAlignment="1">
      <alignment horizontal="left" vertical="center" wrapText="1" readingOrder="1"/>
    </xf>
    <xf numFmtId="0" fontId="33" fillId="13" borderId="95" xfId="0" applyFont="1" applyFill="1" applyBorder="1" applyAlignment="1">
      <alignment horizontal="center" vertical="center" wrapText="1" readingOrder="1"/>
    </xf>
    <xf numFmtId="0" fontId="33" fillId="14" borderId="95" xfId="0" applyFont="1" applyFill="1" applyBorder="1" applyAlignment="1">
      <alignment horizontal="center" vertical="center" wrapText="1" readingOrder="1"/>
    </xf>
    <xf numFmtId="0" fontId="34" fillId="5" borderId="95" xfId="0" applyFont="1" applyFill="1" applyBorder="1" applyAlignment="1">
      <alignment horizontal="center" vertical="center" wrapText="1" readingOrder="1"/>
    </xf>
    <xf numFmtId="0" fontId="35"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2" fillId="0" borderId="0" xfId="0" applyFont="1"/>
    <xf numFmtId="0" fontId="35" fillId="0" borderId="0" xfId="0" applyFont="1" applyAlignment="1">
      <alignment horizontal="left" vertical="center" wrapText="1" readingOrder="1"/>
    </xf>
    <xf numFmtId="0" fontId="36" fillId="0" borderId="0" xfId="0" applyFont="1" applyAlignment="1">
      <alignment vertical="center"/>
    </xf>
    <xf numFmtId="0" fontId="1"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2" borderId="1" xfId="0" applyFont="1" applyFill="1" applyBorder="1"/>
    <xf numFmtId="0" fontId="43" fillId="2" borderId="1" xfId="0" applyFont="1" applyFill="1" applyBorder="1"/>
    <xf numFmtId="0" fontId="44" fillId="15" borderId="100" xfId="0" applyFont="1" applyFill="1" applyBorder="1" applyAlignment="1">
      <alignment horizontal="center" vertical="center" wrapText="1" readingOrder="1"/>
    </xf>
    <xf numFmtId="0" fontId="44" fillId="15" borderId="101" xfId="0" applyFont="1" applyFill="1" applyBorder="1" applyAlignment="1">
      <alignment horizontal="center" vertical="center" wrapText="1" readingOrder="1"/>
    </xf>
    <xf numFmtId="0" fontId="44" fillId="2" borderId="104" xfId="0" applyFont="1" applyFill="1" applyBorder="1" applyAlignment="1">
      <alignment horizontal="center" vertical="center" wrapText="1" readingOrder="1"/>
    </xf>
    <xf numFmtId="0" fontId="45" fillId="2" borderId="104" xfId="0" applyFont="1" applyFill="1" applyBorder="1" applyAlignment="1">
      <alignment horizontal="left" vertical="center" wrapText="1" readingOrder="1"/>
    </xf>
    <xf numFmtId="9" fontId="44" fillId="2" borderId="105" xfId="0" applyNumberFormat="1" applyFont="1" applyFill="1" applyBorder="1" applyAlignment="1">
      <alignment horizontal="center" vertical="center" wrapText="1" readingOrder="1"/>
    </xf>
    <xf numFmtId="0" fontId="44" fillId="2" borderId="108" xfId="0" applyFont="1" applyFill="1" applyBorder="1" applyAlignment="1">
      <alignment horizontal="center" vertical="center" wrapText="1" readingOrder="1"/>
    </xf>
    <xf numFmtId="0" fontId="45" fillId="2" borderId="108" xfId="0" applyFont="1" applyFill="1" applyBorder="1" applyAlignment="1">
      <alignment horizontal="left" vertical="center" wrapText="1" readingOrder="1"/>
    </xf>
    <xf numFmtId="9" fontId="44" fillId="2" borderId="109" xfId="0" applyNumberFormat="1" applyFont="1" applyFill="1" applyBorder="1" applyAlignment="1">
      <alignment horizontal="center" vertical="center" wrapText="1" readingOrder="1"/>
    </xf>
    <xf numFmtId="0" fontId="45" fillId="2" borderId="109" xfId="0" applyFont="1" applyFill="1" applyBorder="1" applyAlignment="1">
      <alignment horizontal="center" vertical="center" wrapText="1" readingOrder="1"/>
    </xf>
    <xf numFmtId="0" fontId="44" fillId="2" borderId="116" xfId="0" applyFont="1" applyFill="1" applyBorder="1" applyAlignment="1">
      <alignment horizontal="center" vertical="center" wrapText="1" readingOrder="1"/>
    </xf>
    <xf numFmtId="0" fontId="45" fillId="2" borderId="116" xfId="0" applyFont="1" applyFill="1" applyBorder="1" applyAlignment="1">
      <alignment horizontal="left" vertical="center" wrapText="1" readingOrder="1"/>
    </xf>
    <xf numFmtId="0" fontId="45" fillId="2" borderId="117" xfId="0" applyFont="1" applyFill="1" applyBorder="1" applyAlignment="1">
      <alignment horizontal="center" vertical="center" wrapText="1" readingOrder="1"/>
    </xf>
    <xf numFmtId="0" fontId="10" fillId="2" borderId="1" xfId="0" applyFont="1" applyFill="1" applyBorder="1"/>
    <xf numFmtId="0" fontId="41" fillId="0" borderId="0" xfId="0" applyFont="1"/>
    <xf numFmtId="0" fontId="47" fillId="0" borderId="95" xfId="0" applyFont="1" applyBorder="1" applyAlignment="1">
      <alignment horizontal="left" vertical="center" wrapText="1" readingOrder="1"/>
    </xf>
    <xf numFmtId="0" fontId="6" fillId="0" borderId="54" xfId="0" applyFont="1" applyBorder="1" applyAlignment="1">
      <alignment horizontal="center" vertical="top"/>
    </xf>
    <xf numFmtId="0" fontId="6" fillId="0" borderId="54" xfId="0" applyFont="1" applyBorder="1" applyAlignment="1">
      <alignment horizontal="center" vertical="top" wrapText="1"/>
    </xf>
    <xf numFmtId="0" fontId="6" fillId="0" borderId="58" xfId="0" applyFont="1" applyBorder="1" applyAlignment="1">
      <alignment horizontal="center" vertical="center" textRotation="90"/>
    </xf>
    <xf numFmtId="9" fontId="6" fillId="0" borderId="58" xfId="0" applyNumberFormat="1" applyFont="1" applyBorder="1" applyAlignment="1">
      <alignment horizontal="center" vertical="center"/>
    </xf>
    <xf numFmtId="0" fontId="8" fillId="0" borderId="58" xfId="0" applyFont="1" applyBorder="1" applyAlignment="1">
      <alignment horizontal="center" vertical="center" textRotation="90" wrapText="1"/>
    </xf>
    <xf numFmtId="9" fontId="6" fillId="0" borderId="54" xfId="0" applyNumberFormat="1" applyFont="1" applyBorder="1" applyAlignment="1">
      <alignment horizontal="center" vertical="center"/>
    </xf>
    <xf numFmtId="0" fontId="8" fillId="0" borderId="58" xfId="0" applyFont="1" applyBorder="1" applyAlignment="1">
      <alignment horizontal="center" vertical="center" textRotation="90"/>
    </xf>
    <xf numFmtId="0" fontId="6" fillId="0" borderId="54" xfId="0" applyFont="1" applyBorder="1" applyAlignment="1">
      <alignment horizontal="center" vertical="center" textRotation="90"/>
    </xf>
    <xf numFmtId="0" fontId="3" fillId="0" borderId="59" xfId="0" applyFont="1" applyBorder="1" applyAlignment="1"/>
    <xf numFmtId="0" fontId="3" fillId="0" borderId="57" xfId="0" applyFont="1" applyBorder="1" applyAlignment="1"/>
    <xf numFmtId="0" fontId="8" fillId="4" borderId="54" xfId="0" applyFont="1" applyFill="1" applyBorder="1" applyAlignment="1">
      <alignment horizontal="center" vertical="center" textRotation="90"/>
    </xf>
    <xf numFmtId="0" fontId="6" fillId="0" borderId="120" xfId="0" applyFont="1" applyBorder="1" applyAlignment="1">
      <alignment horizontal="center" vertical="top"/>
    </xf>
    <xf numFmtId="0" fontId="4" fillId="0" borderId="120" xfId="0" applyFont="1" applyBorder="1" applyAlignment="1">
      <alignment horizontal="left" vertical="top" wrapText="1"/>
    </xf>
    <xf numFmtId="0" fontId="6" fillId="0" borderId="120" xfId="0" applyFont="1" applyBorder="1" applyAlignment="1">
      <alignment horizontal="center" vertical="center" textRotation="90"/>
    </xf>
    <xf numFmtId="9" fontId="6" fillId="0" borderId="120" xfId="0" applyNumberFormat="1" applyFont="1" applyBorder="1" applyAlignment="1">
      <alignment horizontal="center" vertical="center"/>
    </xf>
    <xf numFmtId="164" fontId="6" fillId="0" borderId="120" xfId="0" applyNumberFormat="1" applyFont="1" applyBorder="1" applyAlignment="1">
      <alignment horizontal="center" vertical="top"/>
    </xf>
    <xf numFmtId="0" fontId="8" fillId="0" borderId="120" xfId="0" applyFont="1" applyBorder="1" applyAlignment="1">
      <alignment horizontal="center" vertical="center" textRotation="90" wrapText="1"/>
    </xf>
    <xf numFmtId="9" fontId="6" fillId="0" borderId="119" xfId="0" applyNumberFormat="1" applyFont="1" applyBorder="1" applyAlignment="1">
      <alignment horizontal="center" vertical="center"/>
    </xf>
    <xf numFmtId="0" fontId="8" fillId="0" borderId="120" xfId="0" applyFont="1" applyBorder="1" applyAlignment="1">
      <alignment horizontal="center" vertical="center" textRotation="90"/>
    </xf>
    <xf numFmtId="0" fontId="6" fillId="0" borderId="119" xfId="0" applyFont="1" applyBorder="1" applyAlignment="1">
      <alignment horizontal="center" vertical="center" textRotation="90"/>
    </xf>
    <xf numFmtId="0" fontId="6" fillId="0" borderId="120" xfId="0" applyFont="1" applyBorder="1" applyAlignment="1">
      <alignment horizontal="center" vertical="top" wrapText="1"/>
    </xf>
    <xf numFmtId="0" fontId="6" fillId="0" borderId="121" xfId="0" applyFont="1" applyBorder="1" applyAlignment="1">
      <alignment horizontal="center" vertical="top"/>
    </xf>
    <xf numFmtId="0" fontId="6" fillId="0" borderId="125" xfId="0" applyFont="1" applyBorder="1" applyAlignment="1">
      <alignment horizontal="center" vertical="top"/>
    </xf>
    <xf numFmtId="0" fontId="52" fillId="0" borderId="58" xfId="0" applyFont="1" applyBorder="1" applyAlignment="1">
      <alignment horizontal="center" vertical="top" textRotation="90" wrapText="1"/>
    </xf>
    <xf numFmtId="0" fontId="6" fillId="0" borderId="54" xfId="0" applyFont="1" applyBorder="1" applyAlignment="1">
      <alignment horizontal="left" vertical="top" wrapText="1"/>
    </xf>
    <xf numFmtId="164" fontId="6" fillId="0" borderId="119" xfId="0" applyNumberFormat="1" applyFont="1" applyBorder="1" applyAlignment="1">
      <alignment horizontal="center" vertical="top"/>
    </xf>
    <xf numFmtId="0" fontId="8" fillId="0" borderId="54" xfId="0" applyFont="1" applyBorder="1" applyAlignment="1">
      <alignment horizontal="center" vertical="center" textRotation="90" wrapText="1"/>
    </xf>
    <xf numFmtId="0" fontId="8" fillId="0" borderId="54" xfId="0" applyFont="1" applyBorder="1" applyAlignment="1">
      <alignment horizontal="center" vertical="center" textRotation="90"/>
    </xf>
    <xf numFmtId="0" fontId="6" fillId="0" borderId="124" xfId="0" applyFont="1" applyBorder="1" applyAlignment="1">
      <alignment horizontal="center" vertical="top"/>
    </xf>
    <xf numFmtId="164" fontId="6" fillId="0" borderId="124" xfId="0" applyNumberFormat="1" applyFont="1" applyBorder="1" applyAlignment="1">
      <alignment horizontal="center" vertical="top"/>
    </xf>
    <xf numFmtId="0" fontId="6" fillId="0" borderId="124" xfId="0" applyFont="1" applyBorder="1" applyAlignment="1">
      <alignment horizontal="center" vertical="center" textRotation="90"/>
    </xf>
    <xf numFmtId="9" fontId="6" fillId="0" borderId="124" xfId="0" applyNumberFormat="1" applyFont="1" applyBorder="1" applyAlignment="1">
      <alignment horizontal="center" vertical="center"/>
    </xf>
    <xf numFmtId="0" fontId="8" fillId="0" borderId="124" xfId="0" applyFont="1" applyBorder="1" applyAlignment="1">
      <alignment horizontal="center" vertical="center" textRotation="90" wrapText="1"/>
    </xf>
    <xf numFmtId="0" fontId="8" fillId="0" borderId="124" xfId="0" applyFont="1" applyBorder="1" applyAlignment="1">
      <alignment horizontal="center" vertical="center" textRotation="90"/>
    </xf>
    <xf numFmtId="0" fontId="54" fillId="0" borderId="124" xfId="0" applyFont="1" applyBorder="1" applyAlignment="1">
      <alignment horizontal="center" vertical="top" wrapText="1"/>
    </xf>
    <xf numFmtId="165" fontId="6" fillId="0" borderId="126" xfId="0" applyNumberFormat="1" applyFont="1" applyBorder="1" applyAlignment="1">
      <alignment horizontal="center" vertical="top"/>
    </xf>
    <xf numFmtId="0" fontId="3" fillId="0" borderId="59" xfId="0" applyNumberFormat="1" applyFont="1" applyBorder="1" applyAlignment="1"/>
    <xf numFmtId="0" fontId="3" fillId="0" borderId="124" xfId="0" applyNumberFormat="1" applyFont="1" applyBorder="1" applyAlignment="1"/>
    <xf numFmtId="0" fontId="54" fillId="0" borderId="119" xfId="0" applyFont="1" applyBorder="1" applyAlignment="1">
      <alignment horizontal="center" vertical="top" wrapText="1"/>
    </xf>
    <xf numFmtId="0" fontId="6" fillId="0" borderId="119" xfId="0" applyFont="1" applyBorder="1" applyAlignment="1">
      <alignment horizontal="center" vertical="top"/>
    </xf>
    <xf numFmtId="165" fontId="6" fillId="0" borderId="57" xfId="0" applyNumberFormat="1" applyFont="1" applyBorder="1" applyAlignment="1">
      <alignment horizontal="center" vertical="top"/>
    </xf>
    <xf numFmtId="165" fontId="6" fillId="0" borderId="127" xfId="0" applyNumberFormat="1" applyFont="1" applyBorder="1" applyAlignment="1">
      <alignment horizontal="center" vertical="top"/>
    </xf>
    <xf numFmtId="0" fontId="6" fillId="0" borderId="57" xfId="0" applyFont="1" applyBorder="1" applyAlignment="1">
      <alignment horizontal="center" vertical="top"/>
    </xf>
    <xf numFmtId="0" fontId="4" fillId="0" borderId="57" xfId="0" applyFont="1" applyBorder="1" applyAlignment="1">
      <alignment horizontal="left" vertical="top" wrapText="1"/>
    </xf>
    <xf numFmtId="0" fontId="6" fillId="0" borderId="57" xfId="0" applyFont="1" applyBorder="1" applyAlignment="1">
      <alignment horizontal="center" vertical="top" textRotation="90"/>
    </xf>
    <xf numFmtId="9" fontId="6" fillId="0" borderId="57" xfId="0" applyNumberFormat="1" applyFont="1" applyBorder="1" applyAlignment="1">
      <alignment horizontal="center" vertical="top"/>
    </xf>
    <xf numFmtId="164" fontId="6" fillId="0" borderId="57" xfId="0" applyNumberFormat="1" applyFont="1" applyBorder="1" applyAlignment="1">
      <alignment horizontal="center" vertical="top"/>
    </xf>
    <xf numFmtId="0" fontId="8" fillId="0" borderId="57" xfId="0" applyFont="1" applyBorder="1" applyAlignment="1">
      <alignment horizontal="center" vertical="top" textRotation="90" wrapText="1"/>
    </xf>
    <xf numFmtId="9" fontId="6" fillId="0" borderId="59" xfId="0" applyNumberFormat="1" applyFont="1" applyBorder="1" applyAlignment="1">
      <alignment horizontal="center" vertical="top"/>
    </xf>
    <xf numFmtId="0" fontId="8" fillId="0" borderId="57" xfId="0" applyFont="1" applyBorder="1" applyAlignment="1">
      <alignment horizontal="center" vertical="top" textRotation="90"/>
    </xf>
    <xf numFmtId="0" fontId="6" fillId="0" borderId="59" xfId="0" applyFont="1" applyBorder="1" applyAlignment="1">
      <alignment horizontal="center" vertical="top" textRotation="90"/>
    </xf>
    <xf numFmtId="0" fontId="6" fillId="0" borderId="57" xfId="0" applyFont="1" applyBorder="1" applyAlignment="1">
      <alignment horizontal="center" vertical="top" wrapText="1"/>
    </xf>
    <xf numFmtId="165" fontId="6" fillId="0" borderId="128" xfId="0" applyNumberFormat="1" applyFont="1" applyBorder="1" applyAlignment="1">
      <alignment horizontal="center" vertical="top"/>
    </xf>
    <xf numFmtId="0" fontId="6" fillId="0" borderId="129" xfId="0" applyFont="1" applyBorder="1" applyAlignment="1">
      <alignment horizontal="center" vertical="top"/>
    </xf>
    <xf numFmtId="0" fontId="53" fillId="0" borderId="119" xfId="0" applyFont="1" applyBorder="1" applyAlignment="1">
      <alignment horizontal="left" vertical="top" wrapText="1"/>
    </xf>
    <xf numFmtId="0" fontId="52" fillId="0" borderId="119" xfId="0" applyFont="1" applyBorder="1" applyAlignment="1">
      <alignment horizontal="center" vertical="top" textRotation="90" wrapText="1"/>
    </xf>
    <xf numFmtId="0" fontId="8" fillId="0" borderId="119" xfId="0" applyFont="1" applyBorder="1" applyAlignment="1">
      <alignment horizontal="center" vertical="center" textRotation="90" wrapText="1"/>
    </xf>
    <xf numFmtId="0" fontId="8" fillId="0" borderId="119" xfId="0" applyFont="1" applyBorder="1" applyAlignment="1">
      <alignment horizontal="center" vertical="center" textRotation="90"/>
    </xf>
    <xf numFmtId="165" fontId="6" fillId="0" borderId="119" xfId="0" applyNumberFormat="1" applyFont="1" applyBorder="1" applyAlignment="1">
      <alignment horizontal="center" vertical="top"/>
    </xf>
    <xf numFmtId="0" fontId="53" fillId="0" borderId="130" xfId="0" applyFont="1" applyBorder="1" applyAlignment="1">
      <alignment horizontal="left" vertical="top" wrapText="1"/>
    </xf>
    <xf numFmtId="0" fontId="6" fillId="0" borderId="128" xfId="0" applyFont="1" applyBorder="1" applyAlignment="1">
      <alignment horizontal="center" vertical="top"/>
    </xf>
    <xf numFmtId="0" fontId="6" fillId="0" borderId="128" xfId="0" applyFont="1" applyBorder="1" applyAlignment="1">
      <alignment horizontal="center" vertical="center" textRotation="90"/>
    </xf>
    <xf numFmtId="9" fontId="6" fillId="0" borderId="128" xfId="0" applyNumberFormat="1" applyFont="1" applyBorder="1" applyAlignment="1">
      <alignment horizontal="center" vertical="center"/>
    </xf>
    <xf numFmtId="164" fontId="6" fillId="0" borderId="128" xfId="0" applyNumberFormat="1" applyFont="1" applyBorder="1" applyAlignment="1">
      <alignment horizontal="center" vertical="top"/>
    </xf>
    <xf numFmtId="0" fontId="8" fillId="0" borderId="128" xfId="0" applyFont="1" applyBorder="1" applyAlignment="1">
      <alignment horizontal="center" vertical="center" textRotation="90" wrapText="1"/>
    </xf>
    <xf numFmtId="0" fontId="8" fillId="0" borderId="128" xfId="0" applyFont="1" applyBorder="1" applyAlignment="1">
      <alignment horizontal="center" vertical="center" textRotation="90"/>
    </xf>
    <xf numFmtId="0" fontId="54" fillId="0" borderId="128" xfId="0" applyFont="1" applyBorder="1" applyAlignment="1">
      <alignment horizontal="center" vertical="top" wrapText="1"/>
    </xf>
    <xf numFmtId="0" fontId="6" fillId="0" borderId="131" xfId="0" applyFont="1" applyBorder="1" applyAlignment="1">
      <alignment horizontal="center" vertical="top"/>
    </xf>
    <xf numFmtId="0" fontId="53" fillId="0" borderId="124" xfId="0" applyFont="1" applyBorder="1" applyAlignment="1">
      <alignment horizontal="left" vertical="top" wrapText="1"/>
    </xf>
    <xf numFmtId="0" fontId="52" fillId="0" borderId="128" xfId="0" applyFont="1" applyBorder="1" applyAlignment="1">
      <alignment horizontal="center" vertical="top" textRotation="90" wrapText="1"/>
    </xf>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applyFont="1" applyAlignme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6" fillId="0" borderId="54" xfId="0" applyFont="1" applyBorder="1" applyAlignment="1">
      <alignment horizontal="center" vertical="top"/>
    </xf>
    <xf numFmtId="0" fontId="3" fillId="0" borderId="59" xfId="0" applyFont="1" applyBorder="1"/>
    <xf numFmtId="0" fontId="3" fillId="0" borderId="57" xfId="0" applyFont="1" applyBorder="1"/>
    <xf numFmtId="0" fontId="6" fillId="0" borderId="54" xfId="0" applyFont="1" applyBorder="1" applyAlignment="1">
      <alignment horizontal="center" vertical="top" wrapText="1"/>
    </xf>
    <xf numFmtId="0" fontId="8" fillId="0" borderId="54" xfId="0" applyFont="1" applyBorder="1" applyAlignment="1">
      <alignment horizontal="center" vertical="top" wrapText="1"/>
    </xf>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49" xfId="0" applyFont="1" applyBorder="1" applyAlignment="1">
      <alignment horizontal="left" vertical="center" wrapText="1"/>
    </xf>
    <xf numFmtId="0" fontId="3" fillId="0" borderId="51" xfId="0" applyFont="1" applyBorder="1"/>
    <xf numFmtId="0" fontId="3" fillId="0" borderId="50" xfId="0" applyFont="1" applyBorder="1"/>
    <xf numFmtId="0" fontId="6" fillId="0" borderId="118" xfId="0" applyFont="1" applyBorder="1" applyAlignment="1">
      <alignment horizontal="center" vertical="top"/>
    </xf>
    <xf numFmtId="0" fontId="6" fillId="0" borderId="122" xfId="0" applyFont="1" applyBorder="1" applyAlignment="1">
      <alignment horizontal="center" vertical="top"/>
    </xf>
    <xf numFmtId="0" fontId="6" fillId="0" borderId="119" xfId="0" applyFont="1" applyBorder="1" applyAlignment="1">
      <alignment horizontal="center" vertical="top" wrapText="1"/>
    </xf>
    <xf numFmtId="0" fontId="6" fillId="0" borderId="59" xfId="0" applyFont="1" applyBorder="1" applyAlignment="1">
      <alignment horizontal="center" vertical="top" wrapText="1"/>
    </xf>
    <xf numFmtId="9" fontId="6" fillId="0" borderId="119" xfId="0" applyNumberFormat="1" applyFont="1" applyBorder="1" applyAlignment="1">
      <alignment horizontal="center" vertical="top" wrapText="1"/>
    </xf>
    <xf numFmtId="9" fontId="6" fillId="0" borderId="59" xfId="0" applyNumberFormat="1" applyFont="1" applyBorder="1" applyAlignment="1">
      <alignment horizontal="center" vertical="top" wrapText="1"/>
    </xf>
    <xf numFmtId="0" fontId="8" fillId="0" borderId="119" xfId="0" applyFont="1" applyBorder="1" applyAlignment="1">
      <alignment horizontal="center" vertical="top" wrapText="1"/>
    </xf>
    <xf numFmtId="0" fontId="8" fillId="0" borderId="59" xfId="0" applyFont="1" applyBorder="1" applyAlignment="1">
      <alignment horizontal="center" vertical="top" wrapText="1"/>
    </xf>
    <xf numFmtId="9" fontId="6" fillId="0" borderId="124" xfId="0" applyNumberFormat="1" applyFont="1" applyBorder="1" applyAlignment="1">
      <alignment horizontal="center" vertical="top" wrapText="1"/>
    </xf>
    <xf numFmtId="0" fontId="8" fillId="0" borderId="124" xfId="0" applyFont="1" applyBorder="1" applyAlignment="1">
      <alignment horizontal="center" vertical="top" wrapText="1"/>
    </xf>
    <xf numFmtId="0" fontId="8" fillId="4" borderId="54" xfId="0" applyFont="1" applyFill="1" applyBorder="1" applyAlignment="1">
      <alignment horizontal="center" vertical="center"/>
    </xf>
    <xf numFmtId="0" fontId="8" fillId="4" borderId="55" xfId="0" applyFont="1" applyFill="1" applyBorder="1" applyAlignment="1">
      <alignment horizontal="center" vertical="center" wrapText="1"/>
    </xf>
    <xf numFmtId="0" fontId="8" fillId="4" borderId="55" xfId="0" applyFont="1" applyFill="1" applyBorder="1" applyAlignment="1">
      <alignment horizontal="center" vertical="center"/>
    </xf>
    <xf numFmtId="0" fontId="8" fillId="4" borderId="54" xfId="0" applyFont="1" applyFill="1" applyBorder="1" applyAlignment="1">
      <alignment horizontal="center" vertical="center" wrapText="1"/>
    </xf>
    <xf numFmtId="0" fontId="8" fillId="4" borderId="56" xfId="0" applyFont="1" applyFill="1" applyBorder="1" applyAlignment="1">
      <alignment horizontal="center" vertical="center"/>
    </xf>
    <xf numFmtId="0" fontId="3" fillId="0" borderId="56" xfId="0" applyFont="1" applyBorder="1"/>
    <xf numFmtId="0" fontId="6" fillId="0" borderId="119" xfId="0" applyFont="1" applyBorder="1" applyAlignment="1">
      <alignment horizontal="center" vertical="top"/>
    </xf>
    <xf numFmtId="0" fontId="6" fillId="0" borderId="59" xfId="0" applyFont="1" applyBorder="1" applyAlignment="1">
      <alignment horizontal="center" vertical="top"/>
    </xf>
    <xf numFmtId="0" fontId="8" fillId="4" borderId="54" xfId="0" applyFont="1" applyFill="1" applyBorder="1" applyAlignment="1">
      <alignment horizontal="center" vertical="center" textRotation="90" wrapText="1"/>
    </xf>
    <xf numFmtId="0" fontId="8" fillId="4" borderId="49" xfId="0" applyFont="1" applyFill="1" applyBorder="1" applyAlignment="1">
      <alignment horizontal="center" vertical="center" wrapText="1"/>
    </xf>
    <xf numFmtId="0" fontId="8" fillId="4" borderId="56" xfId="0" applyFont="1" applyFill="1" applyBorder="1" applyAlignment="1">
      <alignment horizontal="center" vertical="center" wrapText="1"/>
    </xf>
    <xf numFmtId="0" fontId="12" fillId="4" borderId="43" xfId="0" applyFont="1" applyFill="1" applyBorder="1" applyAlignment="1">
      <alignment horizontal="center" vertical="center"/>
    </xf>
    <xf numFmtId="0" fontId="3" fillId="0" borderId="4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13" fillId="4" borderId="49" xfId="0" applyFont="1" applyFill="1" applyBorder="1" applyAlignment="1">
      <alignment horizontal="left" vertical="center"/>
    </xf>
    <xf numFmtId="0" fontId="14" fillId="2" borderId="49" xfId="0" applyFont="1" applyFill="1" applyBorder="1" applyAlignment="1">
      <alignment horizontal="left" vertical="center"/>
    </xf>
    <xf numFmtId="0" fontId="6" fillId="2" borderId="52" xfId="0" applyFont="1" applyFill="1" applyBorder="1" applyAlignment="1">
      <alignment horizontal="left" vertical="center"/>
    </xf>
    <xf numFmtId="0" fontId="3" fillId="0" borderId="53" xfId="0" applyFont="1" applyBorder="1"/>
    <xf numFmtId="0" fontId="14" fillId="2" borderId="49" xfId="0" applyFont="1" applyFill="1" applyBorder="1" applyAlignment="1">
      <alignment horizontal="left" vertical="center" wrapText="1"/>
    </xf>
    <xf numFmtId="0" fontId="3" fillId="0" borderId="51" xfId="0" applyFont="1" applyBorder="1" applyAlignment="1">
      <alignment wrapText="1"/>
    </xf>
    <xf numFmtId="0" fontId="3" fillId="0" borderId="50" xfId="0" applyFont="1" applyBorder="1" applyAlignment="1">
      <alignment wrapText="1"/>
    </xf>
    <xf numFmtId="0" fontId="8" fillId="4" borderId="49" xfId="0" applyFont="1" applyFill="1" applyBorder="1" applyAlignment="1">
      <alignment horizontal="center" vertical="center"/>
    </xf>
    <xf numFmtId="0" fontId="2" fillId="4" borderId="54" xfId="0" applyFont="1" applyFill="1" applyBorder="1" applyAlignment="1">
      <alignment horizontal="center" vertical="center" textRotation="90"/>
    </xf>
    <xf numFmtId="0" fontId="8" fillId="0" borderId="119" xfId="0" applyFont="1" applyBorder="1" applyAlignment="1">
      <alignment horizontal="center" vertical="top"/>
    </xf>
    <xf numFmtId="0" fontId="8" fillId="0" borderId="59" xfId="0" applyFont="1" applyBorder="1" applyAlignment="1">
      <alignment horizontal="center" vertical="top"/>
    </xf>
    <xf numFmtId="0" fontId="8" fillId="0" borderId="124" xfId="0" applyFont="1" applyBorder="1" applyAlignment="1">
      <alignment horizontal="center" vertical="top"/>
    </xf>
    <xf numFmtId="0" fontId="55" fillId="0" borderId="119" xfId="0" applyFont="1" applyBorder="1" applyAlignment="1">
      <alignment horizontal="center" vertical="center" wrapText="1"/>
    </xf>
    <xf numFmtId="0" fontId="55" fillId="0" borderId="124" xfId="0" applyFont="1" applyBorder="1" applyAlignment="1">
      <alignment horizontal="center" vertical="center" wrapText="1"/>
    </xf>
    <xf numFmtId="0" fontId="54" fillId="0" borderId="119" xfId="0" applyFont="1" applyBorder="1" applyAlignment="1">
      <alignment horizontal="center" vertical="top" wrapText="1"/>
    </xf>
    <xf numFmtId="0" fontId="54" fillId="0" borderId="124" xfId="0" applyFont="1" applyBorder="1" applyAlignment="1">
      <alignment horizontal="center" vertical="top" wrapText="1"/>
    </xf>
    <xf numFmtId="0" fontId="55" fillId="0" borderId="119" xfId="0" applyFont="1" applyBorder="1" applyAlignment="1">
      <alignment horizontal="center" vertical="center"/>
    </xf>
    <xf numFmtId="0" fontId="55" fillId="0" borderId="124" xfId="0" applyFont="1" applyBorder="1" applyAlignment="1">
      <alignment horizontal="center" vertical="center"/>
    </xf>
    <xf numFmtId="0" fontId="6" fillId="0" borderId="124" xfId="0" applyFont="1" applyBorder="1" applyAlignment="1">
      <alignment horizontal="center" vertical="top" wrapText="1"/>
    </xf>
    <xf numFmtId="0" fontId="55" fillId="0" borderId="119" xfId="0" applyFont="1" applyBorder="1" applyAlignment="1">
      <alignment horizontal="center" vertical="top" wrapText="1"/>
    </xf>
    <xf numFmtId="0" fontId="55" fillId="0" borderId="124" xfId="0" applyFont="1" applyBorder="1" applyAlignment="1">
      <alignment horizontal="center" vertical="top" wrapText="1"/>
    </xf>
    <xf numFmtId="0" fontId="3" fillId="0" borderId="118" xfId="0" applyFont="1" applyBorder="1" applyAlignment="1">
      <alignment horizontal="center" vertical="top"/>
    </xf>
    <xf numFmtId="0" fontId="3" fillId="0" borderId="123" xfId="0" applyFont="1" applyBorder="1" applyAlignment="1">
      <alignment horizontal="center" vertical="top"/>
    </xf>
    <xf numFmtId="0" fontId="17" fillId="9" borderId="60" xfId="0" applyFont="1" applyFill="1" applyBorder="1" applyAlignment="1">
      <alignment horizontal="center" wrapText="1" readingOrder="1"/>
    </xf>
    <xf numFmtId="0" fontId="3" fillId="0" borderId="68" xfId="0" applyFont="1" applyBorder="1"/>
    <xf numFmtId="0" fontId="3" fillId="0" borderId="65" xfId="0" applyFont="1" applyBorder="1"/>
    <xf numFmtId="0" fontId="3" fillId="0" borderId="78" xfId="0" applyFont="1" applyBorder="1"/>
    <xf numFmtId="0" fontId="17" fillId="9" borderId="73" xfId="0" applyFont="1" applyFill="1" applyBorder="1" applyAlignment="1">
      <alignment horizontal="center" wrapText="1" readingOrder="1"/>
    </xf>
    <xf numFmtId="0" fontId="3" fillId="0" borderId="72" xfId="0" applyFont="1" applyBorder="1"/>
    <xf numFmtId="0" fontId="3" fillId="0" borderId="67" xfId="0" applyFont="1" applyBorder="1"/>
    <xf numFmtId="0" fontId="3" fillId="0" borderId="71" xfId="0" applyFont="1" applyBorder="1"/>
    <xf numFmtId="0" fontId="17" fillId="7" borderId="69" xfId="0" applyFont="1" applyFill="1" applyBorder="1" applyAlignment="1">
      <alignment horizontal="center" vertical="center" wrapText="1" readingOrder="1"/>
    </xf>
    <xf numFmtId="0" fontId="3" fillId="0" borderId="77" xfId="0" applyFont="1" applyBorder="1"/>
    <xf numFmtId="0" fontId="17" fillId="7" borderId="73" xfId="0" applyFont="1" applyFill="1" applyBorder="1" applyAlignment="1">
      <alignment horizontal="center" vertical="center" wrapText="1" readingOrder="1"/>
    </xf>
    <xf numFmtId="0" fontId="17" fillId="8" borderId="73" xfId="0" applyFont="1" applyFill="1" applyBorder="1" applyAlignment="1">
      <alignment horizontal="center" wrapText="1" readingOrder="1"/>
    </xf>
    <xf numFmtId="0" fontId="17" fillId="10" borderId="60" xfId="0" applyFont="1" applyFill="1" applyBorder="1" applyAlignment="1">
      <alignment horizontal="center" wrapText="1" readingOrder="1"/>
    </xf>
    <xf numFmtId="0" fontId="3" fillId="0" borderId="62" xfId="0" applyFont="1" applyBorder="1"/>
    <xf numFmtId="0" fontId="17" fillId="9" borderId="81" xfId="0" applyFont="1" applyFill="1" applyBorder="1" applyAlignment="1">
      <alignment horizontal="center" wrapText="1" readingOrder="1"/>
    </xf>
    <xf numFmtId="0" fontId="17" fillId="7" borderId="81" xfId="0" applyFont="1" applyFill="1" applyBorder="1" applyAlignment="1">
      <alignment horizontal="center" vertical="center" wrapText="1" readingOrder="1"/>
    </xf>
    <xf numFmtId="0" fontId="17" fillId="7" borderId="60" xfId="0" applyFont="1" applyFill="1" applyBorder="1" applyAlignment="1">
      <alignment horizontal="center" vertical="center" wrapText="1" readingOrder="1"/>
    </xf>
    <xf numFmtId="0" fontId="17" fillId="8" borderId="81" xfId="0" applyFont="1" applyFill="1" applyBorder="1" applyAlignment="1">
      <alignment horizontal="center" wrapText="1" readingOrder="1"/>
    </xf>
    <xf numFmtId="0" fontId="17" fillId="8" borderId="60" xfId="0" applyFont="1" applyFill="1" applyBorder="1" applyAlignment="1">
      <alignment horizontal="center" wrapText="1" readingOrder="1"/>
    </xf>
    <xf numFmtId="0" fontId="17" fillId="9" borderId="69" xfId="0" applyFont="1" applyFill="1" applyBorder="1" applyAlignment="1">
      <alignment horizontal="center" wrapText="1" readingOrder="1"/>
    </xf>
    <xf numFmtId="0" fontId="16" fillId="0" borderId="69" xfId="0" applyFont="1" applyBorder="1" applyAlignment="1">
      <alignment horizontal="center" vertical="center" wrapText="1"/>
    </xf>
    <xf numFmtId="0" fontId="3" fillId="0" borderId="70" xfId="0" applyFont="1" applyBorder="1"/>
    <xf numFmtId="0" fontId="3" fillId="0" borderId="82" xfId="0" applyFont="1" applyBorder="1"/>
    <xf numFmtId="0" fontId="3" fillId="0" borderId="83" xfId="0" applyFont="1" applyBorder="1"/>
    <xf numFmtId="0" fontId="3" fillId="0" borderId="85" xfId="0" applyFont="1" applyBorder="1"/>
    <xf numFmtId="0" fontId="3" fillId="0" borderId="86" xfId="0" applyFont="1" applyBorder="1"/>
    <xf numFmtId="0" fontId="3" fillId="0" borderId="84" xfId="0" applyFont="1" applyBorder="1"/>
    <xf numFmtId="0" fontId="17" fillId="8" borderId="69" xfId="0" applyFont="1" applyFill="1" applyBorder="1" applyAlignment="1">
      <alignment horizontal="center" wrapText="1" readingOrder="1"/>
    </xf>
    <xf numFmtId="0" fontId="17" fillId="10" borderId="81" xfId="0" applyFont="1" applyFill="1" applyBorder="1" applyAlignment="1">
      <alignment horizontal="center" wrapText="1" readingOrder="1"/>
    </xf>
    <xf numFmtId="0" fontId="12" fillId="0" borderId="0" xfId="0" applyFont="1" applyAlignment="1">
      <alignment horizontal="center" vertical="center" wrapText="1"/>
    </xf>
    <xf numFmtId="0" fontId="15" fillId="6" borderId="60" xfId="0" applyFont="1" applyFill="1" applyBorder="1" applyAlignment="1">
      <alignment horizontal="center" vertical="center" wrapText="1" readingOrder="1"/>
    </xf>
    <xf numFmtId="0" fontId="3" fillId="0" borderId="61" xfId="0" applyFont="1" applyBorder="1"/>
    <xf numFmtId="0" fontId="3" fillId="0" borderId="63" xfId="0" applyFont="1" applyBorder="1"/>
    <xf numFmtId="0" fontId="3" fillId="0" borderId="64" xfId="0" applyFont="1" applyBorder="1"/>
    <xf numFmtId="0" fontId="3" fillId="0" borderId="66" xfId="0" applyFont="1" applyBorder="1"/>
    <xf numFmtId="0" fontId="15" fillId="6" borderId="60" xfId="0" applyFont="1" applyFill="1" applyBorder="1" applyAlignment="1">
      <alignment horizontal="center" vertical="center" textRotation="90" wrapText="1" readingOrder="1"/>
    </xf>
    <xf numFmtId="0" fontId="17" fillId="10" borderId="73" xfId="0" applyFont="1" applyFill="1" applyBorder="1" applyAlignment="1">
      <alignment horizontal="center" wrapText="1" readingOrder="1"/>
    </xf>
    <xf numFmtId="0" fontId="17" fillId="10" borderId="69" xfId="0" applyFont="1" applyFill="1" applyBorder="1" applyAlignment="1">
      <alignment horizontal="center" wrapText="1" readingOrder="1"/>
    </xf>
    <xf numFmtId="0" fontId="18" fillId="8" borderId="74" xfId="0" applyFont="1" applyFill="1" applyBorder="1" applyAlignment="1">
      <alignment horizontal="center" vertical="center" wrapText="1" readingOrder="1"/>
    </xf>
    <xf numFmtId="0" fontId="3" fillId="0" borderId="75" xfId="0" applyFont="1" applyBorder="1"/>
    <xf numFmtId="0" fontId="3" fillId="0" borderId="76" xfId="0" applyFont="1" applyBorder="1"/>
    <xf numFmtId="0" fontId="3" fillId="0" borderId="79" xfId="0" applyFont="1" applyBorder="1"/>
    <xf numFmtId="0" fontId="3" fillId="0" borderId="80" xfId="0" applyFont="1" applyBorder="1"/>
    <xf numFmtId="0" fontId="3" fillId="0" borderId="87" xfId="0" applyFont="1" applyBorder="1"/>
    <xf numFmtId="0" fontId="3" fillId="0" borderId="88" xfId="0" applyFont="1" applyBorder="1"/>
    <xf numFmtId="0" fontId="3" fillId="0" borderId="89" xfId="0" applyFont="1" applyBorder="1"/>
    <xf numFmtId="0" fontId="18" fillId="10" borderId="74" xfId="0" applyFont="1" applyFill="1" applyBorder="1" applyAlignment="1">
      <alignment horizontal="center" vertical="center" wrapText="1" readingOrder="1"/>
    </xf>
    <xf numFmtId="0" fontId="18" fillId="7" borderId="74" xfId="0" applyFont="1" applyFill="1" applyBorder="1" applyAlignment="1">
      <alignment horizontal="center" vertical="center" wrapText="1" readingOrder="1"/>
    </xf>
    <xf numFmtId="0" fontId="18" fillId="9" borderId="74" xfId="0" applyFont="1" applyFill="1" applyBorder="1" applyAlignment="1">
      <alignment horizontal="center" vertical="center" wrapText="1" readingOrder="1"/>
    </xf>
    <xf numFmtId="0" fontId="20" fillId="0" borderId="0" xfId="0" applyFont="1" applyAlignment="1">
      <alignment horizontal="center" vertical="center" wrapText="1"/>
    </xf>
    <xf numFmtId="0" fontId="21" fillId="0" borderId="69" xfId="0" applyFont="1" applyBorder="1" applyAlignment="1">
      <alignment horizontal="center" vertical="center" wrapText="1"/>
    </xf>
    <xf numFmtId="0" fontId="23" fillId="7" borderId="74" xfId="0" applyFont="1" applyFill="1" applyBorder="1" applyAlignment="1">
      <alignment horizontal="center" vertical="center" wrapText="1" readingOrder="1"/>
    </xf>
    <xf numFmtId="0" fontId="23" fillId="9" borderId="74" xfId="0" applyFont="1" applyFill="1" applyBorder="1" applyAlignment="1">
      <alignment horizontal="center" vertical="center" wrapText="1" readingOrder="1"/>
    </xf>
    <xf numFmtId="0" fontId="23" fillId="8" borderId="74" xfId="0" applyFont="1" applyFill="1" applyBorder="1" applyAlignment="1">
      <alignment horizontal="center" vertical="center" wrapText="1" readingOrder="1"/>
    </xf>
    <xf numFmtId="0" fontId="23" fillId="10" borderId="74" xfId="0" applyFont="1" applyFill="1" applyBorder="1" applyAlignment="1">
      <alignment horizontal="center" vertical="center" wrapText="1" readingOrder="1"/>
    </xf>
    <xf numFmtId="0" fontId="13" fillId="0" borderId="0" xfId="0" applyFont="1" applyAlignment="1">
      <alignment horizontal="center" vertical="center"/>
    </xf>
    <xf numFmtId="0" fontId="29" fillId="0" borderId="0" xfId="0" applyFont="1" applyAlignment="1">
      <alignment horizontal="center" vertical="center"/>
    </xf>
    <xf numFmtId="0" fontId="46" fillId="2" borderId="52" xfId="0" applyFont="1" applyFill="1" applyBorder="1" applyAlignment="1">
      <alignment horizontal="left" vertical="center" wrapText="1"/>
    </xf>
    <xf numFmtId="0" fontId="44" fillId="2" borderId="111" xfId="0" applyFont="1" applyFill="1" applyBorder="1" applyAlignment="1">
      <alignment horizontal="center" vertical="center" wrapText="1" readingOrder="1"/>
    </xf>
    <xf numFmtId="0" fontId="3" fillId="0" borderId="110" xfId="0" applyFont="1" applyBorder="1"/>
    <xf numFmtId="0" fontId="3" fillId="0" borderId="115" xfId="0" applyFont="1" applyBorder="1"/>
    <xf numFmtId="0" fontId="42" fillId="15" borderId="96" xfId="0" applyFont="1" applyFill="1" applyBorder="1" applyAlignment="1">
      <alignment horizontal="center" vertical="center" wrapText="1" readingOrder="1"/>
    </xf>
    <xf numFmtId="0" fontId="3" fillId="0" borderId="97" xfId="0" applyFont="1" applyBorder="1"/>
    <xf numFmtId="0" fontId="3" fillId="0" borderId="98" xfId="0" applyFont="1" applyBorder="1"/>
    <xf numFmtId="0" fontId="44" fillId="15" borderId="96" xfId="0" applyFont="1" applyFill="1" applyBorder="1" applyAlignment="1">
      <alignment horizontal="center" vertical="center" wrapText="1" readingOrder="1"/>
    </xf>
    <xf numFmtId="0" fontId="3" fillId="0" borderId="99" xfId="0" applyFont="1" applyBorder="1"/>
    <xf numFmtId="0" fontId="44" fillId="2" borderId="102" xfId="0" applyFont="1" applyFill="1" applyBorder="1" applyAlignment="1">
      <alignment horizontal="center" vertical="center" wrapText="1" readingOrder="1"/>
    </xf>
    <xf numFmtId="0" fontId="3" fillId="0" borderId="106" xfId="0" applyFont="1" applyBorder="1"/>
    <xf numFmtId="0" fontId="3" fillId="0" borderId="112" xfId="0" applyFont="1" applyBorder="1"/>
    <xf numFmtId="0" fontId="44" fillId="2" borderId="103" xfId="0" applyFont="1" applyFill="1" applyBorder="1" applyAlignment="1">
      <alignment horizontal="center" vertical="center" wrapText="1" readingOrder="1"/>
    </xf>
    <xf numFmtId="0" fontId="3" fillId="0" borderId="107" xfId="0" applyFont="1" applyBorder="1"/>
    <xf numFmtId="0" fontId="44" fillId="2" borderId="113" xfId="0" applyFont="1" applyFill="1" applyBorder="1" applyAlignment="1">
      <alignment horizontal="center" vertical="center" wrapText="1" readingOrder="1"/>
    </xf>
    <xf numFmtId="0" fontId="3" fillId="0" borderId="114" xfId="0" applyFont="1" applyBorder="1"/>
  </cellXfs>
  <cellStyles count="1">
    <cellStyle name="Normal" xfId="0" builtinId="0"/>
  </cellStyles>
  <dxfs count="307">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306"/>
      <tableStyleElement type="firstRowStripe" dxfId="305"/>
      <tableStyleElement type="secondRowStripe" dxfId="30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1" name="Table_1" displayName="Table_1" ref="B209:C219">
  <tableColumns count="2">
    <tableColumn id="1" name="Criterios"/>
    <tableColumn id="2"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6" workbookViewId="0">
      <selection activeCell="B22" sqref="B22"/>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220" t="s">
        <v>0</v>
      </c>
      <c r="C2" s="221"/>
      <c r="D2" s="221"/>
      <c r="E2" s="221"/>
      <c r="F2" s="221"/>
      <c r="G2" s="221"/>
      <c r="H2" s="222"/>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223" t="s">
        <v>1</v>
      </c>
      <c r="C4" s="224"/>
      <c r="D4" s="224"/>
      <c r="E4" s="224"/>
      <c r="F4" s="224"/>
      <c r="G4" s="224"/>
      <c r="H4" s="225"/>
      <c r="I4" s="1"/>
      <c r="J4" s="1"/>
      <c r="K4" s="1"/>
      <c r="L4" s="1"/>
      <c r="M4" s="1"/>
      <c r="N4" s="1"/>
      <c r="O4" s="1"/>
      <c r="P4" s="1"/>
      <c r="Q4" s="1"/>
      <c r="R4" s="1"/>
      <c r="S4" s="1"/>
      <c r="T4" s="1"/>
      <c r="U4" s="1"/>
      <c r="V4" s="1"/>
      <c r="W4" s="1"/>
      <c r="X4" s="1"/>
      <c r="Y4" s="1"/>
      <c r="Z4" s="1"/>
    </row>
    <row r="5" spans="1:26" ht="63" customHeight="1" x14ac:dyDescent="0.25">
      <c r="A5" s="1"/>
      <c r="B5" s="226"/>
      <c r="C5" s="227"/>
      <c r="D5" s="227"/>
      <c r="E5" s="227"/>
      <c r="F5" s="227"/>
      <c r="G5" s="227"/>
      <c r="H5" s="228"/>
      <c r="I5" s="1"/>
      <c r="J5" s="1"/>
      <c r="K5" s="1"/>
      <c r="L5" s="1"/>
      <c r="M5" s="1"/>
      <c r="N5" s="1"/>
      <c r="O5" s="1"/>
      <c r="P5" s="1"/>
      <c r="Q5" s="1"/>
      <c r="R5" s="1"/>
      <c r="S5" s="1"/>
      <c r="T5" s="1"/>
      <c r="U5" s="1"/>
      <c r="V5" s="1"/>
      <c r="W5" s="1"/>
      <c r="X5" s="1"/>
      <c r="Y5" s="1"/>
      <c r="Z5" s="1"/>
    </row>
    <row r="6" spans="1:26" x14ac:dyDescent="0.25">
      <c r="A6" s="1"/>
      <c r="B6" s="229" t="s">
        <v>2</v>
      </c>
      <c r="C6" s="230"/>
      <c r="D6" s="230"/>
      <c r="E6" s="230"/>
      <c r="F6" s="230"/>
      <c r="G6" s="230"/>
      <c r="H6" s="231"/>
      <c r="I6" s="1"/>
      <c r="J6" s="1"/>
      <c r="K6" s="1"/>
      <c r="L6" s="1"/>
      <c r="M6" s="1"/>
      <c r="N6" s="1"/>
      <c r="O6" s="1"/>
      <c r="P6" s="1"/>
      <c r="Q6" s="1"/>
      <c r="R6" s="1"/>
      <c r="S6" s="1"/>
      <c r="T6" s="1"/>
      <c r="U6" s="1"/>
      <c r="V6" s="1"/>
      <c r="W6" s="1"/>
      <c r="X6" s="1"/>
      <c r="Y6" s="1"/>
      <c r="Z6" s="1"/>
    </row>
    <row r="7" spans="1:26" ht="95.25" customHeight="1" x14ac:dyDescent="0.25">
      <c r="A7" s="1"/>
      <c r="B7" s="232" t="s">
        <v>3</v>
      </c>
      <c r="C7" s="233"/>
      <c r="D7" s="233"/>
      <c r="E7" s="233"/>
      <c r="F7" s="233"/>
      <c r="G7" s="233"/>
      <c r="H7" s="234"/>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235" t="s">
        <v>4</v>
      </c>
      <c r="C9" s="224"/>
      <c r="D9" s="224"/>
      <c r="E9" s="224"/>
      <c r="F9" s="224"/>
      <c r="G9" s="224"/>
      <c r="H9" s="225"/>
      <c r="I9" s="1"/>
      <c r="J9" s="1"/>
      <c r="K9" s="1"/>
      <c r="L9" s="1"/>
      <c r="M9" s="1"/>
      <c r="N9" s="1"/>
      <c r="O9" s="1"/>
      <c r="P9" s="1"/>
      <c r="Q9" s="1"/>
      <c r="R9" s="1"/>
      <c r="S9" s="1"/>
      <c r="T9" s="1"/>
      <c r="U9" s="1"/>
      <c r="V9" s="1"/>
      <c r="W9" s="1"/>
      <c r="X9" s="1"/>
      <c r="Y9" s="1"/>
      <c r="Z9" s="1"/>
    </row>
    <row r="10" spans="1:26" ht="44.25" customHeight="1" x14ac:dyDescent="0.25">
      <c r="A10" s="1"/>
      <c r="B10" s="236"/>
      <c r="C10" s="224"/>
      <c r="D10" s="224"/>
      <c r="E10" s="224"/>
      <c r="F10" s="224"/>
      <c r="G10" s="224"/>
      <c r="H10" s="225"/>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216" t="s">
        <v>5</v>
      </c>
      <c r="D12" s="217"/>
      <c r="E12" s="218" t="s">
        <v>6</v>
      </c>
      <c r="F12" s="219"/>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212" t="s">
        <v>7</v>
      </c>
      <c r="D13" s="213"/>
      <c r="E13" s="214" t="s">
        <v>8</v>
      </c>
      <c r="F13" s="215"/>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212" t="s">
        <v>9</v>
      </c>
      <c r="D14" s="213"/>
      <c r="E14" s="214" t="s">
        <v>10</v>
      </c>
      <c r="F14" s="215"/>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212" t="s">
        <v>11</v>
      </c>
      <c r="D15" s="213"/>
      <c r="E15" s="214" t="s">
        <v>12</v>
      </c>
      <c r="F15" s="215"/>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212" t="s">
        <v>13</v>
      </c>
      <c r="D16" s="213"/>
      <c r="E16" s="214" t="s">
        <v>14</v>
      </c>
      <c r="F16" s="215"/>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208" t="s">
        <v>15</v>
      </c>
      <c r="D17" s="209"/>
      <c r="E17" s="204" t="s">
        <v>16</v>
      </c>
      <c r="F17" s="205"/>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208" t="s">
        <v>17</v>
      </c>
      <c r="D18" s="209"/>
      <c r="E18" s="204" t="s">
        <v>18</v>
      </c>
      <c r="F18" s="205"/>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208" t="s">
        <v>19</v>
      </c>
      <c r="D19" s="209"/>
      <c r="E19" s="204" t="s">
        <v>20</v>
      </c>
      <c r="F19" s="205"/>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208" t="s">
        <v>21</v>
      </c>
      <c r="D20" s="209"/>
      <c r="E20" s="204" t="s">
        <v>22</v>
      </c>
      <c r="F20" s="205"/>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208" t="s">
        <v>23</v>
      </c>
      <c r="D21" s="209"/>
      <c r="E21" s="204" t="s">
        <v>24</v>
      </c>
      <c r="F21" s="205"/>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208" t="s">
        <v>25</v>
      </c>
      <c r="D22" s="209"/>
      <c r="E22" s="204" t="s">
        <v>26</v>
      </c>
      <c r="F22" s="205"/>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208" t="s">
        <v>27</v>
      </c>
      <c r="D23" s="209"/>
      <c r="E23" s="204" t="s">
        <v>28</v>
      </c>
      <c r="F23" s="205"/>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208" t="s">
        <v>29</v>
      </c>
      <c r="D24" s="209"/>
      <c r="E24" s="204" t="s">
        <v>30</v>
      </c>
      <c r="F24" s="205"/>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208" t="s">
        <v>31</v>
      </c>
      <c r="D25" s="209"/>
      <c r="E25" s="204" t="s">
        <v>32</v>
      </c>
      <c r="F25" s="205"/>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208" t="s">
        <v>33</v>
      </c>
      <c r="D26" s="209"/>
      <c r="E26" s="204" t="s">
        <v>34</v>
      </c>
      <c r="F26" s="205"/>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208" t="s">
        <v>35</v>
      </c>
      <c r="D27" s="209"/>
      <c r="E27" s="204" t="s">
        <v>36</v>
      </c>
      <c r="F27" s="205"/>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208" t="s">
        <v>37</v>
      </c>
      <c r="D28" s="209"/>
      <c r="E28" s="204" t="s">
        <v>38</v>
      </c>
      <c r="F28" s="205"/>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208" t="s">
        <v>39</v>
      </c>
      <c r="D29" s="209"/>
      <c r="E29" s="204" t="s">
        <v>38</v>
      </c>
      <c r="F29" s="205"/>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208" t="s">
        <v>40</v>
      </c>
      <c r="D30" s="209"/>
      <c r="E30" s="204" t="s">
        <v>41</v>
      </c>
      <c r="F30" s="205"/>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208" t="s">
        <v>42</v>
      </c>
      <c r="D31" s="209"/>
      <c r="E31" s="204" t="s">
        <v>43</v>
      </c>
      <c r="F31" s="205"/>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208" t="s">
        <v>44</v>
      </c>
      <c r="D32" s="209"/>
      <c r="E32" s="204" t="s">
        <v>45</v>
      </c>
      <c r="F32" s="205"/>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208" t="s">
        <v>46</v>
      </c>
      <c r="D33" s="209"/>
      <c r="E33" s="204" t="s">
        <v>47</v>
      </c>
      <c r="F33" s="205"/>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208" t="s">
        <v>48</v>
      </c>
      <c r="D34" s="209"/>
      <c r="E34" s="204" t="s">
        <v>49</v>
      </c>
      <c r="F34" s="205"/>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208" t="s">
        <v>50</v>
      </c>
      <c r="D35" s="209"/>
      <c r="E35" s="204" t="s">
        <v>51</v>
      </c>
      <c r="F35" s="205"/>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208" t="s">
        <v>52</v>
      </c>
      <c r="D36" s="209"/>
      <c r="E36" s="204" t="s">
        <v>53</v>
      </c>
      <c r="F36" s="205"/>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208" t="s">
        <v>54</v>
      </c>
      <c r="D37" s="209"/>
      <c r="E37" s="204" t="s">
        <v>55</v>
      </c>
      <c r="F37" s="205"/>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210"/>
      <c r="D38" s="211"/>
      <c r="E38" s="206"/>
      <c r="F38" s="207"/>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201" t="s">
        <v>56</v>
      </c>
      <c r="C40" s="202"/>
      <c r="D40" s="202"/>
      <c r="E40" s="202"/>
      <c r="F40" s="202"/>
      <c r="G40" s="202"/>
      <c r="H40" s="203"/>
      <c r="I40" s="1"/>
      <c r="J40" s="1"/>
      <c r="K40" s="1"/>
      <c r="L40" s="1"/>
      <c r="M40" s="1"/>
      <c r="N40" s="1"/>
      <c r="O40" s="1"/>
      <c r="P40" s="1"/>
      <c r="Q40" s="1"/>
      <c r="R40" s="1"/>
      <c r="S40" s="1"/>
      <c r="T40" s="1"/>
      <c r="U40" s="1"/>
      <c r="V40" s="1"/>
      <c r="W40" s="1"/>
      <c r="X40" s="1"/>
      <c r="Y40" s="1"/>
      <c r="Z40" s="1"/>
    </row>
    <row r="41" spans="1:26" ht="20.25" customHeight="1" x14ac:dyDescent="0.25">
      <c r="A41" s="1"/>
      <c r="B41" s="201" t="s">
        <v>57</v>
      </c>
      <c r="C41" s="202"/>
      <c r="D41" s="202"/>
      <c r="E41" s="202"/>
      <c r="F41" s="202"/>
      <c r="G41" s="202"/>
      <c r="H41" s="203"/>
      <c r="I41" s="1"/>
      <c r="J41" s="1"/>
      <c r="K41" s="1"/>
      <c r="L41" s="1"/>
      <c r="M41" s="1"/>
      <c r="N41" s="1"/>
      <c r="O41" s="1"/>
      <c r="P41" s="1"/>
      <c r="Q41" s="1"/>
      <c r="R41" s="1"/>
      <c r="S41" s="1"/>
      <c r="T41" s="1"/>
      <c r="U41" s="1"/>
      <c r="V41" s="1"/>
      <c r="W41" s="1"/>
      <c r="X41" s="1"/>
      <c r="Y41" s="1"/>
      <c r="Z41" s="1"/>
    </row>
    <row r="42" spans="1:26" ht="20.25" customHeight="1" x14ac:dyDescent="0.25">
      <c r="A42" s="1"/>
      <c r="B42" s="201" t="s">
        <v>58</v>
      </c>
      <c r="C42" s="202"/>
      <c r="D42" s="202"/>
      <c r="E42" s="202"/>
      <c r="F42" s="202"/>
      <c r="G42" s="202"/>
      <c r="H42" s="203"/>
      <c r="I42" s="1"/>
      <c r="J42" s="1"/>
      <c r="K42" s="1"/>
      <c r="L42" s="1"/>
      <c r="M42" s="1"/>
      <c r="N42" s="1"/>
      <c r="O42" s="1"/>
      <c r="P42" s="1"/>
      <c r="Q42" s="1"/>
      <c r="R42" s="1"/>
      <c r="S42" s="1"/>
      <c r="T42" s="1"/>
      <c r="U42" s="1"/>
      <c r="V42" s="1"/>
      <c r="W42" s="1"/>
      <c r="X42" s="1"/>
      <c r="Y42" s="1"/>
      <c r="Z42" s="1"/>
    </row>
    <row r="43" spans="1:26" ht="20.25" customHeight="1" x14ac:dyDescent="0.25">
      <c r="A43" s="1"/>
      <c r="B43" s="201" t="s">
        <v>59</v>
      </c>
      <c r="C43" s="202"/>
      <c r="D43" s="202"/>
      <c r="E43" s="202"/>
      <c r="F43" s="202"/>
      <c r="G43" s="202"/>
      <c r="H43" s="203"/>
      <c r="I43" s="1"/>
      <c r="J43" s="1"/>
      <c r="K43" s="1"/>
      <c r="L43" s="1"/>
      <c r="M43" s="1"/>
      <c r="N43" s="1"/>
      <c r="O43" s="1"/>
      <c r="P43" s="1"/>
      <c r="Q43" s="1"/>
      <c r="R43" s="1"/>
      <c r="S43" s="1"/>
      <c r="T43" s="1"/>
      <c r="U43" s="1"/>
      <c r="V43" s="1"/>
      <c r="W43" s="1"/>
      <c r="X43" s="1"/>
      <c r="Y43" s="1"/>
      <c r="Z43" s="1"/>
    </row>
    <row r="44" spans="1:26" ht="15.75" customHeight="1" x14ac:dyDescent="0.25">
      <c r="A44" s="1"/>
      <c r="B44" s="201" t="s">
        <v>60</v>
      </c>
      <c r="C44" s="202"/>
      <c r="D44" s="202"/>
      <c r="E44" s="202"/>
      <c r="F44" s="202"/>
      <c r="G44" s="202"/>
      <c r="H44" s="203"/>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E17:F17"/>
    <mergeCell ref="C18:D18"/>
    <mergeCell ref="C19:D19"/>
    <mergeCell ref="C20:D20"/>
    <mergeCell ref="C21:D21"/>
    <mergeCell ref="C22:D22"/>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B43:H43"/>
    <mergeCell ref="B44:H44"/>
    <mergeCell ref="E31:F31"/>
    <mergeCell ref="E32:F32"/>
    <mergeCell ref="E33:F33"/>
    <mergeCell ref="E34:F34"/>
    <mergeCell ref="E35:F35"/>
    <mergeCell ref="E36:F36"/>
    <mergeCell ref="E37:F3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D1000"/>
  <sheetViews>
    <sheetView tabSelected="1" topLeftCell="O1" zoomScale="85" zoomScaleNormal="85" workbookViewId="0">
      <selection activeCell="E15" sqref="E15:E16"/>
    </sheetView>
  </sheetViews>
  <sheetFormatPr baseColWidth="10" defaultColWidth="12.625" defaultRowHeight="15" customHeight="1" x14ac:dyDescent="0.2"/>
  <cols>
    <col min="1" max="1" width="3.5" customWidth="1"/>
    <col min="2" max="2" width="12.375" customWidth="1"/>
    <col min="3" max="3" width="11.5" customWidth="1"/>
    <col min="4" max="4" width="14.125" customWidth="1"/>
    <col min="5" max="5" width="28.375" customWidth="1"/>
    <col min="6" max="6" width="16.625" customWidth="1"/>
    <col min="7" max="7" width="15.625" customWidth="1"/>
    <col min="8" max="8" width="14.5" customWidth="1"/>
    <col min="9" max="9" width="5.5" customWidth="1"/>
    <col min="10" max="10" width="23.875" customWidth="1"/>
    <col min="11" max="11" width="12.5" customWidth="1"/>
    <col min="12" max="12" width="15.375" customWidth="1"/>
    <col min="13" max="13" width="5.5" customWidth="1"/>
    <col min="14" max="14" width="14" customWidth="1"/>
    <col min="15" max="15" width="5.125" customWidth="1"/>
    <col min="16" max="16" width="27.125" customWidth="1"/>
    <col min="17" max="17" width="13.25" customWidth="1"/>
    <col min="18" max="18" width="6" customWidth="1"/>
    <col min="19" max="19" width="4.375" customWidth="1"/>
    <col min="20" max="20" width="4.875" customWidth="1"/>
    <col min="21" max="21" width="6.25" customWidth="1"/>
    <col min="22" max="22" width="5.875" customWidth="1"/>
    <col min="23" max="23" width="6.625" customWidth="1"/>
    <col min="24" max="24" width="8.75" customWidth="1"/>
    <col min="25" max="25" width="7.625" customWidth="1"/>
    <col min="26" max="26" width="9.125" customWidth="1"/>
    <col min="27" max="27" width="8.125" customWidth="1"/>
    <col min="28" max="28" width="8" customWidth="1"/>
    <col min="29" max="29" width="7.375" customWidth="1"/>
    <col min="30" max="30" width="6.375" customWidth="1"/>
    <col min="31" max="31" width="20.125" customWidth="1"/>
    <col min="32" max="32" width="16.5" customWidth="1"/>
    <col min="33" max="33" width="14.75" customWidth="1"/>
    <col min="34" max="34" width="13" customWidth="1"/>
    <col min="35" max="35" width="21" customWidth="1"/>
    <col min="36" max="36" width="18.375" customWidth="1"/>
    <col min="37" max="56" width="10" customWidth="1"/>
  </cols>
  <sheetData>
    <row r="1" spans="1:56" ht="16.5" customHeight="1" x14ac:dyDescent="0.3">
      <c r="A1" s="268" t="s">
        <v>61</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70"/>
      <c r="AK1" s="18"/>
      <c r="AL1" s="18"/>
      <c r="AM1" s="18"/>
      <c r="AN1" s="18"/>
      <c r="AO1" s="18"/>
      <c r="AP1" s="18"/>
      <c r="AQ1" s="18"/>
      <c r="AR1" s="18"/>
      <c r="AS1" s="18"/>
      <c r="AT1" s="18"/>
      <c r="AU1" s="18"/>
      <c r="AV1" s="18"/>
      <c r="AW1" s="18"/>
      <c r="AX1" s="18"/>
      <c r="AY1" s="18"/>
      <c r="AZ1" s="18"/>
      <c r="BA1" s="18"/>
      <c r="BB1" s="18"/>
      <c r="BC1" s="18"/>
      <c r="BD1" s="18"/>
    </row>
    <row r="2" spans="1:56" ht="24" customHeight="1" x14ac:dyDescent="0.3">
      <c r="A2" s="271"/>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3"/>
      <c r="AK2" s="18"/>
      <c r="AL2" s="18"/>
      <c r="AM2" s="18"/>
      <c r="AN2" s="18"/>
      <c r="AO2" s="18"/>
      <c r="AP2" s="18"/>
      <c r="AQ2" s="18"/>
      <c r="AR2" s="18"/>
      <c r="AS2" s="18"/>
      <c r="AT2" s="18"/>
      <c r="AU2" s="18"/>
      <c r="AV2" s="18"/>
      <c r="AW2" s="18"/>
      <c r="AX2" s="18"/>
      <c r="AY2" s="18"/>
      <c r="AZ2" s="18"/>
      <c r="BA2" s="18"/>
      <c r="BB2" s="18"/>
      <c r="BC2" s="18"/>
      <c r="BD2" s="18"/>
    </row>
    <row r="3" spans="1:56" ht="16.5" customHeight="1" x14ac:dyDescent="0.3">
      <c r="A3" s="19"/>
      <c r="B3" s="20"/>
      <c r="C3" s="19"/>
      <c r="D3" s="19"/>
      <c r="E3" s="18"/>
      <c r="F3" s="21"/>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row>
    <row r="4" spans="1:56" ht="26.25" customHeight="1" x14ac:dyDescent="0.3">
      <c r="A4" s="274" t="s">
        <v>62</v>
      </c>
      <c r="B4" s="246"/>
      <c r="C4" s="275" t="s">
        <v>63</v>
      </c>
      <c r="D4" s="245"/>
      <c r="E4" s="245"/>
      <c r="F4" s="245"/>
      <c r="G4" s="245"/>
      <c r="H4" s="245"/>
      <c r="I4" s="245"/>
      <c r="J4" s="245"/>
      <c r="K4" s="245"/>
      <c r="L4" s="245"/>
      <c r="M4" s="245"/>
      <c r="N4" s="246"/>
      <c r="O4" s="276"/>
      <c r="P4" s="202"/>
      <c r="Q4" s="277"/>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row>
    <row r="5" spans="1:56" ht="30" customHeight="1" x14ac:dyDescent="0.3">
      <c r="A5" s="274" t="s">
        <v>64</v>
      </c>
      <c r="B5" s="246"/>
      <c r="C5" s="278" t="s">
        <v>216</v>
      </c>
      <c r="D5" s="279"/>
      <c r="E5" s="279"/>
      <c r="F5" s="279"/>
      <c r="G5" s="279"/>
      <c r="H5" s="279"/>
      <c r="I5" s="279"/>
      <c r="J5" s="279"/>
      <c r="K5" s="279"/>
      <c r="L5" s="279"/>
      <c r="M5" s="279"/>
      <c r="N5" s="280"/>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row>
    <row r="6" spans="1:56" ht="49.5" customHeight="1" x14ac:dyDescent="0.3">
      <c r="A6" s="274" t="s">
        <v>65</v>
      </c>
      <c r="B6" s="246"/>
      <c r="C6" s="278" t="s">
        <v>217</v>
      </c>
      <c r="D6" s="245"/>
      <c r="E6" s="245"/>
      <c r="F6" s="245"/>
      <c r="G6" s="245"/>
      <c r="H6" s="245"/>
      <c r="I6" s="245"/>
      <c r="J6" s="245"/>
      <c r="K6" s="245"/>
      <c r="L6" s="245"/>
      <c r="M6" s="245"/>
      <c r="N6" s="246"/>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row>
    <row r="7" spans="1:56" ht="16.5" customHeight="1" x14ac:dyDescent="0.3">
      <c r="A7" s="281" t="s">
        <v>66</v>
      </c>
      <c r="B7" s="245"/>
      <c r="C7" s="245"/>
      <c r="D7" s="245"/>
      <c r="E7" s="245"/>
      <c r="F7" s="245"/>
      <c r="G7" s="246"/>
      <c r="H7" s="281" t="s">
        <v>67</v>
      </c>
      <c r="I7" s="245"/>
      <c r="J7" s="245"/>
      <c r="K7" s="245"/>
      <c r="L7" s="245"/>
      <c r="M7" s="245"/>
      <c r="N7" s="246"/>
      <c r="O7" s="281" t="s">
        <v>68</v>
      </c>
      <c r="P7" s="245"/>
      <c r="Q7" s="245"/>
      <c r="R7" s="245"/>
      <c r="S7" s="245"/>
      <c r="T7" s="245"/>
      <c r="U7" s="245"/>
      <c r="V7" s="245"/>
      <c r="W7" s="246"/>
      <c r="X7" s="281" t="s">
        <v>69</v>
      </c>
      <c r="Y7" s="245"/>
      <c r="Z7" s="245"/>
      <c r="AA7" s="245"/>
      <c r="AB7" s="245"/>
      <c r="AC7" s="245"/>
      <c r="AD7" s="246"/>
      <c r="AE7" s="281" t="s">
        <v>70</v>
      </c>
      <c r="AF7" s="245"/>
      <c r="AG7" s="245"/>
      <c r="AH7" s="245"/>
      <c r="AI7" s="245"/>
      <c r="AJ7" s="246"/>
      <c r="AK7" s="18"/>
      <c r="AL7" s="18"/>
      <c r="AM7" s="18"/>
      <c r="AN7" s="18"/>
      <c r="AO7" s="18"/>
      <c r="AP7" s="18"/>
      <c r="AQ7" s="18"/>
      <c r="AR7" s="18"/>
      <c r="AS7" s="18"/>
      <c r="AT7" s="18"/>
      <c r="AU7" s="18"/>
      <c r="AV7" s="18"/>
      <c r="AW7" s="18"/>
      <c r="AX7" s="18"/>
      <c r="AY7" s="18"/>
      <c r="AZ7" s="18"/>
      <c r="BA7" s="18"/>
      <c r="BB7" s="18"/>
      <c r="BC7" s="18"/>
      <c r="BD7" s="18"/>
    </row>
    <row r="8" spans="1:56" ht="16.5" customHeight="1" x14ac:dyDescent="0.3">
      <c r="A8" s="282" t="s">
        <v>71</v>
      </c>
      <c r="B8" s="257" t="s">
        <v>15</v>
      </c>
      <c r="C8" s="258" t="s">
        <v>17</v>
      </c>
      <c r="D8" s="258" t="s">
        <v>19</v>
      </c>
      <c r="E8" s="259" t="s">
        <v>21</v>
      </c>
      <c r="F8" s="260" t="s">
        <v>23</v>
      </c>
      <c r="G8" s="258" t="s">
        <v>72</v>
      </c>
      <c r="H8" s="258" t="s">
        <v>73</v>
      </c>
      <c r="I8" s="261" t="s">
        <v>74</v>
      </c>
      <c r="J8" s="260" t="s">
        <v>75</v>
      </c>
      <c r="K8" s="260" t="s">
        <v>76</v>
      </c>
      <c r="L8" s="267" t="s">
        <v>77</v>
      </c>
      <c r="M8" s="261" t="s">
        <v>74</v>
      </c>
      <c r="N8" s="258" t="s">
        <v>29</v>
      </c>
      <c r="O8" s="265" t="s">
        <v>78</v>
      </c>
      <c r="P8" s="260" t="s">
        <v>31</v>
      </c>
      <c r="Q8" s="260" t="s">
        <v>33</v>
      </c>
      <c r="R8" s="266" t="s">
        <v>79</v>
      </c>
      <c r="S8" s="245"/>
      <c r="T8" s="245"/>
      <c r="U8" s="245"/>
      <c r="V8" s="245"/>
      <c r="W8" s="246"/>
      <c r="X8" s="265" t="s">
        <v>80</v>
      </c>
      <c r="Y8" s="265" t="s">
        <v>81</v>
      </c>
      <c r="Z8" s="265" t="s">
        <v>74</v>
      </c>
      <c r="AA8" s="265" t="s">
        <v>82</v>
      </c>
      <c r="AB8" s="265" t="s">
        <v>74</v>
      </c>
      <c r="AC8" s="265" t="s">
        <v>83</v>
      </c>
      <c r="AD8" s="265" t="s">
        <v>50</v>
      </c>
      <c r="AE8" s="260" t="s">
        <v>70</v>
      </c>
      <c r="AF8" s="260" t="s">
        <v>84</v>
      </c>
      <c r="AG8" s="260" t="s">
        <v>85</v>
      </c>
      <c r="AH8" s="260" t="s">
        <v>86</v>
      </c>
      <c r="AI8" s="260" t="s">
        <v>87</v>
      </c>
      <c r="AJ8" s="260" t="s">
        <v>54</v>
      </c>
      <c r="AK8" s="18"/>
      <c r="AL8" s="18"/>
      <c r="AM8" s="18"/>
      <c r="AN8" s="18"/>
      <c r="AO8" s="18"/>
      <c r="AP8" s="18"/>
      <c r="AQ8" s="18"/>
      <c r="AR8" s="18"/>
      <c r="AS8" s="18"/>
      <c r="AT8" s="18"/>
      <c r="AU8" s="18"/>
      <c r="AV8" s="18"/>
      <c r="AW8" s="18"/>
      <c r="AX8" s="18"/>
      <c r="AY8" s="18"/>
      <c r="AZ8" s="18"/>
      <c r="BA8" s="18"/>
      <c r="BB8" s="18"/>
      <c r="BC8" s="18"/>
      <c r="BD8" s="18"/>
    </row>
    <row r="9" spans="1:56" ht="94.5" customHeight="1" thickBot="1" x14ac:dyDescent="0.25">
      <c r="A9" s="238"/>
      <c r="B9" s="238"/>
      <c r="C9" s="238"/>
      <c r="D9" s="238"/>
      <c r="E9" s="238"/>
      <c r="F9" s="238"/>
      <c r="G9" s="238"/>
      <c r="H9" s="238"/>
      <c r="I9" s="262"/>
      <c r="J9" s="238"/>
      <c r="K9" s="238"/>
      <c r="L9" s="262"/>
      <c r="M9" s="262"/>
      <c r="N9" s="238"/>
      <c r="O9" s="238"/>
      <c r="P9" s="238"/>
      <c r="Q9" s="238"/>
      <c r="R9" s="141" t="s">
        <v>88</v>
      </c>
      <c r="S9" s="141" t="s">
        <v>89</v>
      </c>
      <c r="T9" s="141" t="s">
        <v>90</v>
      </c>
      <c r="U9" s="141" t="s">
        <v>91</v>
      </c>
      <c r="V9" s="141" t="s">
        <v>92</v>
      </c>
      <c r="W9" s="141" t="s">
        <v>93</v>
      </c>
      <c r="X9" s="238"/>
      <c r="Y9" s="238"/>
      <c r="Z9" s="238"/>
      <c r="AA9" s="238"/>
      <c r="AB9" s="238"/>
      <c r="AC9" s="238"/>
      <c r="AD9" s="238"/>
      <c r="AE9" s="238"/>
      <c r="AF9" s="238"/>
      <c r="AG9" s="238"/>
      <c r="AH9" s="238"/>
      <c r="AI9" s="238"/>
      <c r="AJ9" s="238"/>
      <c r="AK9" s="22"/>
      <c r="AL9" s="22"/>
      <c r="AM9" s="22"/>
      <c r="AN9" s="22"/>
      <c r="AO9" s="22"/>
      <c r="AP9" s="22"/>
      <c r="AQ9" s="22"/>
      <c r="AR9" s="22"/>
      <c r="AS9" s="22"/>
      <c r="AT9" s="22"/>
      <c r="AU9" s="22"/>
      <c r="AV9" s="22"/>
      <c r="AW9" s="22"/>
      <c r="AX9" s="22"/>
      <c r="AY9" s="22"/>
      <c r="AZ9" s="22"/>
      <c r="BA9" s="22"/>
      <c r="BB9" s="22"/>
      <c r="BC9" s="22"/>
      <c r="BD9" s="22"/>
    </row>
    <row r="10" spans="1:56" ht="89.25" customHeight="1" thickBot="1" x14ac:dyDescent="0.25">
      <c r="A10" s="247">
        <v>1</v>
      </c>
      <c r="B10" s="249" t="s">
        <v>94</v>
      </c>
      <c r="C10" s="249" t="s">
        <v>227</v>
      </c>
      <c r="D10" s="249" t="s">
        <v>218</v>
      </c>
      <c r="E10" s="249" t="s">
        <v>219</v>
      </c>
      <c r="F10" s="249" t="s">
        <v>95</v>
      </c>
      <c r="G10" s="263">
        <v>12</v>
      </c>
      <c r="H10" s="253" t="str">
        <f>IF(G10&lt;=0,"",IF(G10&lt;=2,"Muy Baja",IF(G10&lt;=24,"Baja",IF(G10&lt;=500,"Media",IF(G10&lt;=5000,"Alta","Muy Alta")))))</f>
        <v>Baja</v>
      </c>
      <c r="I10" s="251">
        <f>IF(H10="","",IF(H10="Muy Baja",0.2,IF(H10="Baja",0.4,IF(H10="Media",0.6,IF(H10="Alta",0.8,IF(H10="Muy Alta",1,))))))</f>
        <v>0.4</v>
      </c>
      <c r="J10" s="251" t="s">
        <v>165</v>
      </c>
      <c r="K10" s="251" t="str">
        <f ca="1">IF(NOT(ISERROR(MATCH(J10,'Tabla Impacto'!$B$221:$B$223,0))),'Tabla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253" t="str">
        <f ca="1">IF(OR(K10='Tabla Impacto'!$C$11,K10='Tabla Impacto'!$D$11),"Leve",IF(OR(K10='Tabla Impacto'!$C$12,K10='Tabla Impacto'!$D$12),"Menor",IF(OR(K10='Tabla Impacto'!$C$13,K10='Tabla Impacto'!$D$13),"Moderado",IF(OR(K10='Tabla Impacto'!$C$14,K10='Tabla Impacto'!$D$14),"Mayor",IF(OR(K10='Tabla Impacto'!$C$15,K10='Tabla Impacto'!$D$15),"Catastrófico","")))))</f>
        <v>Menor</v>
      </c>
      <c r="M10" s="251">
        <f ca="1">IF(L10="","",IF(L10="Leve",0.2,IF(L10="Menor",0.4,IF(L10="Moderado",0.6,IF(L10="Mayor",0.8,IF(L10="Catastrófico",1,))))))</f>
        <v>0.4</v>
      </c>
      <c r="N10" s="283"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42">
        <v>1</v>
      </c>
      <c r="P10" s="143" t="s">
        <v>220</v>
      </c>
      <c r="Q10" s="142" t="str">
        <f t="shared" ref="Q10:Q69" si="0">IF(OR(R10="Preventivo",R10="Detectivo"),"Probabilidad",IF(R10="Correctivo","Impacto",""))</f>
        <v>Probabilidad</v>
      </c>
      <c r="R10" s="144" t="s">
        <v>97</v>
      </c>
      <c r="S10" s="144" t="s">
        <v>98</v>
      </c>
      <c r="T10" s="145" t="str">
        <f t="shared" ref="T10:T69" si="1">IF(AND(R10="Preventivo",S10="Automático"),"50%",IF(AND(R10="Preventivo",S10="Manual"),"40%",IF(AND(R10="Detectivo",S10="Automático"),"40%",IF(AND(R10="Detectivo",S10="Manual"),"30%",IF(AND(R10="Correctivo",S10="Automático"),"35%",IF(AND(R10="Correctivo",S10="Manual"),"25%",""))))))</f>
        <v>40%</v>
      </c>
      <c r="U10" s="144" t="s">
        <v>99</v>
      </c>
      <c r="V10" s="144" t="s">
        <v>100</v>
      </c>
      <c r="W10" s="144" t="s">
        <v>105</v>
      </c>
      <c r="X10" s="146">
        <f t="shared" ref="X10:X16" si="2">IFERROR(IF(Q10="Probabilidad",(I10-(+I10*T10)),IF(Q10="Impacto",I10,"")),"")</f>
        <v>0.24</v>
      </c>
      <c r="Y10" s="154" t="str">
        <f t="shared" ref="Y10" si="3">IFERROR(IF(X10="","",IF(X10&lt;=0.2,"Muy Baja",IF(X10&lt;=0.4,"Baja",IF(X10&lt;=0.6,"Media",IF(X10&lt;=0.8,"Alta","Muy Alta"))))),"")</f>
        <v>Baja</v>
      </c>
      <c r="Z10" s="148">
        <f t="shared" ref="Z10:Z69" si="4">+X10</f>
        <v>0.24</v>
      </c>
      <c r="AA10" s="147" t="str">
        <f t="shared" ref="AA10:AA69" ca="1" si="5">IFERROR(IF(AB10="","",IF(AB10&lt;=0.2,"Leve",IF(AB10&lt;=0.4,"Menor",IF(AB10&lt;=0.6,"Moderado",IF(AB10&lt;=0.8,"Mayor","Catastrófico"))))),"")</f>
        <v>Menor</v>
      </c>
      <c r="AB10" s="148">
        <f ca="1">IFERROR(IF(Q10="Impacto",(M10-(+M10*T10)),IF(Q10="Probabilidad",M10,"")),"")</f>
        <v>0.4</v>
      </c>
      <c r="AC10" s="149" t="str">
        <f t="shared" ref="AC10:AC69" ca="1" si="6">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50" t="s">
        <v>102</v>
      </c>
      <c r="AE10" s="151" t="s">
        <v>223</v>
      </c>
      <c r="AF10" s="142" t="s">
        <v>224</v>
      </c>
      <c r="AG10" s="166">
        <v>44926</v>
      </c>
      <c r="AH10" s="166">
        <v>44804</v>
      </c>
      <c r="AI10" s="151" t="s">
        <v>246</v>
      </c>
      <c r="AJ10" s="152" t="s">
        <v>205</v>
      </c>
      <c r="AK10" s="34"/>
      <c r="AL10" s="34"/>
      <c r="AM10" s="34"/>
      <c r="AN10" s="34"/>
      <c r="AO10" s="34"/>
      <c r="AP10" s="34"/>
      <c r="AQ10" s="34"/>
      <c r="AR10" s="34"/>
      <c r="AS10" s="34"/>
      <c r="AT10" s="34"/>
      <c r="AU10" s="34"/>
      <c r="AV10" s="34"/>
      <c r="AW10" s="34"/>
      <c r="AX10" s="34"/>
      <c r="AY10" s="34"/>
      <c r="AZ10" s="34"/>
      <c r="BA10" s="34"/>
      <c r="BB10" s="34"/>
      <c r="BC10" s="34"/>
      <c r="BD10" s="34"/>
    </row>
    <row r="11" spans="1:56" ht="118.5" customHeight="1" thickBot="1" x14ac:dyDescent="0.35">
      <c r="A11" s="248"/>
      <c r="B11" s="250"/>
      <c r="C11" s="250"/>
      <c r="D11" s="250"/>
      <c r="E11" s="250"/>
      <c r="F11" s="250"/>
      <c r="G11" s="264"/>
      <c r="H11" s="254"/>
      <c r="I11" s="252"/>
      <c r="J11" s="252"/>
      <c r="K11" s="252"/>
      <c r="L11" s="254"/>
      <c r="M11" s="252"/>
      <c r="N11" s="284"/>
      <c r="O11" s="23">
        <v>2</v>
      </c>
      <c r="P11" s="24" t="s">
        <v>221</v>
      </c>
      <c r="Q11" s="23" t="str">
        <f t="shared" si="0"/>
        <v>Probabilidad</v>
      </c>
      <c r="R11" s="133" t="s">
        <v>97</v>
      </c>
      <c r="S11" s="133" t="s">
        <v>98</v>
      </c>
      <c r="T11" s="134" t="str">
        <f t="shared" si="1"/>
        <v>40%</v>
      </c>
      <c r="U11" s="133" t="s">
        <v>99</v>
      </c>
      <c r="V11" s="133" t="s">
        <v>100</v>
      </c>
      <c r="W11" s="133" t="s">
        <v>101</v>
      </c>
      <c r="X11" s="146">
        <f t="shared" si="2"/>
        <v>0</v>
      </c>
      <c r="Y11" s="135" t="str">
        <f t="shared" ref="Y11:Y69" si="7">IFERROR(IF(X11="","",IF(X11&lt;=0.2,"Muy Baja",IF(X11&lt;=0.4,"Baja",IF(X11&lt;=0.6,"Media",IF(X11&lt;=0.8,"Alta","Muy Alta"))))),"")</f>
        <v>Muy Baja</v>
      </c>
      <c r="Z11" s="136">
        <f t="shared" si="4"/>
        <v>0</v>
      </c>
      <c r="AA11" s="135" t="str">
        <f t="shared" si="5"/>
        <v>Leve</v>
      </c>
      <c r="AB11" s="148">
        <f t="shared" ref="AB11:AB14" si="8">IFERROR(IF(Q11="Impacto",(M11-(+M11*T11)),IF(Q11="Probabilidad",M11,"")),"")</f>
        <v>0</v>
      </c>
      <c r="AC11" s="137" t="str">
        <f t="shared" si="6"/>
        <v>Bajo</v>
      </c>
      <c r="AD11" s="138" t="s">
        <v>102</v>
      </c>
      <c r="AE11" s="32" t="s">
        <v>225</v>
      </c>
      <c r="AF11" s="23" t="s">
        <v>224</v>
      </c>
      <c r="AG11" s="172">
        <v>44926</v>
      </c>
      <c r="AH11" s="166">
        <v>44804</v>
      </c>
      <c r="AI11" s="32" t="s">
        <v>247</v>
      </c>
      <c r="AJ11" s="152" t="s">
        <v>205</v>
      </c>
      <c r="AK11" s="18"/>
      <c r="AL11" s="18"/>
      <c r="AM11" s="18"/>
      <c r="AN11" s="18"/>
      <c r="AO11" s="18"/>
      <c r="AP11" s="18"/>
      <c r="AQ11" s="18"/>
      <c r="AR11" s="18"/>
      <c r="AS11" s="18"/>
      <c r="AT11" s="18"/>
      <c r="AU11" s="18"/>
      <c r="AV11" s="18"/>
      <c r="AW11" s="18"/>
      <c r="AX11" s="18"/>
      <c r="AY11" s="18"/>
      <c r="AZ11" s="18"/>
      <c r="BA11" s="18"/>
      <c r="BB11" s="18"/>
      <c r="BC11" s="18"/>
      <c r="BD11" s="18"/>
    </row>
    <row r="12" spans="1:56" ht="153" customHeight="1" thickBot="1" x14ac:dyDescent="0.35">
      <c r="A12" s="248"/>
      <c r="B12" s="250"/>
      <c r="C12" s="250"/>
      <c r="D12" s="250"/>
      <c r="E12" s="250"/>
      <c r="F12" s="250"/>
      <c r="G12" s="264"/>
      <c r="H12" s="254"/>
      <c r="I12" s="252"/>
      <c r="J12" s="252"/>
      <c r="K12" s="252"/>
      <c r="L12" s="254"/>
      <c r="M12" s="252"/>
      <c r="N12" s="284"/>
      <c r="O12" s="131">
        <v>3</v>
      </c>
      <c r="P12" s="155" t="s">
        <v>222</v>
      </c>
      <c r="Q12" s="131" t="str">
        <f t="shared" si="0"/>
        <v>Probabilidad</v>
      </c>
      <c r="R12" s="138" t="s">
        <v>97</v>
      </c>
      <c r="S12" s="138" t="s">
        <v>98</v>
      </c>
      <c r="T12" s="136" t="str">
        <f t="shared" si="1"/>
        <v>40%</v>
      </c>
      <c r="U12" s="138" t="s">
        <v>104</v>
      </c>
      <c r="V12" s="138" t="s">
        <v>100</v>
      </c>
      <c r="W12" s="138" t="s">
        <v>105</v>
      </c>
      <c r="X12" s="156">
        <f t="shared" si="2"/>
        <v>0</v>
      </c>
      <c r="Y12" s="157" t="str">
        <f t="shared" si="7"/>
        <v>Muy Baja</v>
      </c>
      <c r="Z12" s="136">
        <f t="shared" si="4"/>
        <v>0</v>
      </c>
      <c r="AA12" s="157" t="str">
        <f t="shared" si="5"/>
        <v>Leve</v>
      </c>
      <c r="AB12" s="148">
        <f t="shared" si="8"/>
        <v>0</v>
      </c>
      <c r="AC12" s="158" t="str">
        <f t="shared" si="6"/>
        <v>Bajo</v>
      </c>
      <c r="AD12" s="138" t="s">
        <v>102</v>
      </c>
      <c r="AE12" s="132" t="s">
        <v>226</v>
      </c>
      <c r="AF12" s="131" t="s">
        <v>224</v>
      </c>
      <c r="AG12" s="171">
        <v>44926</v>
      </c>
      <c r="AH12" s="166">
        <v>44804</v>
      </c>
      <c r="AI12" s="132" t="s">
        <v>241</v>
      </c>
      <c r="AJ12" s="152" t="s">
        <v>205</v>
      </c>
      <c r="AK12" s="18"/>
      <c r="AL12" s="18"/>
      <c r="AM12" s="18"/>
      <c r="AN12" s="18"/>
      <c r="AO12" s="18"/>
      <c r="AP12" s="18"/>
      <c r="AQ12" s="18"/>
      <c r="AR12" s="18"/>
      <c r="AS12" s="18"/>
      <c r="AT12" s="18"/>
      <c r="AU12" s="18"/>
      <c r="AV12" s="18"/>
      <c r="AW12" s="18"/>
      <c r="AX12" s="18"/>
      <c r="AY12" s="18"/>
      <c r="AZ12" s="18"/>
      <c r="BA12" s="18"/>
      <c r="BB12" s="18"/>
      <c r="BC12" s="18"/>
      <c r="BD12" s="18"/>
    </row>
    <row r="13" spans="1:56" ht="167.25" customHeight="1" thickBot="1" x14ac:dyDescent="0.35">
      <c r="A13" s="295">
        <v>2</v>
      </c>
      <c r="B13" s="249" t="s">
        <v>94</v>
      </c>
      <c r="C13" s="286" t="s">
        <v>228</v>
      </c>
      <c r="D13" s="293" t="s">
        <v>229</v>
      </c>
      <c r="E13" s="286" t="s">
        <v>230</v>
      </c>
      <c r="F13" s="288" t="s">
        <v>95</v>
      </c>
      <c r="G13" s="290">
        <v>6</v>
      </c>
      <c r="H13" s="253" t="str">
        <f>IF(G13&lt;=0,"",IF(G13&lt;=2,"Muy Baja",IF(G13&lt;=24,"Baja",IF(G13&lt;=500,"Media",IF(G13&lt;=5000,"Alta","Muy Alta")))))</f>
        <v>Baja</v>
      </c>
      <c r="I13" s="251">
        <f>IF(H13="","",IF(H13="Muy Baja",0.2,IF(H13="Baja",0.4,IF(H13="Media",0.6,IF(H13="Alta",0.8,IF(H13="Muy Alta",1,))))))</f>
        <v>0.4</v>
      </c>
      <c r="J13" s="251" t="s">
        <v>165</v>
      </c>
      <c r="K13" s="251" t="str">
        <f ca="1">IF(NOT(ISERROR(MATCH(J13,'Tabla Impacto'!$B$221:$B$223,0))),'Tabla Impacto'!$F$223&amp;"Por favor no seleccionar los criterios de impacto(Afectación Económica o presupuestal y Pérdida Reputacional)",J13)</f>
        <v xml:space="preserve">     El riesgo afecta la imagen de la entidad internamente, de conocimiento general, nivel interno, de junta dircetiva y accionistas y/o de provedores</v>
      </c>
      <c r="L13" s="253" t="str">
        <f ca="1">IF(OR(K13='Tabla Impacto'!$C$11,K13='Tabla Impacto'!$D$11),"Leve",IF(OR(K13='Tabla Impacto'!$C$12,K13='Tabla Impacto'!$D$12),"Menor",IF(OR(K13='Tabla Impacto'!$C$13,K13='Tabla Impacto'!$D$13),"Moderado",IF(OR(K13='Tabla Impacto'!$C$14,K13='Tabla Impacto'!$D$14),"Mayor",IF(OR(K13='Tabla Impacto'!$C$15,K13='Tabla Impacto'!$D$15),"Catastrófico","")))))</f>
        <v>Menor</v>
      </c>
      <c r="M13" s="251">
        <f ca="1">IF(L13="","",IF(L13="Leve",0.2,IF(L13="Menor",0.4,IF(L13="Moderado",0.6,IF(L13="Mayor",0.8,IF(L13="Catastrófico",1,))))))</f>
        <v>0.4</v>
      </c>
      <c r="N13" s="283" t="str">
        <f ca="1">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Moderado</v>
      </c>
      <c r="O13" s="198">
        <v>1</v>
      </c>
      <c r="P13" s="190" t="s">
        <v>231</v>
      </c>
      <c r="Q13" s="191" t="str">
        <f t="shared" ref="Q13" si="9">IF(OR(R13="Preventivo",R13="Detectivo"),"Probabilidad",IF(R13="Correctivo","Impacto",""))</f>
        <v>Probabilidad</v>
      </c>
      <c r="R13" s="192" t="s">
        <v>97</v>
      </c>
      <c r="S13" s="192" t="s">
        <v>98</v>
      </c>
      <c r="T13" s="193" t="str">
        <f t="shared" ref="T13" si="10">IF(AND(R13="Preventivo",S13="Automático"),"50%",IF(AND(R13="Preventivo",S13="Manual"),"40%",IF(AND(R13="Detectivo",S13="Automático"),"40%",IF(AND(R13="Detectivo",S13="Manual"),"30%",IF(AND(R13="Correctivo",S13="Automático"),"35%",IF(AND(R13="Correctivo",S13="Manual"),"25%",""))))))</f>
        <v>40%</v>
      </c>
      <c r="U13" s="192" t="s">
        <v>99</v>
      </c>
      <c r="V13" s="192" t="s">
        <v>100</v>
      </c>
      <c r="W13" s="192" t="s">
        <v>101</v>
      </c>
      <c r="X13" s="194">
        <f t="shared" si="2"/>
        <v>0.24</v>
      </c>
      <c r="Y13" s="200" t="str">
        <f t="shared" si="7"/>
        <v>Baja</v>
      </c>
      <c r="Z13" s="193">
        <f t="shared" ref="Z13" si="11">+X13</f>
        <v>0.24</v>
      </c>
      <c r="AA13" s="195" t="str">
        <f t="shared" ref="AA13" ca="1" si="12">IFERROR(IF(AB13="","",IF(AB13&lt;=0.2,"Leve",IF(AB13&lt;=0.4,"Menor",IF(AB13&lt;=0.6,"Moderado",IF(AB13&lt;=0.8,"Mayor","Catastrófico"))))),"")</f>
        <v>Menor</v>
      </c>
      <c r="AB13" s="193">
        <f t="shared" ca="1" si="8"/>
        <v>0.4</v>
      </c>
      <c r="AC13" s="196" t="str">
        <f t="shared" ref="AC13" ca="1" si="13">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92" t="s">
        <v>102</v>
      </c>
      <c r="AE13" s="197" t="s">
        <v>232</v>
      </c>
      <c r="AF13" s="191" t="s">
        <v>224</v>
      </c>
      <c r="AG13" s="183">
        <v>44926</v>
      </c>
      <c r="AH13" s="166">
        <v>44804</v>
      </c>
      <c r="AI13" s="197" t="s">
        <v>248</v>
      </c>
      <c r="AJ13" s="152" t="s">
        <v>205</v>
      </c>
      <c r="AK13" s="18"/>
      <c r="AL13" s="18"/>
      <c r="AM13" s="18"/>
      <c r="AN13" s="18"/>
      <c r="AO13" s="18"/>
      <c r="AP13" s="18"/>
      <c r="AQ13" s="18"/>
      <c r="AR13" s="18"/>
      <c r="AS13" s="18"/>
      <c r="AT13" s="18"/>
      <c r="AU13" s="18"/>
      <c r="AV13" s="18"/>
      <c r="AW13" s="18"/>
      <c r="AX13" s="18"/>
      <c r="AY13" s="18"/>
      <c r="AZ13" s="18"/>
      <c r="BA13" s="18"/>
      <c r="BB13" s="18"/>
      <c r="BC13" s="18"/>
      <c r="BD13" s="18"/>
    </row>
    <row r="14" spans="1:56" ht="151.5" customHeight="1" thickBot="1" x14ac:dyDescent="0.35">
      <c r="A14" s="296"/>
      <c r="B14" s="292"/>
      <c r="C14" s="287"/>
      <c r="D14" s="294"/>
      <c r="E14" s="287"/>
      <c r="F14" s="289"/>
      <c r="G14" s="291"/>
      <c r="H14" s="256"/>
      <c r="I14" s="255"/>
      <c r="J14" s="255"/>
      <c r="K14" s="255"/>
      <c r="L14" s="256"/>
      <c r="M14" s="255"/>
      <c r="N14" s="285"/>
      <c r="O14" s="153">
        <v>2</v>
      </c>
      <c r="P14" s="199" t="s">
        <v>233</v>
      </c>
      <c r="Q14" s="159" t="str">
        <f t="shared" ref="Q14:Q15" si="14">IF(OR(R14="Preventivo",R14="Detectivo"),"Probabilidad",IF(R14="Correctivo","Impacto",""))</f>
        <v>Probabilidad</v>
      </c>
      <c r="R14" s="161" t="s">
        <v>97</v>
      </c>
      <c r="S14" s="161" t="s">
        <v>98</v>
      </c>
      <c r="T14" s="162" t="str">
        <f t="shared" ref="T14:T15" si="15">IF(AND(R14="Preventivo",S14="Automático"),"50%",IF(AND(R14="Preventivo",S14="Manual"),"40%",IF(AND(R14="Detectivo",S14="Automático"),"40%",IF(AND(R14="Detectivo",S14="Manual"),"30%",IF(AND(R14="Correctivo",S14="Automático"),"35%",IF(AND(R14="Correctivo",S14="Manual"),"25%",""))))))</f>
        <v>40%</v>
      </c>
      <c r="U14" s="161" t="s">
        <v>99</v>
      </c>
      <c r="V14" s="161" t="s">
        <v>100</v>
      </c>
      <c r="W14" s="161" t="s">
        <v>101</v>
      </c>
      <c r="X14" s="160">
        <f t="shared" si="2"/>
        <v>0</v>
      </c>
      <c r="Y14" s="163" t="str">
        <f t="shared" ref="Y14:Y15" si="16">IFERROR(IF(X14="","",IF(X14&lt;=0.2,"Muy Baja",IF(X14&lt;=0.4,"Baja",IF(X14&lt;=0.6,"Media",IF(X14&lt;=0.8,"Alta","Muy Alta"))))),"")</f>
        <v>Muy Baja</v>
      </c>
      <c r="Z14" s="162">
        <f>+X14</f>
        <v>0</v>
      </c>
      <c r="AA14" s="163" t="str">
        <f t="shared" ref="AA14:AA15" si="17">IFERROR(IF(AB14="","",IF(AB14&lt;=0.2,"Leve",IF(AB14&lt;=0.4,"Menor",IF(AB14&lt;=0.6,"Moderado",IF(AB14&lt;=0.8,"Mayor","Catastrófico"))))),"")</f>
        <v>Leve</v>
      </c>
      <c r="AB14" s="162">
        <f t="shared" si="8"/>
        <v>0</v>
      </c>
      <c r="AC14" s="164" t="str">
        <f t="shared" ref="AC14:AC15" si="18">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Bajo</v>
      </c>
      <c r="AD14" s="161" t="s">
        <v>102</v>
      </c>
      <c r="AE14" s="165" t="s">
        <v>242</v>
      </c>
      <c r="AF14" s="159" t="s">
        <v>224</v>
      </c>
      <c r="AG14" s="171">
        <v>44926</v>
      </c>
      <c r="AH14" s="166">
        <v>44804</v>
      </c>
      <c r="AI14" s="165" t="s">
        <v>243</v>
      </c>
      <c r="AJ14" s="152" t="s">
        <v>205</v>
      </c>
      <c r="AK14" s="18"/>
      <c r="AL14" s="18"/>
      <c r="AM14" s="18"/>
      <c r="AN14" s="18"/>
      <c r="AO14" s="18"/>
      <c r="AP14" s="18"/>
      <c r="AQ14" s="18"/>
      <c r="AR14" s="18"/>
      <c r="AS14" s="18"/>
      <c r="AT14" s="18"/>
      <c r="AU14" s="18"/>
      <c r="AV14" s="18"/>
      <c r="AW14" s="18"/>
      <c r="AX14" s="18"/>
      <c r="AY14" s="18"/>
      <c r="AZ14" s="18"/>
      <c r="BA14" s="18"/>
      <c r="BB14" s="18"/>
      <c r="BC14" s="18"/>
      <c r="BD14" s="18"/>
    </row>
    <row r="15" spans="1:56" ht="151.5" customHeight="1" thickBot="1" x14ac:dyDescent="0.35">
      <c r="A15" s="295">
        <v>3</v>
      </c>
      <c r="B15" s="249" t="s">
        <v>94</v>
      </c>
      <c r="C15" s="286" t="s">
        <v>234</v>
      </c>
      <c r="D15" s="293" t="s">
        <v>235</v>
      </c>
      <c r="E15" s="286" t="s">
        <v>236</v>
      </c>
      <c r="F15" s="288" t="s">
        <v>95</v>
      </c>
      <c r="G15" s="290">
        <v>6</v>
      </c>
      <c r="H15" s="253" t="str">
        <f>IF(G15&lt;=0,"",IF(G15&lt;=2,"Muy Baja",IF(G15&lt;=24,"Baja",IF(G15&lt;=500,"Media",IF(G15&lt;=5000,"Alta","Muy Alta")))))</f>
        <v>Baja</v>
      </c>
      <c r="I15" s="251">
        <f>IF(H15="","",IF(H15="Muy Baja",0.2,IF(H15="Baja",0.4,IF(H15="Media",0.6,IF(H15="Alta",0.8,IF(H15="Muy Alta",1,))))))</f>
        <v>0.4</v>
      </c>
      <c r="J15" s="251" t="s">
        <v>165</v>
      </c>
      <c r="K15" s="251" t="str">
        <f ca="1">IF(NOT(ISERROR(MATCH(J15,'Tabla Impacto'!$B$221:$B$223,0))),'Tabla Impacto'!$F$223&amp;"Por favor no seleccionar los criterios de impacto(Afectación Económica o presupuestal y Pérdida Reputacional)",J15)</f>
        <v xml:space="preserve">     El riesgo afecta la imagen de la entidad internamente, de conocimiento general, nivel interno, de junta dircetiva y accionistas y/o de provedores</v>
      </c>
      <c r="L15" s="253" t="str">
        <f ca="1">IF(OR(K15='Tabla Impacto'!$C$11,K15='Tabla Impacto'!$D$11),"Leve",IF(OR(K15='Tabla Impacto'!$C$12,K15='Tabla Impacto'!$D$12),"Menor",IF(OR(K15='Tabla Impacto'!$C$13,K15='Tabla Impacto'!$D$13),"Moderado",IF(OR(K15='Tabla Impacto'!$C$14,K15='Tabla Impacto'!$D$14),"Mayor",IF(OR(K15='Tabla Impacto'!$C$15,K15='Tabla Impacto'!$D$15),"Catastrófico","")))))</f>
        <v>Menor</v>
      </c>
      <c r="M15" s="251">
        <f ca="1">IF(L15="","",IF(L15="Leve",0.2,IF(L15="Menor",0.4,IF(L15="Moderado",0.6,IF(L15="Mayor",0.8,IF(L15="Catastrófico",1,))))))</f>
        <v>0.4</v>
      </c>
      <c r="N15" s="283"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142">
        <v>1</v>
      </c>
      <c r="P15" s="185" t="s">
        <v>237</v>
      </c>
      <c r="Q15" s="170" t="str">
        <f t="shared" si="14"/>
        <v>Probabilidad</v>
      </c>
      <c r="R15" s="150" t="s">
        <v>97</v>
      </c>
      <c r="S15" s="150" t="s">
        <v>98</v>
      </c>
      <c r="T15" s="148" t="str">
        <f t="shared" si="15"/>
        <v>40%</v>
      </c>
      <c r="U15" s="150" t="s">
        <v>99</v>
      </c>
      <c r="V15" s="150" t="s">
        <v>100</v>
      </c>
      <c r="W15" s="150" t="s">
        <v>101</v>
      </c>
      <c r="X15" s="156">
        <f t="shared" si="2"/>
        <v>0.24</v>
      </c>
      <c r="Y15" s="186" t="str">
        <f t="shared" si="16"/>
        <v>Baja</v>
      </c>
      <c r="Z15" s="148">
        <f t="shared" ref="Z15" si="19">+X15</f>
        <v>0.24</v>
      </c>
      <c r="AA15" s="187" t="str">
        <f t="shared" ca="1" si="17"/>
        <v>Menor</v>
      </c>
      <c r="AB15" s="148">
        <f t="shared" ref="AB15:AB16" ca="1" si="20">IFERROR(IF(Q15="Impacto",(M15-(+M15*T15)),IF(Q15="Probabilidad",M15,"")),"")</f>
        <v>0.4</v>
      </c>
      <c r="AC15" s="188" t="str">
        <f t="shared" ca="1" si="18"/>
        <v>Moderado</v>
      </c>
      <c r="AD15" s="150" t="s">
        <v>102</v>
      </c>
      <c r="AE15" s="169" t="s">
        <v>239</v>
      </c>
      <c r="AF15" s="170" t="s">
        <v>224</v>
      </c>
      <c r="AG15" s="189">
        <v>44926</v>
      </c>
      <c r="AH15" s="166">
        <v>44804</v>
      </c>
      <c r="AI15" s="169" t="s">
        <v>244</v>
      </c>
      <c r="AJ15" s="152" t="s">
        <v>205</v>
      </c>
      <c r="AK15" s="18"/>
      <c r="AL15" s="18"/>
      <c r="AM15" s="18"/>
      <c r="AN15" s="18"/>
      <c r="AO15" s="18"/>
      <c r="AP15" s="18"/>
      <c r="AQ15" s="18"/>
      <c r="AR15" s="18"/>
      <c r="AS15" s="18"/>
      <c r="AT15" s="18"/>
      <c r="AU15" s="18"/>
      <c r="AV15" s="18"/>
      <c r="AW15" s="18"/>
      <c r="AX15" s="18"/>
      <c r="AY15" s="18"/>
      <c r="AZ15" s="18"/>
      <c r="BA15" s="18"/>
      <c r="BB15" s="18"/>
      <c r="BC15" s="18"/>
      <c r="BD15" s="18"/>
    </row>
    <row r="16" spans="1:56" ht="151.5" customHeight="1" thickBot="1" x14ac:dyDescent="0.35">
      <c r="A16" s="296"/>
      <c r="B16" s="292"/>
      <c r="C16" s="287"/>
      <c r="D16" s="294"/>
      <c r="E16" s="287"/>
      <c r="F16" s="289"/>
      <c r="G16" s="291"/>
      <c r="H16" s="256"/>
      <c r="I16" s="255"/>
      <c r="J16" s="255"/>
      <c r="K16" s="255"/>
      <c r="L16" s="256"/>
      <c r="M16" s="255"/>
      <c r="N16" s="285"/>
      <c r="O16" s="184">
        <v>2</v>
      </c>
      <c r="P16" s="190" t="s">
        <v>238</v>
      </c>
      <c r="Q16" s="191" t="str">
        <f t="shared" ref="Q16" si="21">IF(OR(R16="Preventivo",R16="Detectivo"),"Probabilidad",IF(R16="Correctivo","Impacto",""))</f>
        <v>Probabilidad</v>
      </c>
      <c r="R16" s="192" t="s">
        <v>97</v>
      </c>
      <c r="S16" s="192" t="s">
        <v>98</v>
      </c>
      <c r="T16" s="193" t="str">
        <f t="shared" ref="T16" si="22">IF(AND(R16="Preventivo",S16="Automático"),"50%",IF(AND(R16="Preventivo",S16="Manual"),"40%",IF(AND(R16="Detectivo",S16="Automático"),"40%",IF(AND(R16="Detectivo",S16="Manual"),"30%",IF(AND(R16="Correctivo",S16="Automático"),"35%",IF(AND(R16="Correctivo",S16="Manual"),"25%",""))))))</f>
        <v>40%</v>
      </c>
      <c r="U16" s="192" t="s">
        <v>99</v>
      </c>
      <c r="V16" s="192" t="s">
        <v>100</v>
      </c>
      <c r="W16" s="192" t="s">
        <v>101</v>
      </c>
      <c r="X16" s="194">
        <f t="shared" si="2"/>
        <v>0</v>
      </c>
      <c r="Y16" s="195" t="str">
        <f t="shared" ref="Y16" si="23">IFERROR(IF(X16="","",IF(X16&lt;=0.2,"Muy Baja",IF(X16&lt;=0.4,"Baja",IF(X16&lt;=0.6,"Media",IF(X16&lt;=0.8,"Alta","Muy Alta"))))),"")</f>
        <v>Muy Baja</v>
      </c>
      <c r="Z16" s="193">
        <f>+X16</f>
        <v>0</v>
      </c>
      <c r="AA16" s="195" t="str">
        <f t="shared" ref="AA16" si="24">IFERROR(IF(AB16="","",IF(AB16&lt;=0.2,"Leve",IF(AB16&lt;=0.4,"Menor",IF(AB16&lt;=0.6,"Moderado",IF(AB16&lt;=0.8,"Mayor","Catastrófico"))))),"")</f>
        <v>Leve</v>
      </c>
      <c r="AB16" s="193">
        <f t="shared" si="20"/>
        <v>0</v>
      </c>
      <c r="AC16" s="196" t="str">
        <f t="shared" ref="AC16" si="2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192" t="s">
        <v>102</v>
      </c>
      <c r="AE16" s="197" t="s">
        <v>240</v>
      </c>
      <c r="AF16" s="191" t="s">
        <v>224</v>
      </c>
      <c r="AG16" s="183">
        <v>44926</v>
      </c>
      <c r="AH16" s="166">
        <v>44804</v>
      </c>
      <c r="AI16" s="197" t="s">
        <v>245</v>
      </c>
      <c r="AJ16" s="152" t="s">
        <v>205</v>
      </c>
      <c r="AK16" s="18"/>
      <c r="AL16" s="18"/>
      <c r="AM16" s="18"/>
      <c r="AN16" s="18"/>
      <c r="AO16" s="18"/>
      <c r="AP16" s="18"/>
      <c r="AQ16" s="18"/>
      <c r="AR16" s="18"/>
      <c r="AS16" s="18"/>
      <c r="AT16" s="18"/>
      <c r="AU16" s="18"/>
      <c r="AV16" s="18"/>
      <c r="AW16" s="18"/>
      <c r="AX16" s="18"/>
      <c r="AY16" s="18"/>
      <c r="AZ16" s="18"/>
      <c r="BA16" s="18"/>
      <c r="BB16" s="18"/>
      <c r="BC16" s="18"/>
      <c r="BD16" s="18"/>
    </row>
    <row r="17" spans="1:56" ht="151.5" customHeight="1" x14ac:dyDescent="0.3">
      <c r="A17" s="139"/>
      <c r="B17" s="139"/>
      <c r="C17" s="139"/>
      <c r="D17" s="139"/>
      <c r="E17" s="139"/>
      <c r="F17" s="139"/>
      <c r="G17" s="139"/>
      <c r="H17" s="139"/>
      <c r="I17" s="139"/>
      <c r="J17" s="139"/>
      <c r="K17" s="167"/>
      <c r="L17" s="139"/>
      <c r="M17" s="139"/>
      <c r="N17" s="139"/>
      <c r="O17" s="173">
        <v>2</v>
      </c>
      <c r="P17" s="174"/>
      <c r="Q17" s="173" t="str">
        <f t="shared" si="0"/>
        <v/>
      </c>
      <c r="R17" s="175"/>
      <c r="S17" s="175"/>
      <c r="T17" s="176" t="str">
        <f t="shared" si="1"/>
        <v/>
      </c>
      <c r="U17" s="175"/>
      <c r="V17" s="175"/>
      <c r="W17" s="175"/>
      <c r="X17" s="177" t="str">
        <f>IFERROR(IF(AND(Q16="Probabilidad",Q17="Probabilidad"),(Z16-(+Z16*T17)),IF(Q17="Probabilidad",(I15-(+I15*T17)),IF(Q17="Impacto",Z16,""))),"")</f>
        <v/>
      </c>
      <c r="Y17" s="178" t="str">
        <f t="shared" si="7"/>
        <v/>
      </c>
      <c r="Z17" s="179" t="str">
        <f t="shared" si="4"/>
        <v/>
      </c>
      <c r="AA17" s="178" t="str">
        <f t="shared" si="5"/>
        <v/>
      </c>
      <c r="AB17" s="179" t="str">
        <f>IFERROR(IF(AND(Q16="Impacto",Q17="Impacto"),(AB10-(+AB10*T17)),IF(Q17="Impacto",($M$15-(+$M$15*T17)),IF(Q17="Probabilidad",AB10,""))),"")</f>
        <v/>
      </c>
      <c r="AC17" s="180" t="str">
        <f t="shared" si="6"/>
        <v/>
      </c>
      <c r="AD17" s="181"/>
      <c r="AE17" s="182"/>
      <c r="AF17" s="173"/>
      <c r="AG17" s="171"/>
      <c r="AH17" s="171"/>
      <c r="AI17" s="182"/>
      <c r="AJ17" s="173"/>
      <c r="AK17" s="18"/>
      <c r="AL17" s="18"/>
      <c r="AM17" s="18"/>
      <c r="AN17" s="18"/>
      <c r="AO17" s="18"/>
      <c r="AP17" s="18"/>
      <c r="AQ17" s="18"/>
      <c r="AR17" s="18"/>
      <c r="AS17" s="18"/>
      <c r="AT17" s="18"/>
      <c r="AU17" s="18"/>
      <c r="AV17" s="18"/>
      <c r="AW17" s="18"/>
      <c r="AX17" s="18"/>
      <c r="AY17" s="18"/>
      <c r="AZ17" s="18"/>
      <c r="BA17" s="18"/>
      <c r="BB17" s="18"/>
      <c r="BC17" s="18"/>
      <c r="BD17" s="18"/>
    </row>
    <row r="18" spans="1:56" ht="151.5" customHeight="1" x14ac:dyDescent="0.3">
      <c r="A18" s="139"/>
      <c r="B18" s="139"/>
      <c r="C18" s="139"/>
      <c r="D18" s="139"/>
      <c r="E18" s="139"/>
      <c r="F18" s="139"/>
      <c r="G18" s="139"/>
      <c r="H18" s="139"/>
      <c r="I18" s="139"/>
      <c r="J18" s="139"/>
      <c r="K18" s="167"/>
      <c r="L18" s="139"/>
      <c r="M18" s="139"/>
      <c r="N18" s="139"/>
      <c r="O18" s="23">
        <v>3</v>
      </c>
      <c r="P18" s="35"/>
      <c r="Q18" s="23" t="str">
        <f t="shared" si="0"/>
        <v/>
      </c>
      <c r="R18" s="25"/>
      <c r="S18" s="25"/>
      <c r="T18" s="26" t="str">
        <f t="shared" si="1"/>
        <v/>
      </c>
      <c r="U18" s="25"/>
      <c r="V18" s="25"/>
      <c r="W18" s="25"/>
      <c r="X18" s="27" t="str">
        <f t="shared" ref="X18:X21" si="26">IFERROR(IF(AND(Q17="Probabilidad",Q18="Probabilidad"),(Z17-(+Z17*T18)),IF(AND(Q17="Impacto",Q18="Probabilidad"),(Z16-(+Z16*T18)),IF(Q18="Impacto",Z17,""))),"")</f>
        <v/>
      </c>
      <c r="Y18" s="28" t="str">
        <f t="shared" si="7"/>
        <v/>
      </c>
      <c r="Z18" s="29" t="str">
        <f t="shared" si="4"/>
        <v/>
      </c>
      <c r="AA18" s="28" t="str">
        <f t="shared" si="5"/>
        <v/>
      </c>
      <c r="AB18" s="29" t="str">
        <f t="shared" ref="AB18:AB21" si="27">IFERROR(IF(AND(Q17="Impacto",Q18="Impacto"),(AB17-(+AB17*T18)),IF(AND(Q17="Probabilidad",Q18="Impacto"),(AB16-(+AB16*T18)),IF(Q18="Probabilidad",AB17,""))),"")</f>
        <v/>
      </c>
      <c r="AC18" s="30" t="str">
        <f t="shared" si="6"/>
        <v/>
      </c>
      <c r="AD18" s="31"/>
      <c r="AE18" s="32"/>
      <c r="AF18" s="23"/>
      <c r="AG18" s="33"/>
      <c r="AH18" s="33"/>
      <c r="AI18" s="32"/>
      <c r="AJ18" s="23"/>
      <c r="AK18" s="18"/>
      <c r="AL18" s="18"/>
      <c r="AM18" s="18"/>
      <c r="AN18" s="18"/>
      <c r="AO18" s="18"/>
      <c r="AP18" s="18"/>
      <c r="AQ18" s="18"/>
      <c r="AR18" s="18"/>
      <c r="AS18" s="18"/>
      <c r="AT18" s="18"/>
      <c r="AU18" s="18"/>
      <c r="AV18" s="18"/>
      <c r="AW18" s="18"/>
      <c r="AX18" s="18"/>
      <c r="AY18" s="18"/>
      <c r="AZ18" s="18"/>
      <c r="BA18" s="18"/>
      <c r="BB18" s="18"/>
      <c r="BC18" s="18"/>
      <c r="BD18" s="18"/>
    </row>
    <row r="19" spans="1:56" ht="151.5" customHeight="1" x14ac:dyDescent="0.3">
      <c r="A19" s="139"/>
      <c r="B19" s="139"/>
      <c r="C19" s="139"/>
      <c r="D19" s="139"/>
      <c r="E19" s="139"/>
      <c r="F19" s="139"/>
      <c r="G19" s="139"/>
      <c r="H19" s="139"/>
      <c r="I19" s="139"/>
      <c r="J19" s="139"/>
      <c r="K19" s="167"/>
      <c r="L19" s="139"/>
      <c r="M19" s="139"/>
      <c r="N19" s="139"/>
      <c r="O19" s="23">
        <v>4</v>
      </c>
      <c r="P19" s="24"/>
      <c r="Q19" s="23" t="str">
        <f t="shared" si="0"/>
        <v/>
      </c>
      <c r="R19" s="25"/>
      <c r="S19" s="25"/>
      <c r="T19" s="26" t="str">
        <f t="shared" si="1"/>
        <v/>
      </c>
      <c r="U19" s="25"/>
      <c r="V19" s="25"/>
      <c r="W19" s="25"/>
      <c r="X19" s="27" t="str">
        <f t="shared" si="26"/>
        <v/>
      </c>
      <c r="Y19" s="28" t="str">
        <f t="shared" si="7"/>
        <v/>
      </c>
      <c r="Z19" s="29" t="str">
        <f t="shared" si="4"/>
        <v/>
      </c>
      <c r="AA19" s="28" t="str">
        <f t="shared" si="5"/>
        <v/>
      </c>
      <c r="AB19" s="29" t="str">
        <f t="shared" si="27"/>
        <v/>
      </c>
      <c r="AC19" s="30" t="str">
        <f t="shared" si="6"/>
        <v/>
      </c>
      <c r="AD19" s="31"/>
      <c r="AE19" s="32"/>
      <c r="AF19" s="23"/>
      <c r="AG19" s="33"/>
      <c r="AH19" s="33"/>
      <c r="AI19" s="32"/>
      <c r="AJ19" s="23"/>
      <c r="AK19" s="18"/>
      <c r="AL19" s="18"/>
      <c r="AM19" s="18"/>
      <c r="AN19" s="18"/>
      <c r="AO19" s="18"/>
      <c r="AP19" s="18"/>
      <c r="AQ19" s="18"/>
      <c r="AR19" s="18"/>
      <c r="AS19" s="18"/>
      <c r="AT19" s="18"/>
      <c r="AU19" s="18"/>
      <c r="AV19" s="18"/>
      <c r="AW19" s="18"/>
      <c r="AX19" s="18"/>
      <c r="AY19" s="18"/>
      <c r="AZ19" s="18"/>
      <c r="BA19" s="18"/>
      <c r="BB19" s="18"/>
      <c r="BC19" s="18"/>
      <c r="BD19" s="18"/>
    </row>
    <row r="20" spans="1:56" ht="151.5" customHeight="1" x14ac:dyDescent="0.3">
      <c r="A20" s="139"/>
      <c r="B20" s="139"/>
      <c r="C20" s="139"/>
      <c r="D20" s="139"/>
      <c r="E20" s="139"/>
      <c r="F20" s="139"/>
      <c r="G20" s="139"/>
      <c r="H20" s="139"/>
      <c r="I20" s="139"/>
      <c r="J20" s="139"/>
      <c r="K20" s="167"/>
      <c r="L20" s="139"/>
      <c r="M20" s="139"/>
      <c r="N20" s="139"/>
      <c r="O20" s="23">
        <v>5</v>
      </c>
      <c r="P20" s="24"/>
      <c r="Q20" s="23" t="str">
        <f t="shared" si="0"/>
        <v/>
      </c>
      <c r="R20" s="25"/>
      <c r="S20" s="25"/>
      <c r="T20" s="26" t="str">
        <f t="shared" si="1"/>
        <v/>
      </c>
      <c r="U20" s="25"/>
      <c r="V20" s="25"/>
      <c r="W20" s="25"/>
      <c r="X20" s="27" t="str">
        <f t="shared" si="26"/>
        <v/>
      </c>
      <c r="Y20" s="28" t="str">
        <f t="shared" si="7"/>
        <v/>
      </c>
      <c r="Z20" s="29" t="str">
        <f t="shared" si="4"/>
        <v/>
      </c>
      <c r="AA20" s="28" t="str">
        <f t="shared" si="5"/>
        <v/>
      </c>
      <c r="AB20" s="29" t="str">
        <f t="shared" si="27"/>
        <v/>
      </c>
      <c r="AC20" s="30" t="str">
        <f t="shared" si="6"/>
        <v/>
      </c>
      <c r="AD20" s="31"/>
      <c r="AE20" s="32"/>
      <c r="AF20" s="23"/>
      <c r="AG20" s="33"/>
      <c r="AH20" s="33"/>
      <c r="AI20" s="32"/>
      <c r="AJ20" s="23"/>
      <c r="AK20" s="18"/>
      <c r="AL20" s="18"/>
      <c r="AM20" s="18"/>
      <c r="AN20" s="18"/>
      <c r="AO20" s="18"/>
      <c r="AP20" s="18"/>
      <c r="AQ20" s="18"/>
      <c r="AR20" s="18"/>
      <c r="AS20" s="18"/>
      <c r="AT20" s="18"/>
      <c r="AU20" s="18"/>
      <c r="AV20" s="18"/>
      <c r="AW20" s="18"/>
      <c r="AX20" s="18"/>
      <c r="AY20" s="18"/>
      <c r="AZ20" s="18"/>
      <c r="BA20" s="18"/>
      <c r="BB20" s="18"/>
      <c r="BC20" s="18"/>
      <c r="BD20" s="18"/>
    </row>
    <row r="21" spans="1:56" ht="151.5" customHeight="1" thickBot="1" x14ac:dyDescent="0.35">
      <c r="A21" s="140"/>
      <c r="B21" s="140"/>
      <c r="C21" s="140"/>
      <c r="D21" s="140"/>
      <c r="E21" s="140"/>
      <c r="F21" s="140"/>
      <c r="G21" s="140"/>
      <c r="H21" s="140"/>
      <c r="I21" s="140"/>
      <c r="J21" s="140"/>
      <c r="K21" s="168"/>
      <c r="L21" s="140"/>
      <c r="M21" s="140"/>
      <c r="N21" s="140"/>
      <c r="O21" s="23">
        <v>6</v>
      </c>
      <c r="P21" s="24"/>
      <c r="Q21" s="23" t="str">
        <f t="shared" si="0"/>
        <v/>
      </c>
      <c r="R21" s="25"/>
      <c r="S21" s="25"/>
      <c r="T21" s="26" t="str">
        <f t="shared" si="1"/>
        <v/>
      </c>
      <c r="U21" s="25"/>
      <c r="V21" s="25"/>
      <c r="W21" s="25"/>
      <c r="X21" s="27" t="str">
        <f t="shared" si="26"/>
        <v/>
      </c>
      <c r="Y21" s="28" t="str">
        <f t="shared" si="7"/>
        <v/>
      </c>
      <c r="Z21" s="29" t="str">
        <f t="shared" si="4"/>
        <v/>
      </c>
      <c r="AA21" s="28" t="str">
        <f t="shared" si="5"/>
        <v/>
      </c>
      <c r="AB21" s="29" t="str">
        <f t="shared" si="27"/>
        <v/>
      </c>
      <c r="AC21" s="30" t="str">
        <f t="shared" si="6"/>
        <v/>
      </c>
      <c r="AD21" s="31"/>
      <c r="AE21" s="32"/>
      <c r="AF21" s="23"/>
      <c r="AG21" s="33"/>
      <c r="AH21" s="33"/>
      <c r="AI21" s="32"/>
      <c r="AJ21" s="23"/>
      <c r="AK21" s="18"/>
      <c r="AL21" s="18"/>
      <c r="AM21" s="18"/>
      <c r="AN21" s="18"/>
      <c r="AO21" s="18"/>
      <c r="AP21" s="18"/>
      <c r="AQ21" s="18"/>
      <c r="AR21" s="18"/>
      <c r="AS21" s="18"/>
      <c r="AT21" s="18"/>
      <c r="AU21" s="18"/>
      <c r="AV21" s="18"/>
      <c r="AW21" s="18"/>
      <c r="AX21" s="18"/>
      <c r="AY21" s="18"/>
      <c r="AZ21" s="18"/>
      <c r="BA21" s="18"/>
      <c r="BB21" s="18"/>
      <c r="BC21" s="18"/>
      <c r="BD21" s="18"/>
    </row>
    <row r="22" spans="1:56" ht="151.5" customHeight="1" x14ac:dyDescent="0.3">
      <c r="A22" s="237">
        <v>3</v>
      </c>
      <c r="B22" s="240"/>
      <c r="C22" s="240"/>
      <c r="D22" s="240"/>
      <c r="E22" s="240"/>
      <c r="F22" s="240"/>
      <c r="G22" s="237"/>
      <c r="H22" s="241" t="str">
        <f>IF(G22&lt;=0,"",IF(G22&lt;=2,"Muy Baja",IF(G22&lt;=24,"Baja",IF(G22&lt;=500,"Media",IF(G22&lt;=5000,"Alta","Muy Alta")))))</f>
        <v/>
      </c>
      <c r="I22" s="242" t="str">
        <f>IF(H22="","",IF(H22="Muy Baja",0.2,IF(H22="Baja",0.4,IF(H22="Media",0.6,IF(H22="Alta",0.8,IF(H22="Muy Alta",1,))))))</f>
        <v/>
      </c>
      <c r="J22" s="242"/>
      <c r="K22" s="242">
        <f ca="1">IF(NOT(ISERROR(MATCH(J22,'Tabla Impacto'!$B$221:$B$223,0))),'Tabla Impacto'!$F$223&amp;"Por favor no seleccionar los criterios de impacto(Afectación Económica o presupuestal y Pérdida Reputacional)",J22)</f>
        <v>0</v>
      </c>
      <c r="L22" s="241" t="str">
        <f ca="1">IF(OR(K22='Tabla Impacto'!$C$11,K22='Tabla Impacto'!$D$11),"Leve",IF(OR(K22='Tabla Impacto'!$C$12,K22='Tabla Impacto'!$D$12),"Menor",IF(OR(K22='Tabla Impacto'!$C$13,K22='Tabla Impacto'!$D$13),"Moderado",IF(OR(K22='Tabla Impacto'!$C$14,K22='Tabla Impacto'!$D$14),"Mayor",IF(OR(K22='Tabla Impacto'!$C$15,K22='Tabla Impacto'!$D$15),"Catastrófico","")))))</f>
        <v/>
      </c>
      <c r="M22" s="242" t="str">
        <f ca="1">IF(L22="","",IF(L22="Leve",0.2,IF(L22="Menor",0.4,IF(L22="Moderado",0.6,IF(L22="Mayor",0.8,IF(L22="Catastrófico",1,))))))</f>
        <v/>
      </c>
      <c r="N22" s="243"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23">
        <v>1</v>
      </c>
      <c r="P22" s="24"/>
      <c r="Q22" s="23" t="str">
        <f t="shared" si="0"/>
        <v/>
      </c>
      <c r="R22" s="25"/>
      <c r="S22" s="25"/>
      <c r="T22" s="26" t="str">
        <f t="shared" si="1"/>
        <v/>
      </c>
      <c r="U22" s="25"/>
      <c r="V22" s="25"/>
      <c r="W22" s="25"/>
      <c r="X22" s="27" t="str">
        <f>IFERROR(IF(Q22="Probabilidad",(I22-(+I22*T22)),IF(Q22="Impacto",I22,"")),"")</f>
        <v/>
      </c>
      <c r="Y22" s="28" t="str">
        <f t="shared" si="7"/>
        <v/>
      </c>
      <c r="Z22" s="29" t="str">
        <f t="shared" si="4"/>
        <v/>
      </c>
      <c r="AA22" s="28" t="str">
        <f t="shared" si="5"/>
        <v/>
      </c>
      <c r="AB22" s="29" t="str">
        <f>IFERROR(IF(Q22="Impacto",(M22-(+M22*T22)),IF(Q22="Probabilidad",M22,"")),"")</f>
        <v/>
      </c>
      <c r="AC22" s="30" t="str">
        <f t="shared" si="6"/>
        <v/>
      </c>
      <c r="AD22" s="31"/>
      <c r="AE22" s="32"/>
      <c r="AF22" s="23"/>
      <c r="AG22" s="33"/>
      <c r="AH22" s="33"/>
      <c r="AI22" s="32"/>
      <c r="AJ22" s="23"/>
      <c r="AK22" s="18"/>
      <c r="AL22" s="18"/>
      <c r="AM22" s="18"/>
      <c r="AN22" s="18"/>
      <c r="AO22" s="18"/>
      <c r="AP22" s="18"/>
      <c r="AQ22" s="18"/>
      <c r="AR22" s="18"/>
      <c r="AS22" s="18"/>
      <c r="AT22" s="18"/>
      <c r="AU22" s="18"/>
      <c r="AV22" s="18"/>
      <c r="AW22" s="18"/>
      <c r="AX22" s="18"/>
      <c r="AY22" s="18"/>
      <c r="AZ22" s="18"/>
      <c r="BA22" s="18"/>
      <c r="BB22" s="18"/>
      <c r="BC22" s="18"/>
      <c r="BD22" s="18"/>
    </row>
    <row r="23" spans="1:56" ht="151.5" customHeight="1" x14ac:dyDescent="0.3">
      <c r="A23" s="238"/>
      <c r="B23" s="238"/>
      <c r="C23" s="238"/>
      <c r="D23" s="238"/>
      <c r="E23" s="238"/>
      <c r="F23" s="238"/>
      <c r="G23" s="238"/>
      <c r="H23" s="238"/>
      <c r="I23" s="238"/>
      <c r="J23" s="238"/>
      <c r="K23" s="238"/>
      <c r="L23" s="238"/>
      <c r="M23" s="238"/>
      <c r="N23" s="238"/>
      <c r="O23" s="23">
        <v>2</v>
      </c>
      <c r="P23" s="24"/>
      <c r="Q23" s="23" t="str">
        <f t="shared" si="0"/>
        <v/>
      </c>
      <c r="R23" s="25"/>
      <c r="S23" s="25"/>
      <c r="T23" s="26" t="str">
        <f t="shared" si="1"/>
        <v/>
      </c>
      <c r="U23" s="25"/>
      <c r="V23" s="25"/>
      <c r="W23" s="25"/>
      <c r="X23" s="36" t="str">
        <f>IFERROR(IF(AND(Q22="Probabilidad",Q23="Probabilidad"),(Z22-(+Z22*T23)),IF(Q23="Probabilidad",(I22-(+I22*T23)),IF(Q23="Impacto",Z22,""))),"")</f>
        <v/>
      </c>
      <c r="Y23" s="28" t="str">
        <f t="shared" si="7"/>
        <v/>
      </c>
      <c r="Z23" s="29" t="str">
        <f t="shared" si="4"/>
        <v/>
      </c>
      <c r="AA23" s="28" t="str">
        <f t="shared" si="5"/>
        <v/>
      </c>
      <c r="AB23" s="29" t="str">
        <f>IFERROR(IF(AND(Q22="Impacto",Q23="Impacto"),(AB16-(+AB16*T23)),IF(Q23="Impacto",($M$22-(+$M$22*T23)),IF(Q23="Probabilidad",AB16,""))),"")</f>
        <v/>
      </c>
      <c r="AC23" s="30" t="str">
        <f t="shared" si="6"/>
        <v/>
      </c>
      <c r="AD23" s="31"/>
      <c r="AE23" s="32"/>
      <c r="AF23" s="23"/>
      <c r="AG23" s="33"/>
      <c r="AH23" s="33"/>
      <c r="AI23" s="32"/>
      <c r="AJ23" s="23"/>
      <c r="AK23" s="18"/>
      <c r="AL23" s="18"/>
      <c r="AM23" s="18"/>
      <c r="AN23" s="18"/>
      <c r="AO23" s="18"/>
      <c r="AP23" s="18"/>
      <c r="AQ23" s="18"/>
      <c r="AR23" s="18"/>
      <c r="AS23" s="18"/>
      <c r="AT23" s="18"/>
      <c r="AU23" s="18"/>
      <c r="AV23" s="18"/>
      <c r="AW23" s="18"/>
      <c r="AX23" s="18"/>
      <c r="AY23" s="18"/>
      <c r="AZ23" s="18"/>
      <c r="BA23" s="18"/>
      <c r="BB23" s="18"/>
      <c r="BC23" s="18"/>
      <c r="BD23" s="18"/>
    </row>
    <row r="24" spans="1:56" ht="151.5" customHeight="1" x14ac:dyDescent="0.3">
      <c r="A24" s="238"/>
      <c r="B24" s="238"/>
      <c r="C24" s="238"/>
      <c r="D24" s="238"/>
      <c r="E24" s="238"/>
      <c r="F24" s="238"/>
      <c r="G24" s="238"/>
      <c r="H24" s="238"/>
      <c r="I24" s="238"/>
      <c r="J24" s="238"/>
      <c r="K24" s="238"/>
      <c r="L24" s="238"/>
      <c r="M24" s="238"/>
      <c r="N24" s="238"/>
      <c r="O24" s="23">
        <v>3</v>
      </c>
      <c r="P24" s="35"/>
      <c r="Q24" s="23" t="str">
        <f t="shared" si="0"/>
        <v/>
      </c>
      <c r="R24" s="25"/>
      <c r="S24" s="25"/>
      <c r="T24" s="26" t="str">
        <f t="shared" si="1"/>
        <v/>
      </c>
      <c r="U24" s="25"/>
      <c r="V24" s="25"/>
      <c r="W24" s="25"/>
      <c r="X24" s="27" t="str">
        <f t="shared" ref="X24:X27" si="28">IFERROR(IF(AND(Q23="Probabilidad",Q24="Probabilidad"),(Z23-(+Z23*T24)),IF(AND(Q23="Impacto",Q24="Probabilidad"),(Z22-(+Z22*T24)),IF(Q24="Impacto",Z23,""))),"")</f>
        <v/>
      </c>
      <c r="Y24" s="28" t="str">
        <f t="shared" si="7"/>
        <v/>
      </c>
      <c r="Z24" s="29" t="str">
        <f t="shared" si="4"/>
        <v/>
      </c>
      <c r="AA24" s="28" t="str">
        <f t="shared" si="5"/>
        <v/>
      </c>
      <c r="AB24" s="29" t="str">
        <f t="shared" ref="AB24:AB27" si="29">IFERROR(IF(AND(Q23="Impacto",Q24="Impacto"),(AB23-(+AB23*T24)),IF(AND(Q23="Probabilidad",Q24="Impacto"),(AB22-(+AB22*T24)),IF(Q24="Probabilidad",AB23,""))),"")</f>
        <v/>
      </c>
      <c r="AC24" s="30" t="str">
        <f t="shared" si="6"/>
        <v/>
      </c>
      <c r="AD24" s="31"/>
      <c r="AE24" s="32"/>
      <c r="AF24" s="23"/>
      <c r="AG24" s="33"/>
      <c r="AH24" s="33"/>
      <c r="AI24" s="32"/>
      <c r="AJ24" s="23"/>
      <c r="AK24" s="18"/>
      <c r="AL24" s="18"/>
      <c r="AM24" s="18"/>
      <c r="AN24" s="18"/>
      <c r="AO24" s="18"/>
      <c r="AP24" s="18"/>
      <c r="AQ24" s="18"/>
      <c r="AR24" s="18"/>
      <c r="AS24" s="18"/>
      <c r="AT24" s="18"/>
      <c r="AU24" s="18"/>
      <c r="AV24" s="18"/>
      <c r="AW24" s="18"/>
      <c r="AX24" s="18"/>
      <c r="AY24" s="18"/>
      <c r="AZ24" s="18"/>
      <c r="BA24" s="18"/>
      <c r="BB24" s="18"/>
      <c r="BC24" s="18"/>
      <c r="BD24" s="18"/>
    </row>
    <row r="25" spans="1:56" ht="151.5" customHeight="1" x14ac:dyDescent="0.3">
      <c r="A25" s="238"/>
      <c r="B25" s="238"/>
      <c r="C25" s="238"/>
      <c r="D25" s="238"/>
      <c r="E25" s="238"/>
      <c r="F25" s="238"/>
      <c r="G25" s="238"/>
      <c r="H25" s="238"/>
      <c r="I25" s="238"/>
      <c r="J25" s="238"/>
      <c r="K25" s="238"/>
      <c r="L25" s="238"/>
      <c r="M25" s="238"/>
      <c r="N25" s="238"/>
      <c r="O25" s="23">
        <v>4</v>
      </c>
      <c r="P25" s="24"/>
      <c r="Q25" s="23" t="str">
        <f t="shared" si="0"/>
        <v/>
      </c>
      <c r="R25" s="25"/>
      <c r="S25" s="25"/>
      <c r="T25" s="26" t="str">
        <f t="shared" si="1"/>
        <v/>
      </c>
      <c r="U25" s="25"/>
      <c r="V25" s="25"/>
      <c r="W25" s="25"/>
      <c r="X25" s="27" t="str">
        <f t="shared" si="28"/>
        <v/>
      </c>
      <c r="Y25" s="28" t="str">
        <f t="shared" si="7"/>
        <v/>
      </c>
      <c r="Z25" s="29" t="str">
        <f t="shared" si="4"/>
        <v/>
      </c>
      <c r="AA25" s="28" t="str">
        <f t="shared" si="5"/>
        <v/>
      </c>
      <c r="AB25" s="29" t="str">
        <f t="shared" si="29"/>
        <v/>
      </c>
      <c r="AC25" s="30" t="str">
        <f t="shared" si="6"/>
        <v/>
      </c>
      <c r="AD25" s="31"/>
      <c r="AE25" s="32"/>
      <c r="AF25" s="23"/>
      <c r="AG25" s="33"/>
      <c r="AH25" s="33"/>
      <c r="AI25" s="32"/>
      <c r="AJ25" s="23"/>
      <c r="AK25" s="18"/>
      <c r="AL25" s="18"/>
      <c r="AM25" s="18"/>
      <c r="AN25" s="18"/>
      <c r="AO25" s="18"/>
      <c r="AP25" s="18"/>
      <c r="AQ25" s="18"/>
      <c r="AR25" s="18"/>
      <c r="AS25" s="18"/>
      <c r="AT25" s="18"/>
      <c r="AU25" s="18"/>
      <c r="AV25" s="18"/>
      <c r="AW25" s="18"/>
      <c r="AX25" s="18"/>
      <c r="AY25" s="18"/>
      <c r="AZ25" s="18"/>
      <c r="BA25" s="18"/>
      <c r="BB25" s="18"/>
      <c r="BC25" s="18"/>
      <c r="BD25" s="18"/>
    </row>
    <row r="26" spans="1:56" ht="151.5" customHeight="1" x14ac:dyDescent="0.3">
      <c r="A26" s="238"/>
      <c r="B26" s="238"/>
      <c r="C26" s="238"/>
      <c r="D26" s="238"/>
      <c r="E26" s="238"/>
      <c r="F26" s="238"/>
      <c r="G26" s="238"/>
      <c r="H26" s="238"/>
      <c r="I26" s="238"/>
      <c r="J26" s="238"/>
      <c r="K26" s="238"/>
      <c r="L26" s="238"/>
      <c r="M26" s="238"/>
      <c r="N26" s="238"/>
      <c r="O26" s="23">
        <v>5</v>
      </c>
      <c r="P26" s="24"/>
      <c r="Q26" s="23" t="str">
        <f t="shared" si="0"/>
        <v/>
      </c>
      <c r="R26" s="25"/>
      <c r="S26" s="25"/>
      <c r="T26" s="26" t="str">
        <f t="shared" si="1"/>
        <v/>
      </c>
      <c r="U26" s="25"/>
      <c r="V26" s="25"/>
      <c r="W26" s="25"/>
      <c r="X26" s="27" t="str">
        <f t="shared" si="28"/>
        <v/>
      </c>
      <c r="Y26" s="28" t="str">
        <f t="shared" si="7"/>
        <v/>
      </c>
      <c r="Z26" s="29" t="str">
        <f t="shared" si="4"/>
        <v/>
      </c>
      <c r="AA26" s="28" t="str">
        <f t="shared" si="5"/>
        <v/>
      </c>
      <c r="AB26" s="29" t="str">
        <f t="shared" si="29"/>
        <v/>
      </c>
      <c r="AC26" s="30" t="str">
        <f t="shared" si="6"/>
        <v/>
      </c>
      <c r="AD26" s="31"/>
      <c r="AE26" s="32"/>
      <c r="AF26" s="23"/>
      <c r="AG26" s="33"/>
      <c r="AH26" s="33"/>
      <c r="AI26" s="32"/>
      <c r="AJ26" s="23"/>
      <c r="AK26" s="18"/>
      <c r="AL26" s="18"/>
      <c r="AM26" s="18"/>
      <c r="AN26" s="18"/>
      <c r="AO26" s="18"/>
      <c r="AP26" s="18"/>
      <c r="AQ26" s="18"/>
      <c r="AR26" s="18"/>
      <c r="AS26" s="18"/>
      <c r="AT26" s="18"/>
      <c r="AU26" s="18"/>
      <c r="AV26" s="18"/>
      <c r="AW26" s="18"/>
      <c r="AX26" s="18"/>
      <c r="AY26" s="18"/>
      <c r="AZ26" s="18"/>
      <c r="BA26" s="18"/>
      <c r="BB26" s="18"/>
      <c r="BC26" s="18"/>
      <c r="BD26" s="18"/>
    </row>
    <row r="27" spans="1:56" ht="151.5" customHeight="1" x14ac:dyDescent="0.3">
      <c r="A27" s="239"/>
      <c r="B27" s="239"/>
      <c r="C27" s="239"/>
      <c r="D27" s="239"/>
      <c r="E27" s="239"/>
      <c r="F27" s="239"/>
      <c r="G27" s="239"/>
      <c r="H27" s="239"/>
      <c r="I27" s="239"/>
      <c r="J27" s="239"/>
      <c r="K27" s="239"/>
      <c r="L27" s="239"/>
      <c r="M27" s="239"/>
      <c r="N27" s="239"/>
      <c r="O27" s="23">
        <v>6</v>
      </c>
      <c r="P27" s="24"/>
      <c r="Q27" s="23" t="str">
        <f t="shared" si="0"/>
        <v/>
      </c>
      <c r="R27" s="25"/>
      <c r="S27" s="25"/>
      <c r="T27" s="26" t="str">
        <f t="shared" si="1"/>
        <v/>
      </c>
      <c r="U27" s="25"/>
      <c r="V27" s="25"/>
      <c r="W27" s="25"/>
      <c r="X27" s="27" t="str">
        <f t="shared" si="28"/>
        <v/>
      </c>
      <c r="Y27" s="28" t="str">
        <f t="shared" si="7"/>
        <v/>
      </c>
      <c r="Z27" s="29" t="str">
        <f t="shared" si="4"/>
        <v/>
      </c>
      <c r="AA27" s="28" t="str">
        <f t="shared" si="5"/>
        <v/>
      </c>
      <c r="AB27" s="29" t="str">
        <f t="shared" si="29"/>
        <v/>
      </c>
      <c r="AC27" s="30" t="str">
        <f t="shared" si="6"/>
        <v/>
      </c>
      <c r="AD27" s="31"/>
      <c r="AE27" s="32"/>
      <c r="AF27" s="23"/>
      <c r="AG27" s="33"/>
      <c r="AH27" s="33"/>
      <c r="AI27" s="32"/>
      <c r="AJ27" s="23"/>
      <c r="AK27" s="18"/>
      <c r="AL27" s="18"/>
      <c r="AM27" s="18"/>
      <c r="AN27" s="18"/>
      <c r="AO27" s="18"/>
      <c r="AP27" s="18"/>
      <c r="AQ27" s="18"/>
      <c r="AR27" s="18"/>
      <c r="AS27" s="18"/>
      <c r="AT27" s="18"/>
      <c r="AU27" s="18"/>
      <c r="AV27" s="18"/>
      <c r="AW27" s="18"/>
      <c r="AX27" s="18"/>
      <c r="AY27" s="18"/>
      <c r="AZ27" s="18"/>
      <c r="BA27" s="18"/>
      <c r="BB27" s="18"/>
      <c r="BC27" s="18"/>
      <c r="BD27" s="18"/>
    </row>
    <row r="28" spans="1:56" ht="151.5" customHeight="1" x14ac:dyDescent="0.3">
      <c r="A28" s="237">
        <v>4</v>
      </c>
      <c r="B28" s="240"/>
      <c r="C28" s="240"/>
      <c r="D28" s="240"/>
      <c r="E28" s="240"/>
      <c r="F28" s="240"/>
      <c r="G28" s="237"/>
      <c r="H28" s="241" t="str">
        <f>IF(G28&lt;=0,"",IF(G28&lt;=2,"Muy Baja",IF(G28&lt;=24,"Baja",IF(G28&lt;=500,"Media",IF(G28&lt;=5000,"Alta","Muy Alta")))))</f>
        <v/>
      </c>
      <c r="I28" s="242" t="str">
        <f>IF(H28="","",IF(H28="Muy Baja",0.2,IF(H28="Baja",0.4,IF(H28="Media",0.6,IF(H28="Alta",0.8,IF(H28="Muy Alta",1,))))))</f>
        <v/>
      </c>
      <c r="J28" s="242"/>
      <c r="K28" s="242">
        <f ca="1">IF(NOT(ISERROR(MATCH(J28,'Tabla Impacto'!$B$221:$B$223,0))),'Tabla Impacto'!$F$223&amp;"Por favor no seleccionar los criterios de impacto(Afectación Económica o presupuestal y Pérdida Reputacional)",J28)</f>
        <v>0</v>
      </c>
      <c r="L28" s="241" t="str">
        <f ca="1">IF(OR(K28='Tabla Impacto'!$C$11,K28='Tabla Impacto'!$D$11),"Leve",IF(OR(K28='Tabla Impacto'!$C$12,K28='Tabla Impacto'!$D$12),"Menor",IF(OR(K28='Tabla Impacto'!$C$13,K28='Tabla Impacto'!$D$13),"Moderado",IF(OR(K28='Tabla Impacto'!$C$14,K28='Tabla Impacto'!$D$14),"Mayor",IF(OR(K28='Tabla Impacto'!$C$15,K28='Tabla Impacto'!$D$15),"Catastrófico","")))))</f>
        <v/>
      </c>
      <c r="M28" s="242" t="str">
        <f ca="1">IF(L28="","",IF(L28="Leve",0.2,IF(L28="Menor",0.4,IF(L28="Moderado",0.6,IF(L28="Mayor",0.8,IF(L28="Catastrófico",1,))))))</f>
        <v/>
      </c>
      <c r="N28" s="243"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23">
        <v>1</v>
      </c>
      <c r="P28" s="24"/>
      <c r="Q28" s="23" t="str">
        <f t="shared" si="0"/>
        <v/>
      </c>
      <c r="R28" s="25"/>
      <c r="S28" s="25"/>
      <c r="T28" s="26" t="str">
        <f t="shared" si="1"/>
        <v/>
      </c>
      <c r="U28" s="25"/>
      <c r="V28" s="25"/>
      <c r="W28" s="25"/>
      <c r="X28" s="27" t="str">
        <f>IFERROR(IF(Q28="Probabilidad",(I28-(+I28*T28)),IF(Q28="Impacto",I28,"")),"")</f>
        <v/>
      </c>
      <c r="Y28" s="28" t="str">
        <f t="shared" si="7"/>
        <v/>
      </c>
      <c r="Z28" s="29" t="str">
        <f t="shared" si="4"/>
        <v/>
      </c>
      <c r="AA28" s="28" t="str">
        <f t="shared" si="5"/>
        <v/>
      </c>
      <c r="AB28" s="29" t="str">
        <f>IFERROR(IF(Q28="Impacto",(M28-(+M28*T28)),IF(Q28="Probabilidad",M28,"")),"")</f>
        <v/>
      </c>
      <c r="AC28" s="30" t="str">
        <f t="shared" si="6"/>
        <v/>
      </c>
      <c r="AD28" s="31"/>
      <c r="AE28" s="32"/>
      <c r="AF28" s="23"/>
      <c r="AG28" s="33"/>
      <c r="AH28" s="33"/>
      <c r="AI28" s="32"/>
      <c r="AJ28" s="23"/>
      <c r="AK28" s="18"/>
      <c r="AL28" s="18"/>
      <c r="AM28" s="18"/>
      <c r="AN28" s="18"/>
      <c r="AO28" s="18"/>
      <c r="AP28" s="18"/>
      <c r="AQ28" s="18"/>
      <c r="AR28" s="18"/>
      <c r="AS28" s="18"/>
      <c r="AT28" s="18"/>
      <c r="AU28" s="18"/>
      <c r="AV28" s="18"/>
      <c r="AW28" s="18"/>
      <c r="AX28" s="18"/>
      <c r="AY28" s="18"/>
      <c r="AZ28" s="18"/>
      <c r="BA28" s="18"/>
      <c r="BB28" s="18"/>
      <c r="BC28" s="18"/>
      <c r="BD28" s="18"/>
    </row>
    <row r="29" spans="1:56" ht="151.5" customHeight="1" x14ac:dyDescent="0.3">
      <c r="A29" s="238"/>
      <c r="B29" s="238"/>
      <c r="C29" s="238"/>
      <c r="D29" s="238"/>
      <c r="E29" s="238"/>
      <c r="F29" s="238"/>
      <c r="G29" s="238"/>
      <c r="H29" s="238"/>
      <c r="I29" s="238"/>
      <c r="J29" s="238"/>
      <c r="K29" s="238"/>
      <c r="L29" s="238"/>
      <c r="M29" s="238"/>
      <c r="N29" s="238"/>
      <c r="O29" s="23">
        <v>2</v>
      </c>
      <c r="P29" s="24"/>
      <c r="Q29" s="23" t="str">
        <f t="shared" si="0"/>
        <v/>
      </c>
      <c r="R29" s="25"/>
      <c r="S29" s="25"/>
      <c r="T29" s="26" t="str">
        <f t="shared" si="1"/>
        <v/>
      </c>
      <c r="U29" s="25"/>
      <c r="V29" s="25"/>
      <c r="W29" s="25"/>
      <c r="X29" s="27" t="str">
        <f>IFERROR(IF(AND(Q28="Probabilidad",Q29="Probabilidad"),(Z28-(+Z28*T29)),IF(Q29="Probabilidad",(I28-(+I28*T29)),IF(Q29="Impacto",Z28,""))),"")</f>
        <v/>
      </c>
      <c r="Y29" s="28" t="str">
        <f t="shared" si="7"/>
        <v/>
      </c>
      <c r="Z29" s="29" t="str">
        <f t="shared" si="4"/>
        <v/>
      </c>
      <c r="AA29" s="28" t="str">
        <f t="shared" si="5"/>
        <v/>
      </c>
      <c r="AB29" s="29" t="str">
        <f>IFERROR(IF(AND(Q28="Impacto",Q29="Impacto"),(AB22-(+AB22*T29)),IF(Q29="Impacto",($M$28-(+$M$28*T29)),IF(Q29="Probabilidad",AB22,""))),"")</f>
        <v/>
      </c>
      <c r="AC29" s="30" t="str">
        <f t="shared" si="6"/>
        <v/>
      </c>
      <c r="AD29" s="31"/>
      <c r="AE29" s="32"/>
      <c r="AF29" s="23"/>
      <c r="AG29" s="33"/>
      <c r="AH29" s="33"/>
      <c r="AI29" s="32"/>
      <c r="AJ29" s="23"/>
      <c r="AK29" s="18"/>
      <c r="AL29" s="18"/>
      <c r="AM29" s="18"/>
      <c r="AN29" s="18"/>
      <c r="AO29" s="18"/>
      <c r="AP29" s="18"/>
      <c r="AQ29" s="18"/>
      <c r="AR29" s="18"/>
      <c r="AS29" s="18"/>
      <c r="AT29" s="18"/>
      <c r="AU29" s="18"/>
      <c r="AV29" s="18"/>
      <c r="AW29" s="18"/>
      <c r="AX29" s="18"/>
      <c r="AY29" s="18"/>
      <c r="AZ29" s="18"/>
      <c r="BA29" s="18"/>
      <c r="BB29" s="18"/>
      <c r="BC29" s="18"/>
      <c r="BD29" s="18"/>
    </row>
    <row r="30" spans="1:56" ht="151.5" customHeight="1" x14ac:dyDescent="0.3">
      <c r="A30" s="238"/>
      <c r="B30" s="238"/>
      <c r="C30" s="238"/>
      <c r="D30" s="238"/>
      <c r="E30" s="238"/>
      <c r="F30" s="238"/>
      <c r="G30" s="238"/>
      <c r="H30" s="238"/>
      <c r="I30" s="238"/>
      <c r="J30" s="238"/>
      <c r="K30" s="238"/>
      <c r="L30" s="238"/>
      <c r="M30" s="238"/>
      <c r="N30" s="238"/>
      <c r="O30" s="23">
        <v>3</v>
      </c>
      <c r="P30" s="35"/>
      <c r="Q30" s="23" t="str">
        <f t="shared" si="0"/>
        <v/>
      </c>
      <c r="R30" s="25"/>
      <c r="S30" s="25"/>
      <c r="T30" s="26" t="str">
        <f t="shared" si="1"/>
        <v/>
      </c>
      <c r="U30" s="25"/>
      <c r="V30" s="25"/>
      <c r="W30" s="25"/>
      <c r="X30" s="27" t="str">
        <f t="shared" ref="X30:X33" si="30">IFERROR(IF(AND(Q29="Probabilidad",Q30="Probabilidad"),(Z29-(+Z29*T30)),IF(AND(Q29="Impacto",Q30="Probabilidad"),(Z28-(+Z28*T30)),IF(Q30="Impacto",Z29,""))),"")</f>
        <v/>
      </c>
      <c r="Y30" s="28" t="str">
        <f t="shared" si="7"/>
        <v/>
      </c>
      <c r="Z30" s="29" t="str">
        <f t="shared" si="4"/>
        <v/>
      </c>
      <c r="AA30" s="28" t="str">
        <f t="shared" si="5"/>
        <v/>
      </c>
      <c r="AB30" s="29" t="str">
        <f t="shared" ref="AB30:AB33" si="31">IFERROR(IF(AND(Q29="Impacto",Q30="Impacto"),(AB29-(+AB29*T30)),IF(AND(Q29="Probabilidad",Q30="Impacto"),(AB28-(+AB28*T30)),IF(Q30="Probabilidad",AB29,""))),"")</f>
        <v/>
      </c>
      <c r="AC30" s="30" t="str">
        <f t="shared" si="6"/>
        <v/>
      </c>
      <c r="AD30" s="31"/>
      <c r="AE30" s="32"/>
      <c r="AF30" s="23"/>
      <c r="AG30" s="33"/>
      <c r="AH30" s="33"/>
      <c r="AI30" s="32"/>
      <c r="AJ30" s="23"/>
      <c r="AK30" s="18"/>
      <c r="AL30" s="18"/>
      <c r="AM30" s="18"/>
      <c r="AN30" s="18"/>
      <c r="AO30" s="18"/>
      <c r="AP30" s="18"/>
      <c r="AQ30" s="18"/>
      <c r="AR30" s="18"/>
      <c r="AS30" s="18"/>
      <c r="AT30" s="18"/>
      <c r="AU30" s="18"/>
      <c r="AV30" s="18"/>
      <c r="AW30" s="18"/>
      <c r="AX30" s="18"/>
      <c r="AY30" s="18"/>
      <c r="AZ30" s="18"/>
      <c r="BA30" s="18"/>
      <c r="BB30" s="18"/>
      <c r="BC30" s="18"/>
      <c r="BD30" s="18"/>
    </row>
    <row r="31" spans="1:56" ht="151.5" customHeight="1" x14ac:dyDescent="0.3">
      <c r="A31" s="238"/>
      <c r="B31" s="238"/>
      <c r="C31" s="238"/>
      <c r="D31" s="238"/>
      <c r="E31" s="238"/>
      <c r="F31" s="238"/>
      <c r="G31" s="238"/>
      <c r="H31" s="238"/>
      <c r="I31" s="238"/>
      <c r="J31" s="238"/>
      <c r="K31" s="238"/>
      <c r="L31" s="238"/>
      <c r="M31" s="238"/>
      <c r="N31" s="238"/>
      <c r="O31" s="23">
        <v>4</v>
      </c>
      <c r="P31" s="24"/>
      <c r="Q31" s="23" t="str">
        <f t="shared" si="0"/>
        <v/>
      </c>
      <c r="R31" s="25"/>
      <c r="S31" s="25"/>
      <c r="T31" s="26" t="str">
        <f t="shared" si="1"/>
        <v/>
      </c>
      <c r="U31" s="25"/>
      <c r="V31" s="25"/>
      <c r="W31" s="25"/>
      <c r="X31" s="27" t="str">
        <f t="shared" si="30"/>
        <v/>
      </c>
      <c r="Y31" s="28" t="str">
        <f t="shared" si="7"/>
        <v/>
      </c>
      <c r="Z31" s="29" t="str">
        <f t="shared" si="4"/>
        <v/>
      </c>
      <c r="AA31" s="28" t="str">
        <f t="shared" si="5"/>
        <v/>
      </c>
      <c r="AB31" s="29" t="str">
        <f t="shared" si="31"/>
        <v/>
      </c>
      <c r="AC31" s="30" t="str">
        <f t="shared" si="6"/>
        <v/>
      </c>
      <c r="AD31" s="31"/>
      <c r="AE31" s="32"/>
      <c r="AF31" s="23"/>
      <c r="AG31" s="33"/>
      <c r="AH31" s="33"/>
      <c r="AI31" s="32"/>
      <c r="AJ31" s="23"/>
      <c r="AK31" s="18"/>
      <c r="AL31" s="18"/>
      <c r="AM31" s="18"/>
      <c r="AN31" s="18"/>
      <c r="AO31" s="18"/>
      <c r="AP31" s="18"/>
      <c r="AQ31" s="18"/>
      <c r="AR31" s="18"/>
      <c r="AS31" s="18"/>
      <c r="AT31" s="18"/>
      <c r="AU31" s="18"/>
      <c r="AV31" s="18"/>
      <c r="AW31" s="18"/>
      <c r="AX31" s="18"/>
      <c r="AY31" s="18"/>
      <c r="AZ31" s="18"/>
      <c r="BA31" s="18"/>
      <c r="BB31" s="18"/>
      <c r="BC31" s="18"/>
      <c r="BD31" s="18"/>
    </row>
    <row r="32" spans="1:56" ht="151.5" customHeight="1" x14ac:dyDescent="0.3">
      <c r="A32" s="238"/>
      <c r="B32" s="238"/>
      <c r="C32" s="238"/>
      <c r="D32" s="238"/>
      <c r="E32" s="238"/>
      <c r="F32" s="238"/>
      <c r="G32" s="238"/>
      <c r="H32" s="238"/>
      <c r="I32" s="238"/>
      <c r="J32" s="238"/>
      <c r="K32" s="238"/>
      <c r="L32" s="238"/>
      <c r="M32" s="238"/>
      <c r="N32" s="238"/>
      <c r="O32" s="23">
        <v>5</v>
      </c>
      <c r="P32" s="24"/>
      <c r="Q32" s="23" t="str">
        <f t="shared" si="0"/>
        <v/>
      </c>
      <c r="R32" s="25"/>
      <c r="S32" s="25"/>
      <c r="T32" s="26" t="str">
        <f t="shared" si="1"/>
        <v/>
      </c>
      <c r="U32" s="25"/>
      <c r="V32" s="25"/>
      <c r="W32" s="25"/>
      <c r="X32" s="36" t="str">
        <f t="shared" si="30"/>
        <v/>
      </c>
      <c r="Y32" s="28" t="str">
        <f t="shared" si="7"/>
        <v/>
      </c>
      <c r="Z32" s="29" t="str">
        <f t="shared" si="4"/>
        <v/>
      </c>
      <c r="AA32" s="28" t="str">
        <f t="shared" si="5"/>
        <v/>
      </c>
      <c r="AB32" s="29" t="str">
        <f t="shared" si="31"/>
        <v/>
      </c>
      <c r="AC32" s="30" t="str">
        <f t="shared" si="6"/>
        <v/>
      </c>
      <c r="AD32" s="31"/>
      <c r="AE32" s="32"/>
      <c r="AF32" s="23"/>
      <c r="AG32" s="33"/>
      <c r="AH32" s="33"/>
      <c r="AI32" s="32"/>
      <c r="AJ32" s="23"/>
      <c r="AK32" s="18"/>
      <c r="AL32" s="18"/>
      <c r="AM32" s="18"/>
      <c r="AN32" s="18"/>
      <c r="AO32" s="18"/>
      <c r="AP32" s="18"/>
      <c r="AQ32" s="18"/>
      <c r="AR32" s="18"/>
      <c r="AS32" s="18"/>
      <c r="AT32" s="18"/>
      <c r="AU32" s="18"/>
      <c r="AV32" s="18"/>
      <c r="AW32" s="18"/>
      <c r="AX32" s="18"/>
      <c r="AY32" s="18"/>
      <c r="AZ32" s="18"/>
      <c r="BA32" s="18"/>
      <c r="BB32" s="18"/>
      <c r="BC32" s="18"/>
      <c r="BD32" s="18"/>
    </row>
    <row r="33" spans="1:56" ht="151.5" customHeight="1" x14ac:dyDescent="0.3">
      <c r="A33" s="239"/>
      <c r="B33" s="239"/>
      <c r="C33" s="239"/>
      <c r="D33" s="239"/>
      <c r="E33" s="239"/>
      <c r="F33" s="239"/>
      <c r="G33" s="239"/>
      <c r="H33" s="239"/>
      <c r="I33" s="239"/>
      <c r="J33" s="239"/>
      <c r="K33" s="239"/>
      <c r="L33" s="239"/>
      <c r="M33" s="239"/>
      <c r="N33" s="239"/>
      <c r="O33" s="23">
        <v>6</v>
      </c>
      <c r="P33" s="24"/>
      <c r="Q33" s="23" t="str">
        <f t="shared" si="0"/>
        <v/>
      </c>
      <c r="R33" s="25"/>
      <c r="S33" s="25"/>
      <c r="T33" s="26" t="str">
        <f t="shared" si="1"/>
        <v/>
      </c>
      <c r="U33" s="25"/>
      <c r="V33" s="25"/>
      <c r="W33" s="25"/>
      <c r="X33" s="27" t="str">
        <f t="shared" si="30"/>
        <v/>
      </c>
      <c r="Y33" s="28" t="str">
        <f t="shared" si="7"/>
        <v/>
      </c>
      <c r="Z33" s="29" t="str">
        <f t="shared" si="4"/>
        <v/>
      </c>
      <c r="AA33" s="28" t="str">
        <f t="shared" si="5"/>
        <v/>
      </c>
      <c r="AB33" s="29" t="str">
        <f t="shared" si="31"/>
        <v/>
      </c>
      <c r="AC33" s="30" t="str">
        <f t="shared" si="6"/>
        <v/>
      </c>
      <c r="AD33" s="31"/>
      <c r="AE33" s="32"/>
      <c r="AF33" s="23"/>
      <c r="AG33" s="33"/>
      <c r="AH33" s="33"/>
      <c r="AI33" s="32"/>
      <c r="AJ33" s="23"/>
      <c r="AK33" s="18"/>
      <c r="AL33" s="18"/>
      <c r="AM33" s="18"/>
      <c r="AN33" s="18"/>
      <c r="AO33" s="18"/>
      <c r="AP33" s="18"/>
      <c r="AQ33" s="18"/>
      <c r="AR33" s="18"/>
      <c r="AS33" s="18"/>
      <c r="AT33" s="18"/>
      <c r="AU33" s="18"/>
      <c r="AV33" s="18"/>
      <c r="AW33" s="18"/>
      <c r="AX33" s="18"/>
      <c r="AY33" s="18"/>
      <c r="AZ33" s="18"/>
      <c r="BA33" s="18"/>
      <c r="BB33" s="18"/>
      <c r="BC33" s="18"/>
      <c r="BD33" s="18"/>
    </row>
    <row r="34" spans="1:56" ht="151.5" customHeight="1" x14ac:dyDescent="0.3">
      <c r="A34" s="237">
        <v>5</v>
      </c>
      <c r="B34" s="240"/>
      <c r="C34" s="240"/>
      <c r="D34" s="240"/>
      <c r="E34" s="240"/>
      <c r="F34" s="240"/>
      <c r="G34" s="237"/>
      <c r="H34" s="241" t="str">
        <f>IF(G34&lt;=0,"",IF(G34&lt;=2,"Muy Baja",IF(G34&lt;=24,"Baja",IF(G34&lt;=500,"Media",IF(G34&lt;=5000,"Alta","Muy Alta")))))</f>
        <v/>
      </c>
      <c r="I34" s="242" t="str">
        <f>IF(H34="","",IF(H34="Muy Baja",0.2,IF(H34="Baja",0.4,IF(H34="Media",0.6,IF(H34="Alta",0.8,IF(H34="Muy Alta",1,))))))</f>
        <v/>
      </c>
      <c r="J34" s="242"/>
      <c r="K34" s="242">
        <f ca="1">IF(NOT(ISERROR(MATCH(J34,'Tabla Impacto'!$B$221:$B$223,0))),'Tabla Impacto'!$F$223&amp;"Por favor no seleccionar los criterios de impacto(Afectación Económica o presupuestal y Pérdida Reputacional)",J34)</f>
        <v>0</v>
      </c>
      <c r="L34" s="241" t="str">
        <f ca="1">IF(OR(K34='Tabla Impacto'!$C$11,K34='Tabla Impacto'!$D$11),"Leve",IF(OR(K34='Tabla Impacto'!$C$12,K34='Tabla Impacto'!$D$12),"Menor",IF(OR(K34='Tabla Impacto'!$C$13,K34='Tabla Impacto'!$D$13),"Moderado",IF(OR(K34='Tabla Impacto'!$C$14,K34='Tabla Impacto'!$D$14),"Mayor",IF(OR(K34='Tabla Impacto'!$C$15,K34='Tabla Impacto'!$D$15),"Catastrófico","")))))</f>
        <v/>
      </c>
      <c r="M34" s="242" t="str">
        <f ca="1">IF(L34="","",IF(L34="Leve",0.2,IF(L34="Menor",0.4,IF(L34="Moderado",0.6,IF(L34="Mayor",0.8,IF(L34="Catastrófico",1,))))))</f>
        <v/>
      </c>
      <c r="N34" s="243"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23">
        <v>1</v>
      </c>
      <c r="P34" s="24"/>
      <c r="Q34" s="23" t="str">
        <f t="shared" si="0"/>
        <v/>
      </c>
      <c r="R34" s="25"/>
      <c r="S34" s="25"/>
      <c r="T34" s="26" t="str">
        <f t="shared" si="1"/>
        <v/>
      </c>
      <c r="U34" s="25"/>
      <c r="V34" s="25"/>
      <c r="W34" s="25"/>
      <c r="X34" s="27" t="str">
        <f>IFERROR(IF(Q34="Probabilidad",(I34-(+I34*T34)),IF(Q34="Impacto",I34,"")),"")</f>
        <v/>
      </c>
      <c r="Y34" s="28" t="str">
        <f t="shared" si="7"/>
        <v/>
      </c>
      <c r="Z34" s="29" t="str">
        <f t="shared" si="4"/>
        <v/>
      </c>
      <c r="AA34" s="28" t="str">
        <f t="shared" si="5"/>
        <v/>
      </c>
      <c r="AB34" s="29" t="str">
        <f>IFERROR(IF(Q34="Impacto",(M34-(+M34*T34)),IF(Q34="Probabilidad",M34,"")),"")</f>
        <v/>
      </c>
      <c r="AC34" s="30" t="str">
        <f t="shared" si="6"/>
        <v/>
      </c>
      <c r="AD34" s="31"/>
      <c r="AE34" s="32"/>
      <c r="AF34" s="23"/>
      <c r="AG34" s="33"/>
      <c r="AH34" s="33"/>
      <c r="AI34" s="32"/>
      <c r="AJ34" s="23"/>
      <c r="AK34" s="18"/>
      <c r="AL34" s="18"/>
      <c r="AM34" s="18"/>
      <c r="AN34" s="18"/>
      <c r="AO34" s="18"/>
      <c r="AP34" s="18"/>
      <c r="AQ34" s="18"/>
      <c r="AR34" s="18"/>
      <c r="AS34" s="18"/>
      <c r="AT34" s="18"/>
      <c r="AU34" s="18"/>
      <c r="AV34" s="18"/>
      <c r="AW34" s="18"/>
      <c r="AX34" s="18"/>
      <c r="AY34" s="18"/>
      <c r="AZ34" s="18"/>
      <c r="BA34" s="18"/>
      <c r="BB34" s="18"/>
      <c r="BC34" s="18"/>
      <c r="BD34" s="18"/>
    </row>
    <row r="35" spans="1:56" ht="151.5" customHeight="1" x14ac:dyDescent="0.3">
      <c r="A35" s="238"/>
      <c r="B35" s="238"/>
      <c r="C35" s="238"/>
      <c r="D35" s="238"/>
      <c r="E35" s="238"/>
      <c r="F35" s="238"/>
      <c r="G35" s="238"/>
      <c r="H35" s="238"/>
      <c r="I35" s="238"/>
      <c r="J35" s="238"/>
      <c r="K35" s="238"/>
      <c r="L35" s="238"/>
      <c r="M35" s="238"/>
      <c r="N35" s="238"/>
      <c r="O35" s="23">
        <v>2</v>
      </c>
      <c r="P35" s="24"/>
      <c r="Q35" s="23" t="str">
        <f t="shared" si="0"/>
        <v/>
      </c>
      <c r="R35" s="25"/>
      <c r="S35" s="25"/>
      <c r="T35" s="26" t="str">
        <f t="shared" si="1"/>
        <v/>
      </c>
      <c r="U35" s="25"/>
      <c r="V35" s="25"/>
      <c r="W35" s="25"/>
      <c r="X35" s="27" t="str">
        <f>IFERROR(IF(AND(Q34="Probabilidad",Q35="Probabilidad"),(Z34-(+Z34*T35)),IF(Q35="Probabilidad",(I34-(+I34*T35)),IF(Q35="Impacto",Z34,""))),"")</f>
        <v/>
      </c>
      <c r="Y35" s="28" t="str">
        <f t="shared" si="7"/>
        <v/>
      </c>
      <c r="Z35" s="29" t="str">
        <f t="shared" si="4"/>
        <v/>
      </c>
      <c r="AA35" s="28" t="str">
        <f t="shared" si="5"/>
        <v/>
      </c>
      <c r="AB35" s="29" t="str">
        <f>IFERROR(IF(AND(Q34="Impacto",Q35="Impacto"),(AB28-(+AB28*T35)),IF(Q35="Impacto",($M$34-(+$M$34*T35)),IF(Q35="Probabilidad",AB28,""))),"")</f>
        <v/>
      </c>
      <c r="AC35" s="30" t="str">
        <f t="shared" si="6"/>
        <v/>
      </c>
      <c r="AD35" s="31"/>
      <c r="AE35" s="32"/>
      <c r="AF35" s="23"/>
      <c r="AG35" s="33"/>
      <c r="AH35" s="33"/>
      <c r="AI35" s="32"/>
      <c r="AJ35" s="23"/>
      <c r="AK35" s="18"/>
      <c r="AL35" s="18"/>
      <c r="AM35" s="18"/>
      <c r="AN35" s="18"/>
      <c r="AO35" s="18"/>
      <c r="AP35" s="18"/>
      <c r="AQ35" s="18"/>
      <c r="AR35" s="18"/>
      <c r="AS35" s="18"/>
      <c r="AT35" s="18"/>
      <c r="AU35" s="18"/>
      <c r="AV35" s="18"/>
      <c r="AW35" s="18"/>
      <c r="AX35" s="18"/>
      <c r="AY35" s="18"/>
      <c r="AZ35" s="18"/>
      <c r="BA35" s="18"/>
      <c r="BB35" s="18"/>
      <c r="BC35" s="18"/>
      <c r="BD35" s="18"/>
    </row>
    <row r="36" spans="1:56" ht="151.5" customHeight="1" x14ac:dyDescent="0.3">
      <c r="A36" s="238"/>
      <c r="B36" s="238"/>
      <c r="C36" s="238"/>
      <c r="D36" s="238"/>
      <c r="E36" s="238"/>
      <c r="F36" s="238"/>
      <c r="G36" s="238"/>
      <c r="H36" s="238"/>
      <c r="I36" s="238"/>
      <c r="J36" s="238"/>
      <c r="K36" s="238"/>
      <c r="L36" s="238"/>
      <c r="M36" s="238"/>
      <c r="N36" s="238"/>
      <c r="O36" s="23">
        <v>3</v>
      </c>
      <c r="P36" s="35"/>
      <c r="Q36" s="23" t="str">
        <f t="shared" si="0"/>
        <v/>
      </c>
      <c r="R36" s="25"/>
      <c r="S36" s="25"/>
      <c r="T36" s="26" t="str">
        <f t="shared" si="1"/>
        <v/>
      </c>
      <c r="U36" s="25"/>
      <c r="V36" s="25"/>
      <c r="W36" s="25"/>
      <c r="X36" s="27" t="str">
        <f t="shared" ref="X36:X39" si="32">IFERROR(IF(AND(Q35="Probabilidad",Q36="Probabilidad"),(Z35-(+Z35*T36)),IF(AND(Q35="Impacto",Q36="Probabilidad"),(Z34-(+Z34*T36)),IF(Q36="Impacto",Z35,""))),"")</f>
        <v/>
      </c>
      <c r="Y36" s="28" t="str">
        <f t="shared" si="7"/>
        <v/>
      </c>
      <c r="Z36" s="29" t="str">
        <f t="shared" si="4"/>
        <v/>
      </c>
      <c r="AA36" s="28" t="str">
        <f t="shared" si="5"/>
        <v/>
      </c>
      <c r="AB36" s="29" t="str">
        <f t="shared" ref="AB36:AB39" si="33">IFERROR(IF(AND(Q35="Impacto",Q36="Impacto"),(AB35-(+AB35*T36)),IF(AND(Q35="Probabilidad",Q36="Impacto"),(AB34-(+AB34*T36)),IF(Q36="Probabilidad",AB35,""))),"")</f>
        <v/>
      </c>
      <c r="AC36" s="30" t="str">
        <f t="shared" si="6"/>
        <v/>
      </c>
      <c r="AD36" s="31"/>
      <c r="AE36" s="32"/>
      <c r="AF36" s="23"/>
      <c r="AG36" s="33"/>
      <c r="AH36" s="33"/>
      <c r="AI36" s="32"/>
      <c r="AJ36" s="23"/>
      <c r="AK36" s="18"/>
      <c r="AL36" s="18"/>
      <c r="AM36" s="18"/>
      <c r="AN36" s="18"/>
      <c r="AO36" s="18"/>
      <c r="AP36" s="18"/>
      <c r="AQ36" s="18"/>
      <c r="AR36" s="18"/>
      <c r="AS36" s="18"/>
      <c r="AT36" s="18"/>
      <c r="AU36" s="18"/>
      <c r="AV36" s="18"/>
      <c r="AW36" s="18"/>
      <c r="AX36" s="18"/>
      <c r="AY36" s="18"/>
      <c r="AZ36" s="18"/>
      <c r="BA36" s="18"/>
      <c r="BB36" s="18"/>
      <c r="BC36" s="18"/>
      <c r="BD36" s="18"/>
    </row>
    <row r="37" spans="1:56" ht="151.5" customHeight="1" x14ac:dyDescent="0.3">
      <c r="A37" s="238"/>
      <c r="B37" s="238"/>
      <c r="C37" s="238"/>
      <c r="D37" s="238"/>
      <c r="E37" s="238"/>
      <c r="F37" s="238"/>
      <c r="G37" s="238"/>
      <c r="H37" s="238"/>
      <c r="I37" s="238"/>
      <c r="J37" s="238"/>
      <c r="K37" s="238"/>
      <c r="L37" s="238"/>
      <c r="M37" s="238"/>
      <c r="N37" s="238"/>
      <c r="O37" s="23">
        <v>4</v>
      </c>
      <c r="P37" s="24"/>
      <c r="Q37" s="23" t="str">
        <f t="shared" si="0"/>
        <v/>
      </c>
      <c r="R37" s="25"/>
      <c r="S37" s="25"/>
      <c r="T37" s="26" t="str">
        <f t="shared" si="1"/>
        <v/>
      </c>
      <c r="U37" s="25"/>
      <c r="V37" s="25"/>
      <c r="W37" s="25"/>
      <c r="X37" s="27" t="str">
        <f t="shared" si="32"/>
        <v/>
      </c>
      <c r="Y37" s="28" t="str">
        <f t="shared" si="7"/>
        <v/>
      </c>
      <c r="Z37" s="29" t="str">
        <f t="shared" si="4"/>
        <v/>
      </c>
      <c r="AA37" s="28" t="str">
        <f t="shared" si="5"/>
        <v/>
      </c>
      <c r="AB37" s="29" t="str">
        <f t="shared" si="33"/>
        <v/>
      </c>
      <c r="AC37" s="30" t="str">
        <f t="shared" si="6"/>
        <v/>
      </c>
      <c r="AD37" s="31"/>
      <c r="AE37" s="32"/>
      <c r="AF37" s="23"/>
      <c r="AG37" s="33"/>
      <c r="AH37" s="33"/>
      <c r="AI37" s="32"/>
      <c r="AJ37" s="23"/>
      <c r="AK37" s="18"/>
      <c r="AL37" s="18"/>
      <c r="AM37" s="18"/>
      <c r="AN37" s="18"/>
      <c r="AO37" s="18"/>
      <c r="AP37" s="18"/>
      <c r="AQ37" s="18"/>
      <c r="AR37" s="18"/>
      <c r="AS37" s="18"/>
      <c r="AT37" s="18"/>
      <c r="AU37" s="18"/>
      <c r="AV37" s="18"/>
      <c r="AW37" s="18"/>
      <c r="AX37" s="18"/>
      <c r="AY37" s="18"/>
      <c r="AZ37" s="18"/>
      <c r="BA37" s="18"/>
      <c r="BB37" s="18"/>
      <c r="BC37" s="18"/>
      <c r="BD37" s="18"/>
    </row>
    <row r="38" spans="1:56" ht="151.5" customHeight="1" x14ac:dyDescent="0.3">
      <c r="A38" s="238"/>
      <c r="B38" s="238"/>
      <c r="C38" s="238"/>
      <c r="D38" s="238"/>
      <c r="E38" s="238"/>
      <c r="F38" s="238"/>
      <c r="G38" s="238"/>
      <c r="H38" s="238"/>
      <c r="I38" s="238"/>
      <c r="J38" s="238"/>
      <c r="K38" s="238"/>
      <c r="L38" s="238"/>
      <c r="M38" s="238"/>
      <c r="N38" s="238"/>
      <c r="O38" s="23">
        <v>5</v>
      </c>
      <c r="P38" s="24"/>
      <c r="Q38" s="23" t="str">
        <f t="shared" si="0"/>
        <v/>
      </c>
      <c r="R38" s="25"/>
      <c r="S38" s="25"/>
      <c r="T38" s="26" t="str">
        <f t="shared" si="1"/>
        <v/>
      </c>
      <c r="U38" s="25"/>
      <c r="V38" s="25"/>
      <c r="W38" s="25"/>
      <c r="X38" s="27" t="str">
        <f t="shared" si="32"/>
        <v/>
      </c>
      <c r="Y38" s="28" t="str">
        <f t="shared" si="7"/>
        <v/>
      </c>
      <c r="Z38" s="29" t="str">
        <f t="shared" si="4"/>
        <v/>
      </c>
      <c r="AA38" s="28" t="str">
        <f t="shared" si="5"/>
        <v/>
      </c>
      <c r="AB38" s="29" t="str">
        <f t="shared" si="33"/>
        <v/>
      </c>
      <c r="AC38" s="30" t="str">
        <f t="shared" si="6"/>
        <v/>
      </c>
      <c r="AD38" s="31"/>
      <c r="AE38" s="32"/>
      <c r="AF38" s="23"/>
      <c r="AG38" s="33"/>
      <c r="AH38" s="33"/>
      <c r="AI38" s="32"/>
      <c r="AJ38" s="23"/>
      <c r="AK38" s="18"/>
      <c r="AL38" s="18"/>
      <c r="AM38" s="18"/>
      <c r="AN38" s="18"/>
      <c r="AO38" s="18"/>
      <c r="AP38" s="18"/>
      <c r="AQ38" s="18"/>
      <c r="AR38" s="18"/>
      <c r="AS38" s="18"/>
      <c r="AT38" s="18"/>
      <c r="AU38" s="18"/>
      <c r="AV38" s="18"/>
      <c r="AW38" s="18"/>
      <c r="AX38" s="18"/>
      <c r="AY38" s="18"/>
      <c r="AZ38" s="18"/>
      <c r="BA38" s="18"/>
      <c r="BB38" s="18"/>
      <c r="BC38" s="18"/>
      <c r="BD38" s="18"/>
    </row>
    <row r="39" spans="1:56" ht="151.5" customHeight="1" x14ac:dyDescent="0.3">
      <c r="A39" s="239"/>
      <c r="B39" s="239"/>
      <c r="C39" s="239"/>
      <c r="D39" s="239"/>
      <c r="E39" s="239"/>
      <c r="F39" s="239"/>
      <c r="G39" s="239"/>
      <c r="H39" s="239"/>
      <c r="I39" s="239"/>
      <c r="J39" s="239"/>
      <c r="K39" s="239"/>
      <c r="L39" s="239"/>
      <c r="M39" s="239"/>
      <c r="N39" s="239"/>
      <c r="O39" s="23">
        <v>6</v>
      </c>
      <c r="P39" s="24"/>
      <c r="Q39" s="23" t="str">
        <f t="shared" si="0"/>
        <v/>
      </c>
      <c r="R39" s="25"/>
      <c r="S39" s="25"/>
      <c r="T39" s="26" t="str">
        <f t="shared" si="1"/>
        <v/>
      </c>
      <c r="U39" s="25"/>
      <c r="V39" s="25"/>
      <c r="W39" s="25"/>
      <c r="X39" s="27" t="str">
        <f t="shared" si="32"/>
        <v/>
      </c>
      <c r="Y39" s="28" t="str">
        <f t="shared" si="7"/>
        <v/>
      </c>
      <c r="Z39" s="29" t="str">
        <f t="shared" si="4"/>
        <v/>
      </c>
      <c r="AA39" s="28" t="str">
        <f t="shared" si="5"/>
        <v/>
      </c>
      <c r="AB39" s="29" t="str">
        <f t="shared" si="33"/>
        <v/>
      </c>
      <c r="AC39" s="30" t="str">
        <f t="shared" si="6"/>
        <v/>
      </c>
      <c r="AD39" s="31"/>
      <c r="AE39" s="32"/>
      <c r="AF39" s="23"/>
      <c r="AG39" s="33"/>
      <c r="AH39" s="33"/>
      <c r="AI39" s="32"/>
      <c r="AJ39" s="23"/>
      <c r="AK39" s="18"/>
      <c r="AL39" s="18"/>
      <c r="AM39" s="18"/>
      <c r="AN39" s="18"/>
      <c r="AO39" s="18"/>
      <c r="AP39" s="18"/>
      <c r="AQ39" s="18"/>
      <c r="AR39" s="18"/>
      <c r="AS39" s="18"/>
      <c r="AT39" s="18"/>
      <c r="AU39" s="18"/>
      <c r="AV39" s="18"/>
      <c r="AW39" s="18"/>
      <c r="AX39" s="18"/>
      <c r="AY39" s="18"/>
      <c r="AZ39" s="18"/>
      <c r="BA39" s="18"/>
      <c r="BB39" s="18"/>
      <c r="BC39" s="18"/>
      <c r="BD39" s="18"/>
    </row>
    <row r="40" spans="1:56" ht="151.5" customHeight="1" x14ac:dyDescent="0.3">
      <c r="A40" s="237">
        <v>6</v>
      </c>
      <c r="B40" s="240"/>
      <c r="C40" s="240"/>
      <c r="D40" s="240"/>
      <c r="E40" s="240"/>
      <c r="F40" s="240"/>
      <c r="G40" s="237"/>
      <c r="H40" s="241" t="str">
        <f>IF(G40&lt;=0,"",IF(G40&lt;=2,"Muy Baja",IF(G40&lt;=24,"Baja",IF(G40&lt;=500,"Media",IF(G40&lt;=5000,"Alta","Muy Alta")))))</f>
        <v/>
      </c>
      <c r="I40" s="242" t="str">
        <f>IF(H40="","",IF(H40="Muy Baja",0.2,IF(H40="Baja",0.4,IF(H40="Media",0.6,IF(H40="Alta",0.8,IF(H40="Muy Alta",1,))))))</f>
        <v/>
      </c>
      <c r="J40" s="242"/>
      <c r="K40" s="242">
        <f ca="1">IF(NOT(ISERROR(MATCH(J40,'Tabla Impacto'!$B$221:$B$223,0))),'Tabla Impacto'!$F$223&amp;"Por favor no seleccionar los criterios de impacto(Afectación Económica o presupuestal y Pérdida Reputacional)",J40)</f>
        <v>0</v>
      </c>
      <c r="L40" s="241" t="str">
        <f ca="1">IF(OR(K40='Tabla Impacto'!$C$11,K40='Tabla Impacto'!$D$11),"Leve",IF(OR(K40='Tabla Impacto'!$C$12,K40='Tabla Impacto'!$D$12),"Menor",IF(OR(K40='Tabla Impacto'!$C$13,K40='Tabla Impacto'!$D$13),"Moderado",IF(OR(K40='Tabla Impacto'!$C$14,K40='Tabla Impacto'!$D$14),"Mayor",IF(OR(K40='Tabla Impacto'!$C$15,K40='Tabla Impacto'!$D$15),"Catastrófico","")))))</f>
        <v/>
      </c>
      <c r="M40" s="242" t="str">
        <f ca="1">IF(L40="","",IF(L40="Leve",0.2,IF(L40="Menor",0.4,IF(L40="Moderado",0.6,IF(L40="Mayor",0.8,IF(L40="Catastrófico",1,))))))</f>
        <v/>
      </c>
      <c r="N40" s="243"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23">
        <v>1</v>
      </c>
      <c r="P40" s="24"/>
      <c r="Q40" s="23" t="str">
        <f t="shared" si="0"/>
        <v/>
      </c>
      <c r="R40" s="25"/>
      <c r="S40" s="25"/>
      <c r="T40" s="26" t="str">
        <f t="shared" si="1"/>
        <v/>
      </c>
      <c r="U40" s="25"/>
      <c r="V40" s="25"/>
      <c r="W40" s="25"/>
      <c r="X40" s="27" t="str">
        <f>IFERROR(IF(Q40="Probabilidad",(I40-(+I40*T40)),IF(Q40="Impacto",I40,"")),"")</f>
        <v/>
      </c>
      <c r="Y40" s="28" t="str">
        <f t="shared" si="7"/>
        <v/>
      </c>
      <c r="Z40" s="29" t="str">
        <f t="shared" si="4"/>
        <v/>
      </c>
      <c r="AA40" s="28" t="str">
        <f t="shared" si="5"/>
        <v/>
      </c>
      <c r="AB40" s="29" t="str">
        <f>IFERROR(IF(Q40="Impacto",(M40-(+M40*T40)),IF(Q40="Probabilidad",M40,"")),"")</f>
        <v/>
      </c>
      <c r="AC40" s="30" t="str">
        <f t="shared" si="6"/>
        <v/>
      </c>
      <c r="AD40" s="31"/>
      <c r="AE40" s="32"/>
      <c r="AF40" s="23"/>
      <c r="AG40" s="33"/>
      <c r="AH40" s="33"/>
      <c r="AI40" s="32"/>
      <c r="AJ40" s="23"/>
      <c r="AK40" s="18"/>
      <c r="AL40" s="18"/>
      <c r="AM40" s="18"/>
      <c r="AN40" s="18"/>
      <c r="AO40" s="18"/>
      <c r="AP40" s="18"/>
      <c r="AQ40" s="18"/>
      <c r="AR40" s="18"/>
      <c r="AS40" s="18"/>
      <c r="AT40" s="18"/>
      <c r="AU40" s="18"/>
      <c r="AV40" s="18"/>
      <c r="AW40" s="18"/>
      <c r="AX40" s="18"/>
      <c r="AY40" s="18"/>
      <c r="AZ40" s="18"/>
      <c r="BA40" s="18"/>
      <c r="BB40" s="18"/>
      <c r="BC40" s="18"/>
      <c r="BD40" s="18"/>
    </row>
    <row r="41" spans="1:56" ht="151.5" customHeight="1" x14ac:dyDescent="0.3">
      <c r="A41" s="238"/>
      <c r="B41" s="238"/>
      <c r="C41" s="238"/>
      <c r="D41" s="238"/>
      <c r="E41" s="238"/>
      <c r="F41" s="238"/>
      <c r="G41" s="238"/>
      <c r="H41" s="238"/>
      <c r="I41" s="238"/>
      <c r="J41" s="238"/>
      <c r="K41" s="238"/>
      <c r="L41" s="238"/>
      <c r="M41" s="238"/>
      <c r="N41" s="238"/>
      <c r="O41" s="23">
        <v>2</v>
      </c>
      <c r="P41" s="24"/>
      <c r="Q41" s="23" t="str">
        <f t="shared" si="0"/>
        <v/>
      </c>
      <c r="R41" s="25"/>
      <c r="S41" s="25"/>
      <c r="T41" s="26" t="str">
        <f t="shared" si="1"/>
        <v/>
      </c>
      <c r="U41" s="25"/>
      <c r="V41" s="25"/>
      <c r="W41" s="25"/>
      <c r="X41" s="27" t="str">
        <f>IFERROR(IF(AND(Q40="Probabilidad",Q41="Probabilidad"),(Z40-(+Z40*T41)),IF(Q41="Probabilidad",(I40-(+I40*T41)),IF(Q41="Impacto",Z40,""))),"")</f>
        <v/>
      </c>
      <c r="Y41" s="28" t="str">
        <f t="shared" si="7"/>
        <v/>
      </c>
      <c r="Z41" s="29" t="str">
        <f t="shared" si="4"/>
        <v/>
      </c>
      <c r="AA41" s="28" t="str">
        <f t="shared" si="5"/>
        <v/>
      </c>
      <c r="AB41" s="29" t="str">
        <f>IFERROR(IF(AND(Q40="Impacto",Q41="Impacto"),(AB34-(+AB34*T41)),IF(Q41="Impacto",($M$40-(+$M$40*T41)),IF(Q41="Probabilidad",AB34,""))),"")</f>
        <v/>
      </c>
      <c r="AC41" s="30" t="str">
        <f t="shared" si="6"/>
        <v/>
      </c>
      <c r="AD41" s="31"/>
      <c r="AE41" s="32"/>
      <c r="AF41" s="23"/>
      <c r="AG41" s="33"/>
      <c r="AH41" s="33"/>
      <c r="AI41" s="32"/>
      <c r="AJ41" s="23"/>
      <c r="AK41" s="18"/>
      <c r="AL41" s="18"/>
      <c r="AM41" s="18"/>
      <c r="AN41" s="18"/>
      <c r="AO41" s="18"/>
      <c r="AP41" s="18"/>
      <c r="AQ41" s="18"/>
      <c r="AR41" s="18"/>
      <c r="AS41" s="18"/>
      <c r="AT41" s="18"/>
      <c r="AU41" s="18"/>
      <c r="AV41" s="18"/>
      <c r="AW41" s="18"/>
      <c r="AX41" s="18"/>
      <c r="AY41" s="18"/>
      <c r="AZ41" s="18"/>
      <c r="BA41" s="18"/>
      <c r="BB41" s="18"/>
      <c r="BC41" s="18"/>
      <c r="BD41" s="18"/>
    </row>
    <row r="42" spans="1:56" ht="151.5" customHeight="1" x14ac:dyDescent="0.3">
      <c r="A42" s="238"/>
      <c r="B42" s="238"/>
      <c r="C42" s="238"/>
      <c r="D42" s="238"/>
      <c r="E42" s="238"/>
      <c r="F42" s="238"/>
      <c r="G42" s="238"/>
      <c r="H42" s="238"/>
      <c r="I42" s="238"/>
      <c r="J42" s="238"/>
      <c r="K42" s="238"/>
      <c r="L42" s="238"/>
      <c r="M42" s="238"/>
      <c r="N42" s="238"/>
      <c r="O42" s="23">
        <v>3</v>
      </c>
      <c r="P42" s="35"/>
      <c r="Q42" s="23" t="str">
        <f t="shared" si="0"/>
        <v/>
      </c>
      <c r="R42" s="25"/>
      <c r="S42" s="25"/>
      <c r="T42" s="26" t="str">
        <f t="shared" si="1"/>
        <v/>
      </c>
      <c r="U42" s="25"/>
      <c r="V42" s="25"/>
      <c r="W42" s="25"/>
      <c r="X42" s="27" t="str">
        <f t="shared" ref="X42:X45" si="34">IFERROR(IF(AND(Q41="Probabilidad",Q42="Probabilidad"),(Z41-(+Z41*T42)),IF(AND(Q41="Impacto",Q42="Probabilidad"),(Z40-(+Z40*T42)),IF(Q42="Impacto",Z41,""))),"")</f>
        <v/>
      </c>
      <c r="Y42" s="28" t="str">
        <f t="shared" si="7"/>
        <v/>
      </c>
      <c r="Z42" s="29" t="str">
        <f t="shared" si="4"/>
        <v/>
      </c>
      <c r="AA42" s="28" t="str">
        <f t="shared" si="5"/>
        <v/>
      </c>
      <c r="AB42" s="29" t="str">
        <f t="shared" ref="AB42:AB45" si="35">IFERROR(IF(AND(Q41="Impacto",Q42="Impacto"),(AB41-(+AB41*T42)),IF(AND(Q41="Probabilidad",Q42="Impacto"),(AB40-(+AB40*T42)),IF(Q42="Probabilidad",AB41,""))),"")</f>
        <v/>
      </c>
      <c r="AC42" s="30" t="str">
        <f t="shared" si="6"/>
        <v/>
      </c>
      <c r="AD42" s="31"/>
      <c r="AE42" s="32"/>
      <c r="AF42" s="23"/>
      <c r="AG42" s="33"/>
      <c r="AH42" s="33"/>
      <c r="AI42" s="32"/>
      <c r="AJ42" s="23"/>
      <c r="AK42" s="18"/>
      <c r="AL42" s="18"/>
      <c r="AM42" s="18"/>
      <c r="AN42" s="18"/>
      <c r="AO42" s="18"/>
      <c r="AP42" s="18"/>
      <c r="AQ42" s="18"/>
      <c r="AR42" s="18"/>
      <c r="AS42" s="18"/>
      <c r="AT42" s="18"/>
      <c r="AU42" s="18"/>
      <c r="AV42" s="18"/>
      <c r="AW42" s="18"/>
      <c r="AX42" s="18"/>
      <c r="AY42" s="18"/>
      <c r="AZ42" s="18"/>
      <c r="BA42" s="18"/>
      <c r="BB42" s="18"/>
      <c r="BC42" s="18"/>
      <c r="BD42" s="18"/>
    </row>
    <row r="43" spans="1:56" ht="151.5" customHeight="1" x14ac:dyDescent="0.3">
      <c r="A43" s="238"/>
      <c r="B43" s="238"/>
      <c r="C43" s="238"/>
      <c r="D43" s="238"/>
      <c r="E43" s="238"/>
      <c r="F43" s="238"/>
      <c r="G43" s="238"/>
      <c r="H43" s="238"/>
      <c r="I43" s="238"/>
      <c r="J43" s="238"/>
      <c r="K43" s="238"/>
      <c r="L43" s="238"/>
      <c r="M43" s="238"/>
      <c r="N43" s="238"/>
      <c r="O43" s="23">
        <v>4</v>
      </c>
      <c r="P43" s="24"/>
      <c r="Q43" s="23" t="str">
        <f t="shared" si="0"/>
        <v/>
      </c>
      <c r="R43" s="25"/>
      <c r="S43" s="25"/>
      <c r="T43" s="26" t="str">
        <f t="shared" si="1"/>
        <v/>
      </c>
      <c r="U43" s="25"/>
      <c r="V43" s="25"/>
      <c r="W43" s="25"/>
      <c r="X43" s="27" t="str">
        <f t="shared" si="34"/>
        <v/>
      </c>
      <c r="Y43" s="28" t="str">
        <f t="shared" si="7"/>
        <v/>
      </c>
      <c r="Z43" s="29" t="str">
        <f t="shared" si="4"/>
        <v/>
      </c>
      <c r="AA43" s="28" t="str">
        <f t="shared" si="5"/>
        <v/>
      </c>
      <c r="AB43" s="29" t="str">
        <f t="shared" si="35"/>
        <v/>
      </c>
      <c r="AC43" s="30" t="str">
        <f t="shared" si="6"/>
        <v/>
      </c>
      <c r="AD43" s="31"/>
      <c r="AE43" s="32"/>
      <c r="AF43" s="23"/>
      <c r="AG43" s="33"/>
      <c r="AH43" s="33"/>
      <c r="AI43" s="32"/>
      <c r="AJ43" s="23"/>
      <c r="AK43" s="18"/>
      <c r="AL43" s="18"/>
      <c r="AM43" s="18"/>
      <c r="AN43" s="18"/>
      <c r="AO43" s="18"/>
      <c r="AP43" s="18"/>
      <c r="AQ43" s="18"/>
      <c r="AR43" s="18"/>
      <c r="AS43" s="18"/>
      <c r="AT43" s="18"/>
      <c r="AU43" s="18"/>
      <c r="AV43" s="18"/>
      <c r="AW43" s="18"/>
      <c r="AX43" s="18"/>
      <c r="AY43" s="18"/>
      <c r="AZ43" s="18"/>
      <c r="BA43" s="18"/>
      <c r="BB43" s="18"/>
      <c r="BC43" s="18"/>
      <c r="BD43" s="18"/>
    </row>
    <row r="44" spans="1:56" ht="151.5" customHeight="1" x14ac:dyDescent="0.3">
      <c r="A44" s="238"/>
      <c r="B44" s="238"/>
      <c r="C44" s="238"/>
      <c r="D44" s="238"/>
      <c r="E44" s="238"/>
      <c r="F44" s="238"/>
      <c r="G44" s="238"/>
      <c r="H44" s="238"/>
      <c r="I44" s="238"/>
      <c r="J44" s="238"/>
      <c r="K44" s="238"/>
      <c r="L44" s="238"/>
      <c r="M44" s="238"/>
      <c r="N44" s="238"/>
      <c r="O44" s="23">
        <v>5</v>
      </c>
      <c r="P44" s="24"/>
      <c r="Q44" s="23" t="str">
        <f t="shared" si="0"/>
        <v/>
      </c>
      <c r="R44" s="25"/>
      <c r="S44" s="25"/>
      <c r="T44" s="26" t="str">
        <f t="shared" si="1"/>
        <v/>
      </c>
      <c r="U44" s="25"/>
      <c r="V44" s="25"/>
      <c r="W44" s="25"/>
      <c r="X44" s="27" t="str">
        <f t="shared" si="34"/>
        <v/>
      </c>
      <c r="Y44" s="28" t="str">
        <f t="shared" si="7"/>
        <v/>
      </c>
      <c r="Z44" s="29" t="str">
        <f t="shared" si="4"/>
        <v/>
      </c>
      <c r="AA44" s="28" t="str">
        <f t="shared" si="5"/>
        <v/>
      </c>
      <c r="AB44" s="29" t="str">
        <f t="shared" si="35"/>
        <v/>
      </c>
      <c r="AC44" s="30" t="str">
        <f t="shared" si="6"/>
        <v/>
      </c>
      <c r="AD44" s="31"/>
      <c r="AE44" s="32"/>
      <c r="AF44" s="23"/>
      <c r="AG44" s="33"/>
      <c r="AH44" s="33"/>
      <c r="AI44" s="32"/>
      <c r="AJ44" s="23"/>
      <c r="AK44" s="18"/>
      <c r="AL44" s="18"/>
      <c r="AM44" s="18"/>
      <c r="AN44" s="18"/>
      <c r="AO44" s="18"/>
      <c r="AP44" s="18"/>
      <c r="AQ44" s="18"/>
      <c r="AR44" s="18"/>
      <c r="AS44" s="18"/>
      <c r="AT44" s="18"/>
      <c r="AU44" s="18"/>
      <c r="AV44" s="18"/>
      <c r="AW44" s="18"/>
      <c r="AX44" s="18"/>
      <c r="AY44" s="18"/>
      <c r="AZ44" s="18"/>
      <c r="BA44" s="18"/>
      <c r="BB44" s="18"/>
      <c r="BC44" s="18"/>
      <c r="BD44" s="18"/>
    </row>
    <row r="45" spans="1:56" ht="151.5" customHeight="1" x14ac:dyDescent="0.3">
      <c r="A45" s="239"/>
      <c r="B45" s="239"/>
      <c r="C45" s="239"/>
      <c r="D45" s="239"/>
      <c r="E45" s="239"/>
      <c r="F45" s="239"/>
      <c r="G45" s="239"/>
      <c r="H45" s="239"/>
      <c r="I45" s="239"/>
      <c r="J45" s="239"/>
      <c r="K45" s="239"/>
      <c r="L45" s="239"/>
      <c r="M45" s="239"/>
      <c r="N45" s="239"/>
      <c r="O45" s="23">
        <v>6</v>
      </c>
      <c r="P45" s="24"/>
      <c r="Q45" s="23" t="str">
        <f t="shared" si="0"/>
        <v/>
      </c>
      <c r="R45" s="25"/>
      <c r="S45" s="25"/>
      <c r="T45" s="26" t="str">
        <f t="shared" si="1"/>
        <v/>
      </c>
      <c r="U45" s="25"/>
      <c r="V45" s="25"/>
      <c r="W45" s="25"/>
      <c r="X45" s="27" t="str">
        <f t="shared" si="34"/>
        <v/>
      </c>
      <c r="Y45" s="28" t="str">
        <f t="shared" si="7"/>
        <v/>
      </c>
      <c r="Z45" s="29" t="str">
        <f t="shared" si="4"/>
        <v/>
      </c>
      <c r="AA45" s="28" t="str">
        <f t="shared" si="5"/>
        <v/>
      </c>
      <c r="AB45" s="29" t="str">
        <f t="shared" si="35"/>
        <v/>
      </c>
      <c r="AC45" s="30" t="str">
        <f t="shared" si="6"/>
        <v/>
      </c>
      <c r="AD45" s="31"/>
      <c r="AE45" s="32"/>
      <c r="AF45" s="23"/>
      <c r="AG45" s="33"/>
      <c r="AH45" s="33"/>
      <c r="AI45" s="32"/>
      <c r="AJ45" s="23"/>
      <c r="AK45" s="18"/>
      <c r="AL45" s="18"/>
      <c r="AM45" s="18"/>
      <c r="AN45" s="18"/>
      <c r="AO45" s="18"/>
      <c r="AP45" s="18"/>
      <c r="AQ45" s="18"/>
      <c r="AR45" s="18"/>
      <c r="AS45" s="18"/>
      <c r="AT45" s="18"/>
      <c r="AU45" s="18"/>
      <c r="AV45" s="18"/>
      <c r="AW45" s="18"/>
      <c r="AX45" s="18"/>
      <c r="AY45" s="18"/>
      <c r="AZ45" s="18"/>
      <c r="BA45" s="18"/>
      <c r="BB45" s="18"/>
      <c r="BC45" s="18"/>
      <c r="BD45" s="18"/>
    </row>
    <row r="46" spans="1:56" ht="151.5" customHeight="1" x14ac:dyDescent="0.3">
      <c r="A46" s="237">
        <v>7</v>
      </c>
      <c r="B46" s="240"/>
      <c r="C46" s="240"/>
      <c r="D46" s="240"/>
      <c r="E46" s="240"/>
      <c r="F46" s="240"/>
      <c r="G46" s="237"/>
      <c r="H46" s="241" t="str">
        <f>IF(G46&lt;=0,"",IF(G46&lt;=2,"Muy Baja",IF(G46&lt;=24,"Baja",IF(G46&lt;=500,"Media",IF(G46&lt;=5000,"Alta","Muy Alta")))))</f>
        <v/>
      </c>
      <c r="I46" s="242" t="str">
        <f>IF(H46="","",IF(H46="Muy Baja",0.2,IF(H46="Baja",0.4,IF(H46="Media",0.6,IF(H46="Alta",0.8,IF(H46="Muy Alta",1,))))))</f>
        <v/>
      </c>
      <c r="J46" s="242"/>
      <c r="K46" s="242">
        <f ca="1">IF(NOT(ISERROR(MATCH(J46,'Tabla Impacto'!$B$221:$B$223,0))),'Tabla Impacto'!$F$223&amp;"Por favor no seleccionar los criterios de impacto(Afectación Económica o presupuestal y Pérdida Reputacional)",J46)</f>
        <v>0</v>
      </c>
      <c r="L46" s="241" t="str">
        <f ca="1">IF(OR(K46='Tabla Impacto'!$C$11,K46='Tabla Impacto'!$D$11),"Leve",IF(OR(K46='Tabla Impacto'!$C$12,K46='Tabla Impacto'!$D$12),"Menor",IF(OR(K46='Tabla Impacto'!$C$13,K46='Tabla Impacto'!$D$13),"Moderado",IF(OR(K46='Tabla Impacto'!$C$14,K46='Tabla Impacto'!$D$14),"Mayor",IF(OR(K46='Tabla Impacto'!$C$15,K46='Tabla Impacto'!$D$15),"Catastrófico","")))))</f>
        <v/>
      </c>
      <c r="M46" s="242" t="str">
        <f ca="1">IF(L46="","",IF(L46="Leve",0.2,IF(L46="Menor",0.4,IF(L46="Moderado",0.6,IF(L46="Mayor",0.8,IF(L46="Catastrófico",1,))))))</f>
        <v/>
      </c>
      <c r="N46" s="243"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23">
        <v>1</v>
      </c>
      <c r="P46" s="24"/>
      <c r="Q46" s="23" t="str">
        <f t="shared" si="0"/>
        <v/>
      </c>
      <c r="R46" s="25"/>
      <c r="S46" s="25"/>
      <c r="T46" s="26" t="str">
        <f t="shared" si="1"/>
        <v/>
      </c>
      <c r="U46" s="25"/>
      <c r="V46" s="25"/>
      <c r="W46" s="25"/>
      <c r="X46" s="27" t="str">
        <f>IFERROR(IF(Q46="Probabilidad",(I46-(+I46*T46)),IF(Q46="Impacto",I46,"")),"")</f>
        <v/>
      </c>
      <c r="Y46" s="28" t="str">
        <f t="shared" si="7"/>
        <v/>
      </c>
      <c r="Z46" s="29" t="str">
        <f t="shared" si="4"/>
        <v/>
      </c>
      <c r="AA46" s="28" t="str">
        <f t="shared" si="5"/>
        <v/>
      </c>
      <c r="AB46" s="29" t="str">
        <f>IFERROR(IF(Q46="Impacto",(M46-(+M46*T46)),IF(Q46="Probabilidad",M46,"")),"")</f>
        <v/>
      </c>
      <c r="AC46" s="30" t="str">
        <f t="shared" si="6"/>
        <v/>
      </c>
      <c r="AD46" s="31"/>
      <c r="AE46" s="32"/>
      <c r="AF46" s="23"/>
      <c r="AG46" s="33"/>
      <c r="AH46" s="33"/>
      <c r="AI46" s="32"/>
      <c r="AJ46" s="23"/>
      <c r="AK46" s="18"/>
      <c r="AL46" s="18"/>
      <c r="AM46" s="18"/>
      <c r="AN46" s="18"/>
      <c r="AO46" s="18"/>
      <c r="AP46" s="18"/>
      <c r="AQ46" s="18"/>
      <c r="AR46" s="18"/>
      <c r="AS46" s="18"/>
      <c r="AT46" s="18"/>
      <c r="AU46" s="18"/>
      <c r="AV46" s="18"/>
      <c r="AW46" s="18"/>
      <c r="AX46" s="18"/>
      <c r="AY46" s="18"/>
      <c r="AZ46" s="18"/>
      <c r="BA46" s="18"/>
      <c r="BB46" s="18"/>
      <c r="BC46" s="18"/>
      <c r="BD46" s="18"/>
    </row>
    <row r="47" spans="1:56" ht="151.5" customHeight="1" x14ac:dyDescent="0.3">
      <c r="A47" s="238"/>
      <c r="B47" s="238"/>
      <c r="C47" s="238"/>
      <c r="D47" s="238"/>
      <c r="E47" s="238"/>
      <c r="F47" s="238"/>
      <c r="G47" s="238"/>
      <c r="H47" s="238"/>
      <c r="I47" s="238"/>
      <c r="J47" s="238"/>
      <c r="K47" s="238"/>
      <c r="L47" s="238"/>
      <c r="M47" s="238"/>
      <c r="N47" s="238"/>
      <c r="O47" s="23">
        <v>2</v>
      </c>
      <c r="P47" s="24"/>
      <c r="Q47" s="23" t="str">
        <f t="shared" si="0"/>
        <v/>
      </c>
      <c r="R47" s="25"/>
      <c r="S47" s="25"/>
      <c r="T47" s="26" t="str">
        <f t="shared" si="1"/>
        <v/>
      </c>
      <c r="U47" s="25"/>
      <c r="V47" s="25"/>
      <c r="W47" s="25"/>
      <c r="X47" s="27" t="str">
        <f>IFERROR(IF(AND(Q46="Probabilidad",Q47="Probabilidad"),(Z46-(+Z46*T47)),IF(Q47="Probabilidad",(I46-(+I46*T47)),IF(Q47="Impacto",Z46,""))),"")</f>
        <v/>
      </c>
      <c r="Y47" s="28" t="str">
        <f t="shared" si="7"/>
        <v/>
      </c>
      <c r="Z47" s="29" t="str">
        <f t="shared" si="4"/>
        <v/>
      </c>
      <c r="AA47" s="28" t="str">
        <f t="shared" si="5"/>
        <v/>
      </c>
      <c r="AB47" s="29" t="str">
        <f>IFERROR(IF(AND(Q46="Impacto",Q47="Impacto"),(AB40-(+AB40*T47)),IF(Q47="Impacto",($M$46-(+$M$46*T47)),IF(Q47="Probabilidad",AB40,""))),"")</f>
        <v/>
      </c>
      <c r="AC47" s="30" t="str">
        <f t="shared" si="6"/>
        <v/>
      </c>
      <c r="AD47" s="31"/>
      <c r="AE47" s="32"/>
      <c r="AF47" s="23"/>
      <c r="AG47" s="33"/>
      <c r="AH47" s="33"/>
      <c r="AI47" s="32"/>
      <c r="AJ47" s="23"/>
      <c r="AK47" s="18"/>
      <c r="AL47" s="18"/>
      <c r="AM47" s="18"/>
      <c r="AN47" s="18"/>
      <c r="AO47" s="18"/>
      <c r="AP47" s="18"/>
      <c r="AQ47" s="18"/>
      <c r="AR47" s="18"/>
      <c r="AS47" s="18"/>
      <c r="AT47" s="18"/>
      <c r="AU47" s="18"/>
      <c r="AV47" s="18"/>
      <c r="AW47" s="18"/>
      <c r="AX47" s="18"/>
      <c r="AY47" s="18"/>
      <c r="AZ47" s="18"/>
      <c r="BA47" s="18"/>
      <c r="BB47" s="18"/>
      <c r="BC47" s="18"/>
      <c r="BD47" s="18"/>
    </row>
    <row r="48" spans="1:56" ht="151.5" customHeight="1" x14ac:dyDescent="0.3">
      <c r="A48" s="238"/>
      <c r="B48" s="238"/>
      <c r="C48" s="238"/>
      <c r="D48" s="238"/>
      <c r="E48" s="238"/>
      <c r="F48" s="238"/>
      <c r="G48" s="238"/>
      <c r="H48" s="238"/>
      <c r="I48" s="238"/>
      <c r="J48" s="238"/>
      <c r="K48" s="238"/>
      <c r="L48" s="238"/>
      <c r="M48" s="238"/>
      <c r="N48" s="238"/>
      <c r="O48" s="23">
        <v>3</v>
      </c>
      <c r="P48" s="35"/>
      <c r="Q48" s="23" t="str">
        <f t="shared" si="0"/>
        <v/>
      </c>
      <c r="R48" s="25"/>
      <c r="S48" s="25"/>
      <c r="T48" s="26" t="str">
        <f t="shared" si="1"/>
        <v/>
      </c>
      <c r="U48" s="25"/>
      <c r="V48" s="25"/>
      <c r="W48" s="25"/>
      <c r="X48" s="27" t="str">
        <f t="shared" ref="X48:X51" si="36">IFERROR(IF(AND(Q47="Probabilidad",Q48="Probabilidad"),(Z47-(+Z47*T48)),IF(AND(Q47="Impacto",Q48="Probabilidad"),(Z46-(+Z46*T48)),IF(Q48="Impacto",Z47,""))),"")</f>
        <v/>
      </c>
      <c r="Y48" s="28" t="str">
        <f t="shared" si="7"/>
        <v/>
      </c>
      <c r="Z48" s="29" t="str">
        <f t="shared" si="4"/>
        <v/>
      </c>
      <c r="AA48" s="28" t="str">
        <f t="shared" si="5"/>
        <v/>
      </c>
      <c r="AB48" s="29" t="str">
        <f t="shared" ref="AB48:AB51" si="37">IFERROR(IF(AND(Q47="Impacto",Q48="Impacto"),(AB47-(+AB47*T48)),IF(AND(Q47="Probabilidad",Q48="Impacto"),(AB46-(+AB46*T48)),IF(Q48="Probabilidad",AB47,""))),"")</f>
        <v/>
      </c>
      <c r="AC48" s="30" t="str">
        <f t="shared" si="6"/>
        <v/>
      </c>
      <c r="AD48" s="31"/>
      <c r="AE48" s="32"/>
      <c r="AF48" s="23"/>
      <c r="AG48" s="33"/>
      <c r="AH48" s="33"/>
      <c r="AI48" s="32"/>
      <c r="AJ48" s="23"/>
      <c r="AK48" s="18"/>
      <c r="AL48" s="18"/>
      <c r="AM48" s="18"/>
      <c r="AN48" s="18"/>
      <c r="AO48" s="18"/>
      <c r="AP48" s="18"/>
      <c r="AQ48" s="18"/>
      <c r="AR48" s="18"/>
      <c r="AS48" s="18"/>
      <c r="AT48" s="18"/>
      <c r="AU48" s="18"/>
      <c r="AV48" s="18"/>
      <c r="AW48" s="18"/>
      <c r="AX48" s="18"/>
      <c r="AY48" s="18"/>
      <c r="AZ48" s="18"/>
      <c r="BA48" s="18"/>
      <c r="BB48" s="18"/>
      <c r="BC48" s="18"/>
      <c r="BD48" s="18"/>
    </row>
    <row r="49" spans="1:56" ht="151.5" customHeight="1" x14ac:dyDescent="0.3">
      <c r="A49" s="238"/>
      <c r="B49" s="238"/>
      <c r="C49" s="238"/>
      <c r="D49" s="238"/>
      <c r="E49" s="238"/>
      <c r="F49" s="238"/>
      <c r="G49" s="238"/>
      <c r="H49" s="238"/>
      <c r="I49" s="238"/>
      <c r="J49" s="238"/>
      <c r="K49" s="238"/>
      <c r="L49" s="238"/>
      <c r="M49" s="238"/>
      <c r="N49" s="238"/>
      <c r="O49" s="23">
        <v>4</v>
      </c>
      <c r="P49" s="24"/>
      <c r="Q49" s="23" t="str">
        <f t="shared" si="0"/>
        <v/>
      </c>
      <c r="R49" s="25"/>
      <c r="S49" s="25"/>
      <c r="T49" s="26" t="str">
        <f t="shared" si="1"/>
        <v/>
      </c>
      <c r="U49" s="25"/>
      <c r="V49" s="25"/>
      <c r="W49" s="25"/>
      <c r="X49" s="27" t="str">
        <f t="shared" si="36"/>
        <v/>
      </c>
      <c r="Y49" s="28" t="str">
        <f t="shared" si="7"/>
        <v/>
      </c>
      <c r="Z49" s="29" t="str">
        <f t="shared" si="4"/>
        <v/>
      </c>
      <c r="AA49" s="28" t="str">
        <f t="shared" si="5"/>
        <v/>
      </c>
      <c r="AB49" s="29" t="str">
        <f t="shared" si="37"/>
        <v/>
      </c>
      <c r="AC49" s="30" t="str">
        <f t="shared" si="6"/>
        <v/>
      </c>
      <c r="AD49" s="31"/>
      <c r="AE49" s="32"/>
      <c r="AF49" s="23"/>
      <c r="AG49" s="33"/>
      <c r="AH49" s="33"/>
      <c r="AI49" s="32"/>
      <c r="AJ49" s="23"/>
      <c r="AK49" s="18"/>
      <c r="AL49" s="18"/>
      <c r="AM49" s="18"/>
      <c r="AN49" s="18"/>
      <c r="AO49" s="18"/>
      <c r="AP49" s="18"/>
      <c r="AQ49" s="18"/>
      <c r="AR49" s="18"/>
      <c r="AS49" s="18"/>
      <c r="AT49" s="18"/>
      <c r="AU49" s="18"/>
      <c r="AV49" s="18"/>
      <c r="AW49" s="18"/>
      <c r="AX49" s="18"/>
      <c r="AY49" s="18"/>
      <c r="AZ49" s="18"/>
      <c r="BA49" s="18"/>
      <c r="BB49" s="18"/>
      <c r="BC49" s="18"/>
      <c r="BD49" s="18"/>
    </row>
    <row r="50" spans="1:56" ht="151.5" customHeight="1" x14ac:dyDescent="0.3">
      <c r="A50" s="238"/>
      <c r="B50" s="238"/>
      <c r="C50" s="238"/>
      <c r="D50" s="238"/>
      <c r="E50" s="238"/>
      <c r="F50" s="238"/>
      <c r="G50" s="238"/>
      <c r="H50" s="238"/>
      <c r="I50" s="238"/>
      <c r="J50" s="238"/>
      <c r="K50" s="238"/>
      <c r="L50" s="238"/>
      <c r="M50" s="238"/>
      <c r="N50" s="238"/>
      <c r="O50" s="23">
        <v>5</v>
      </c>
      <c r="P50" s="24"/>
      <c r="Q50" s="23" t="str">
        <f t="shared" si="0"/>
        <v/>
      </c>
      <c r="R50" s="25"/>
      <c r="S50" s="25"/>
      <c r="T50" s="26" t="str">
        <f t="shared" si="1"/>
        <v/>
      </c>
      <c r="U50" s="25"/>
      <c r="V50" s="25"/>
      <c r="W50" s="25"/>
      <c r="X50" s="27" t="str">
        <f t="shared" si="36"/>
        <v/>
      </c>
      <c r="Y50" s="28" t="str">
        <f t="shared" si="7"/>
        <v/>
      </c>
      <c r="Z50" s="29" t="str">
        <f t="shared" si="4"/>
        <v/>
      </c>
      <c r="AA50" s="28" t="str">
        <f t="shared" si="5"/>
        <v/>
      </c>
      <c r="AB50" s="29" t="str">
        <f t="shared" si="37"/>
        <v/>
      </c>
      <c r="AC50" s="30" t="str">
        <f t="shared" si="6"/>
        <v/>
      </c>
      <c r="AD50" s="31"/>
      <c r="AE50" s="32"/>
      <c r="AF50" s="23"/>
      <c r="AG50" s="33"/>
      <c r="AH50" s="33"/>
      <c r="AI50" s="32"/>
      <c r="AJ50" s="23"/>
      <c r="AK50" s="18"/>
      <c r="AL50" s="18"/>
      <c r="AM50" s="18"/>
      <c r="AN50" s="18"/>
      <c r="AO50" s="18"/>
      <c r="AP50" s="18"/>
      <c r="AQ50" s="18"/>
      <c r="AR50" s="18"/>
      <c r="AS50" s="18"/>
      <c r="AT50" s="18"/>
      <c r="AU50" s="18"/>
      <c r="AV50" s="18"/>
      <c r="AW50" s="18"/>
      <c r="AX50" s="18"/>
      <c r="AY50" s="18"/>
      <c r="AZ50" s="18"/>
      <c r="BA50" s="18"/>
      <c r="BB50" s="18"/>
      <c r="BC50" s="18"/>
      <c r="BD50" s="18"/>
    </row>
    <row r="51" spans="1:56" ht="151.5" customHeight="1" x14ac:dyDescent="0.3">
      <c r="A51" s="239"/>
      <c r="B51" s="239"/>
      <c r="C51" s="239"/>
      <c r="D51" s="239"/>
      <c r="E51" s="239"/>
      <c r="F51" s="239"/>
      <c r="G51" s="239"/>
      <c r="H51" s="239"/>
      <c r="I51" s="239"/>
      <c r="J51" s="239"/>
      <c r="K51" s="239"/>
      <c r="L51" s="239"/>
      <c r="M51" s="239"/>
      <c r="N51" s="239"/>
      <c r="O51" s="23">
        <v>6</v>
      </c>
      <c r="P51" s="24"/>
      <c r="Q51" s="23" t="str">
        <f t="shared" si="0"/>
        <v/>
      </c>
      <c r="R51" s="25"/>
      <c r="S51" s="25"/>
      <c r="T51" s="26" t="str">
        <f t="shared" si="1"/>
        <v/>
      </c>
      <c r="U51" s="25"/>
      <c r="V51" s="25"/>
      <c r="W51" s="25"/>
      <c r="X51" s="27" t="str">
        <f t="shared" si="36"/>
        <v/>
      </c>
      <c r="Y51" s="28" t="str">
        <f t="shared" si="7"/>
        <v/>
      </c>
      <c r="Z51" s="29" t="str">
        <f t="shared" si="4"/>
        <v/>
      </c>
      <c r="AA51" s="28" t="str">
        <f t="shared" si="5"/>
        <v/>
      </c>
      <c r="AB51" s="29" t="str">
        <f t="shared" si="37"/>
        <v/>
      </c>
      <c r="AC51" s="30" t="str">
        <f t="shared" si="6"/>
        <v/>
      </c>
      <c r="AD51" s="31"/>
      <c r="AE51" s="32"/>
      <c r="AF51" s="23"/>
      <c r="AG51" s="33"/>
      <c r="AH51" s="33"/>
      <c r="AI51" s="32"/>
      <c r="AJ51" s="23"/>
      <c r="AK51" s="18"/>
      <c r="AL51" s="18"/>
      <c r="AM51" s="18"/>
      <c r="AN51" s="18"/>
      <c r="AO51" s="18"/>
      <c r="AP51" s="18"/>
      <c r="AQ51" s="18"/>
      <c r="AR51" s="18"/>
      <c r="AS51" s="18"/>
      <c r="AT51" s="18"/>
      <c r="AU51" s="18"/>
      <c r="AV51" s="18"/>
      <c r="AW51" s="18"/>
      <c r="AX51" s="18"/>
      <c r="AY51" s="18"/>
      <c r="AZ51" s="18"/>
      <c r="BA51" s="18"/>
      <c r="BB51" s="18"/>
      <c r="BC51" s="18"/>
      <c r="BD51" s="18"/>
    </row>
    <row r="52" spans="1:56" ht="151.5" customHeight="1" x14ac:dyDescent="0.3">
      <c r="A52" s="237">
        <v>8</v>
      </c>
      <c r="B52" s="240"/>
      <c r="C52" s="240"/>
      <c r="D52" s="240"/>
      <c r="E52" s="240"/>
      <c r="F52" s="240"/>
      <c r="G52" s="237"/>
      <c r="H52" s="241" t="str">
        <f>IF(G52&lt;=0,"",IF(G52&lt;=2,"Muy Baja",IF(G52&lt;=24,"Baja",IF(G52&lt;=500,"Media",IF(G52&lt;=5000,"Alta","Muy Alta")))))</f>
        <v/>
      </c>
      <c r="I52" s="242" t="str">
        <f>IF(H52="","",IF(H52="Muy Baja",0.2,IF(H52="Baja",0.4,IF(H52="Media",0.6,IF(H52="Alta",0.8,IF(H52="Muy Alta",1,))))))</f>
        <v/>
      </c>
      <c r="J52" s="242"/>
      <c r="K52" s="242">
        <f ca="1">IF(NOT(ISERROR(MATCH(J52,'Tabla Impacto'!$B$221:$B$223,0))),'Tabla Impacto'!$F$223&amp;"Por favor no seleccionar los criterios de impacto(Afectación Económica o presupuestal y Pérdida Reputacional)",J52)</f>
        <v>0</v>
      </c>
      <c r="L52" s="241" t="str">
        <f ca="1">IF(OR(K52='Tabla Impacto'!$C$11,K52='Tabla Impacto'!$D$11),"Leve",IF(OR(K52='Tabla Impacto'!$C$12,K52='Tabla Impacto'!$D$12),"Menor",IF(OR(K52='Tabla Impacto'!$C$13,K52='Tabla Impacto'!$D$13),"Moderado",IF(OR(K52='Tabla Impacto'!$C$14,K52='Tabla Impacto'!$D$14),"Mayor",IF(OR(K52='Tabla Impacto'!$C$15,K52='Tabla Impacto'!$D$15),"Catastrófico","")))))</f>
        <v/>
      </c>
      <c r="M52" s="242" t="str">
        <f ca="1">IF(L52="","",IF(L52="Leve",0.2,IF(L52="Menor",0.4,IF(L52="Moderado",0.6,IF(L52="Mayor",0.8,IF(L52="Catastrófico",1,))))))</f>
        <v/>
      </c>
      <c r="N52" s="243"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23">
        <v>1</v>
      </c>
      <c r="P52" s="24"/>
      <c r="Q52" s="23" t="str">
        <f t="shared" si="0"/>
        <v/>
      </c>
      <c r="R52" s="25"/>
      <c r="S52" s="25"/>
      <c r="T52" s="26" t="str">
        <f t="shared" si="1"/>
        <v/>
      </c>
      <c r="U52" s="25"/>
      <c r="V52" s="25"/>
      <c r="W52" s="25"/>
      <c r="X52" s="27" t="str">
        <f>IFERROR(IF(Q52="Probabilidad",(I52-(+I52*T52)),IF(Q52="Impacto",I52,"")),"")</f>
        <v/>
      </c>
      <c r="Y52" s="28" t="str">
        <f t="shared" si="7"/>
        <v/>
      </c>
      <c r="Z52" s="29" t="str">
        <f t="shared" si="4"/>
        <v/>
      </c>
      <c r="AA52" s="28" t="str">
        <f t="shared" si="5"/>
        <v/>
      </c>
      <c r="AB52" s="29" t="str">
        <f>IFERROR(IF(Q52="Impacto",(M52-(+M52*T52)),IF(Q52="Probabilidad",M52,"")),"")</f>
        <v/>
      </c>
      <c r="AC52" s="30" t="str">
        <f t="shared" si="6"/>
        <v/>
      </c>
      <c r="AD52" s="31"/>
      <c r="AE52" s="32"/>
      <c r="AF52" s="23"/>
      <c r="AG52" s="33"/>
      <c r="AH52" s="33"/>
      <c r="AI52" s="32"/>
      <c r="AJ52" s="23"/>
      <c r="AK52" s="18"/>
      <c r="AL52" s="18"/>
      <c r="AM52" s="18"/>
      <c r="AN52" s="18"/>
      <c r="AO52" s="18"/>
      <c r="AP52" s="18"/>
      <c r="AQ52" s="18"/>
      <c r="AR52" s="18"/>
      <c r="AS52" s="18"/>
      <c r="AT52" s="18"/>
      <c r="AU52" s="18"/>
      <c r="AV52" s="18"/>
      <c r="AW52" s="18"/>
      <c r="AX52" s="18"/>
      <c r="AY52" s="18"/>
      <c r="AZ52" s="18"/>
      <c r="BA52" s="18"/>
      <c r="BB52" s="18"/>
      <c r="BC52" s="18"/>
      <c r="BD52" s="18"/>
    </row>
    <row r="53" spans="1:56" ht="151.5" customHeight="1" x14ac:dyDescent="0.3">
      <c r="A53" s="238"/>
      <c r="B53" s="238"/>
      <c r="C53" s="238"/>
      <c r="D53" s="238"/>
      <c r="E53" s="238"/>
      <c r="F53" s="238"/>
      <c r="G53" s="238"/>
      <c r="H53" s="238"/>
      <c r="I53" s="238"/>
      <c r="J53" s="238"/>
      <c r="K53" s="238"/>
      <c r="L53" s="238"/>
      <c r="M53" s="238"/>
      <c r="N53" s="238"/>
      <c r="O53" s="23">
        <v>2</v>
      </c>
      <c r="P53" s="24"/>
      <c r="Q53" s="23" t="str">
        <f t="shared" si="0"/>
        <v/>
      </c>
      <c r="R53" s="25"/>
      <c r="S53" s="25"/>
      <c r="T53" s="26" t="str">
        <f t="shared" si="1"/>
        <v/>
      </c>
      <c r="U53" s="25"/>
      <c r="V53" s="25"/>
      <c r="W53" s="25"/>
      <c r="X53" s="27" t="str">
        <f>IFERROR(IF(AND(Q52="Probabilidad",Q53="Probabilidad"),(Z52-(+Z52*T53)),IF(Q53="Probabilidad",(I52-(+I52*T53)),IF(Q53="Impacto",Z52,""))),"")</f>
        <v/>
      </c>
      <c r="Y53" s="28" t="str">
        <f t="shared" si="7"/>
        <v/>
      </c>
      <c r="Z53" s="29" t="str">
        <f t="shared" si="4"/>
        <v/>
      </c>
      <c r="AA53" s="28" t="str">
        <f t="shared" si="5"/>
        <v/>
      </c>
      <c r="AB53" s="29" t="str">
        <f>IFERROR(IF(AND(Q52="Impacto",Q53="Impacto"),(AB46-(+AB46*T53)),IF(Q53="Impacto",($M$52-(+$M$52*T53)),IF(Q53="Probabilidad",AB46,""))),"")</f>
        <v/>
      </c>
      <c r="AC53" s="30" t="str">
        <f t="shared" si="6"/>
        <v/>
      </c>
      <c r="AD53" s="31"/>
      <c r="AE53" s="32"/>
      <c r="AF53" s="23"/>
      <c r="AG53" s="33"/>
      <c r="AH53" s="33"/>
      <c r="AI53" s="32"/>
      <c r="AJ53" s="23"/>
      <c r="AK53" s="18"/>
      <c r="AL53" s="18"/>
      <c r="AM53" s="18"/>
      <c r="AN53" s="18"/>
      <c r="AO53" s="18"/>
      <c r="AP53" s="18"/>
      <c r="AQ53" s="18"/>
      <c r="AR53" s="18"/>
      <c r="AS53" s="18"/>
      <c r="AT53" s="18"/>
      <c r="AU53" s="18"/>
      <c r="AV53" s="18"/>
      <c r="AW53" s="18"/>
      <c r="AX53" s="18"/>
      <c r="AY53" s="18"/>
      <c r="AZ53" s="18"/>
      <c r="BA53" s="18"/>
      <c r="BB53" s="18"/>
      <c r="BC53" s="18"/>
      <c r="BD53" s="18"/>
    </row>
    <row r="54" spans="1:56" ht="151.5" customHeight="1" x14ac:dyDescent="0.3">
      <c r="A54" s="238"/>
      <c r="B54" s="238"/>
      <c r="C54" s="238"/>
      <c r="D54" s="238"/>
      <c r="E54" s="238"/>
      <c r="F54" s="238"/>
      <c r="G54" s="238"/>
      <c r="H54" s="238"/>
      <c r="I54" s="238"/>
      <c r="J54" s="238"/>
      <c r="K54" s="238"/>
      <c r="L54" s="238"/>
      <c r="M54" s="238"/>
      <c r="N54" s="238"/>
      <c r="O54" s="23">
        <v>3</v>
      </c>
      <c r="P54" s="35"/>
      <c r="Q54" s="23" t="str">
        <f t="shared" si="0"/>
        <v/>
      </c>
      <c r="R54" s="25"/>
      <c r="S54" s="25"/>
      <c r="T54" s="26" t="str">
        <f t="shared" si="1"/>
        <v/>
      </c>
      <c r="U54" s="25"/>
      <c r="V54" s="25"/>
      <c r="W54" s="25"/>
      <c r="X54" s="27" t="str">
        <f t="shared" ref="X54:X57" si="38">IFERROR(IF(AND(Q53="Probabilidad",Q54="Probabilidad"),(Z53-(+Z53*T54)),IF(AND(Q53="Impacto",Q54="Probabilidad"),(Z52-(+Z52*T54)),IF(Q54="Impacto",Z53,""))),"")</f>
        <v/>
      </c>
      <c r="Y54" s="28" t="str">
        <f t="shared" si="7"/>
        <v/>
      </c>
      <c r="Z54" s="29" t="str">
        <f t="shared" si="4"/>
        <v/>
      </c>
      <c r="AA54" s="28" t="str">
        <f t="shared" si="5"/>
        <v/>
      </c>
      <c r="AB54" s="29" t="str">
        <f t="shared" ref="AB54:AB57" si="39">IFERROR(IF(AND(Q53="Impacto",Q54="Impacto"),(AB53-(+AB53*T54)),IF(AND(Q53="Probabilidad",Q54="Impacto"),(AB52-(+AB52*T54)),IF(Q54="Probabilidad",AB53,""))),"")</f>
        <v/>
      </c>
      <c r="AC54" s="30" t="str">
        <f t="shared" si="6"/>
        <v/>
      </c>
      <c r="AD54" s="31"/>
      <c r="AE54" s="32"/>
      <c r="AF54" s="23"/>
      <c r="AG54" s="33"/>
      <c r="AH54" s="33"/>
      <c r="AI54" s="32"/>
      <c r="AJ54" s="23"/>
      <c r="AK54" s="18"/>
      <c r="AL54" s="18"/>
      <c r="AM54" s="18"/>
      <c r="AN54" s="18"/>
      <c r="AO54" s="18"/>
      <c r="AP54" s="18"/>
      <c r="AQ54" s="18"/>
      <c r="AR54" s="18"/>
      <c r="AS54" s="18"/>
      <c r="AT54" s="18"/>
      <c r="AU54" s="18"/>
      <c r="AV54" s="18"/>
      <c r="AW54" s="18"/>
      <c r="AX54" s="18"/>
      <c r="AY54" s="18"/>
      <c r="AZ54" s="18"/>
      <c r="BA54" s="18"/>
      <c r="BB54" s="18"/>
      <c r="BC54" s="18"/>
      <c r="BD54" s="18"/>
    </row>
    <row r="55" spans="1:56" ht="151.5" customHeight="1" x14ac:dyDescent="0.3">
      <c r="A55" s="238"/>
      <c r="B55" s="238"/>
      <c r="C55" s="238"/>
      <c r="D55" s="238"/>
      <c r="E55" s="238"/>
      <c r="F55" s="238"/>
      <c r="G55" s="238"/>
      <c r="H55" s="238"/>
      <c r="I55" s="238"/>
      <c r="J55" s="238"/>
      <c r="K55" s="238"/>
      <c r="L55" s="238"/>
      <c r="M55" s="238"/>
      <c r="N55" s="238"/>
      <c r="O55" s="23">
        <v>4</v>
      </c>
      <c r="P55" s="24"/>
      <c r="Q55" s="23" t="str">
        <f t="shared" si="0"/>
        <v/>
      </c>
      <c r="R55" s="25"/>
      <c r="S55" s="25"/>
      <c r="T55" s="26" t="str">
        <f t="shared" si="1"/>
        <v/>
      </c>
      <c r="U55" s="25"/>
      <c r="V55" s="25"/>
      <c r="W55" s="25"/>
      <c r="X55" s="27" t="str">
        <f t="shared" si="38"/>
        <v/>
      </c>
      <c r="Y55" s="28" t="str">
        <f t="shared" si="7"/>
        <v/>
      </c>
      <c r="Z55" s="29" t="str">
        <f t="shared" si="4"/>
        <v/>
      </c>
      <c r="AA55" s="28" t="str">
        <f t="shared" si="5"/>
        <v/>
      </c>
      <c r="AB55" s="29" t="str">
        <f t="shared" si="39"/>
        <v/>
      </c>
      <c r="AC55" s="30" t="str">
        <f t="shared" si="6"/>
        <v/>
      </c>
      <c r="AD55" s="31"/>
      <c r="AE55" s="32"/>
      <c r="AF55" s="23"/>
      <c r="AG55" s="33"/>
      <c r="AH55" s="33"/>
      <c r="AI55" s="32"/>
      <c r="AJ55" s="23"/>
      <c r="AK55" s="18"/>
      <c r="AL55" s="18"/>
      <c r="AM55" s="18"/>
      <c r="AN55" s="18"/>
      <c r="AO55" s="18"/>
      <c r="AP55" s="18"/>
      <c r="AQ55" s="18"/>
      <c r="AR55" s="18"/>
      <c r="AS55" s="18"/>
      <c r="AT55" s="18"/>
      <c r="AU55" s="18"/>
      <c r="AV55" s="18"/>
      <c r="AW55" s="18"/>
      <c r="AX55" s="18"/>
      <c r="AY55" s="18"/>
      <c r="AZ55" s="18"/>
      <c r="BA55" s="18"/>
      <c r="BB55" s="18"/>
      <c r="BC55" s="18"/>
      <c r="BD55" s="18"/>
    </row>
    <row r="56" spans="1:56" ht="151.5" customHeight="1" x14ac:dyDescent="0.3">
      <c r="A56" s="238"/>
      <c r="B56" s="238"/>
      <c r="C56" s="238"/>
      <c r="D56" s="238"/>
      <c r="E56" s="238"/>
      <c r="F56" s="238"/>
      <c r="G56" s="238"/>
      <c r="H56" s="238"/>
      <c r="I56" s="238"/>
      <c r="J56" s="238"/>
      <c r="K56" s="238"/>
      <c r="L56" s="238"/>
      <c r="M56" s="238"/>
      <c r="N56" s="238"/>
      <c r="O56" s="23">
        <v>5</v>
      </c>
      <c r="P56" s="24"/>
      <c r="Q56" s="23" t="str">
        <f t="shared" si="0"/>
        <v/>
      </c>
      <c r="R56" s="25"/>
      <c r="S56" s="25"/>
      <c r="T56" s="26" t="str">
        <f t="shared" si="1"/>
        <v/>
      </c>
      <c r="U56" s="25"/>
      <c r="V56" s="25"/>
      <c r="W56" s="25"/>
      <c r="X56" s="27" t="str">
        <f t="shared" si="38"/>
        <v/>
      </c>
      <c r="Y56" s="28" t="str">
        <f t="shared" si="7"/>
        <v/>
      </c>
      <c r="Z56" s="29" t="str">
        <f t="shared" si="4"/>
        <v/>
      </c>
      <c r="AA56" s="28" t="str">
        <f t="shared" si="5"/>
        <v/>
      </c>
      <c r="AB56" s="29" t="str">
        <f t="shared" si="39"/>
        <v/>
      </c>
      <c r="AC56" s="30" t="str">
        <f t="shared" si="6"/>
        <v/>
      </c>
      <c r="AD56" s="31"/>
      <c r="AE56" s="32"/>
      <c r="AF56" s="23"/>
      <c r="AG56" s="33"/>
      <c r="AH56" s="33"/>
      <c r="AI56" s="32"/>
      <c r="AJ56" s="23"/>
      <c r="AK56" s="18"/>
      <c r="AL56" s="18"/>
      <c r="AM56" s="18"/>
      <c r="AN56" s="18"/>
      <c r="AO56" s="18"/>
      <c r="AP56" s="18"/>
      <c r="AQ56" s="18"/>
      <c r="AR56" s="18"/>
      <c r="AS56" s="18"/>
      <c r="AT56" s="18"/>
      <c r="AU56" s="18"/>
      <c r="AV56" s="18"/>
      <c r="AW56" s="18"/>
      <c r="AX56" s="18"/>
      <c r="AY56" s="18"/>
      <c r="AZ56" s="18"/>
      <c r="BA56" s="18"/>
      <c r="BB56" s="18"/>
      <c r="BC56" s="18"/>
      <c r="BD56" s="18"/>
    </row>
    <row r="57" spans="1:56" ht="151.5" customHeight="1" x14ac:dyDescent="0.3">
      <c r="A57" s="239"/>
      <c r="B57" s="239"/>
      <c r="C57" s="239"/>
      <c r="D57" s="239"/>
      <c r="E57" s="239"/>
      <c r="F57" s="239"/>
      <c r="G57" s="239"/>
      <c r="H57" s="239"/>
      <c r="I57" s="239"/>
      <c r="J57" s="239"/>
      <c r="K57" s="239"/>
      <c r="L57" s="239"/>
      <c r="M57" s="239"/>
      <c r="N57" s="239"/>
      <c r="O57" s="23">
        <v>6</v>
      </c>
      <c r="P57" s="24"/>
      <c r="Q57" s="23" t="str">
        <f t="shared" si="0"/>
        <v/>
      </c>
      <c r="R57" s="25"/>
      <c r="S57" s="25"/>
      <c r="T57" s="26" t="str">
        <f t="shared" si="1"/>
        <v/>
      </c>
      <c r="U57" s="25"/>
      <c r="V57" s="25"/>
      <c r="W57" s="25"/>
      <c r="X57" s="27" t="str">
        <f t="shared" si="38"/>
        <v/>
      </c>
      <c r="Y57" s="28" t="str">
        <f t="shared" si="7"/>
        <v/>
      </c>
      <c r="Z57" s="29" t="str">
        <f t="shared" si="4"/>
        <v/>
      </c>
      <c r="AA57" s="28" t="str">
        <f t="shared" si="5"/>
        <v/>
      </c>
      <c r="AB57" s="29" t="str">
        <f t="shared" si="39"/>
        <v/>
      </c>
      <c r="AC57" s="30" t="str">
        <f t="shared" si="6"/>
        <v/>
      </c>
      <c r="AD57" s="31"/>
      <c r="AE57" s="32"/>
      <c r="AF57" s="23"/>
      <c r="AG57" s="33"/>
      <c r="AH57" s="33"/>
      <c r="AI57" s="32"/>
      <c r="AJ57" s="23"/>
      <c r="AK57" s="18"/>
      <c r="AL57" s="18"/>
      <c r="AM57" s="18"/>
      <c r="AN57" s="18"/>
      <c r="AO57" s="18"/>
      <c r="AP57" s="18"/>
      <c r="AQ57" s="18"/>
      <c r="AR57" s="18"/>
      <c r="AS57" s="18"/>
      <c r="AT57" s="18"/>
      <c r="AU57" s="18"/>
      <c r="AV57" s="18"/>
      <c r="AW57" s="18"/>
      <c r="AX57" s="18"/>
      <c r="AY57" s="18"/>
      <c r="AZ57" s="18"/>
      <c r="BA57" s="18"/>
      <c r="BB57" s="18"/>
      <c r="BC57" s="18"/>
      <c r="BD57" s="18"/>
    </row>
    <row r="58" spans="1:56" ht="151.5" customHeight="1" x14ac:dyDescent="0.3">
      <c r="A58" s="237">
        <v>9</v>
      </c>
      <c r="B58" s="240"/>
      <c r="C58" s="240"/>
      <c r="D58" s="240"/>
      <c r="E58" s="240"/>
      <c r="F58" s="240"/>
      <c r="G58" s="237"/>
      <c r="H58" s="241" t="str">
        <f>IF(G58&lt;=0,"",IF(G58&lt;=2,"Muy Baja",IF(G58&lt;=24,"Baja",IF(G58&lt;=500,"Media",IF(G58&lt;=5000,"Alta","Muy Alta")))))</f>
        <v/>
      </c>
      <c r="I58" s="242" t="str">
        <f>IF(H58="","",IF(H58="Muy Baja",0.2,IF(H58="Baja",0.4,IF(H58="Media",0.6,IF(H58="Alta",0.8,IF(H58="Muy Alta",1,))))))</f>
        <v/>
      </c>
      <c r="J58" s="242"/>
      <c r="K58" s="242">
        <f ca="1">IF(NOT(ISERROR(MATCH(J58,'Tabla Impacto'!$B$221:$B$223,0))),'Tabla Impacto'!$F$223&amp;"Por favor no seleccionar los criterios de impacto(Afectación Económica o presupuestal y Pérdida Reputacional)",J58)</f>
        <v>0</v>
      </c>
      <c r="L58" s="241" t="str">
        <f ca="1">IF(OR(K58='Tabla Impacto'!$C$11,K58='Tabla Impacto'!$D$11),"Leve",IF(OR(K58='Tabla Impacto'!$C$12,K58='Tabla Impacto'!$D$12),"Menor",IF(OR(K58='Tabla Impacto'!$C$13,K58='Tabla Impacto'!$D$13),"Moderado",IF(OR(K58='Tabla Impacto'!$C$14,K58='Tabla Impacto'!$D$14),"Mayor",IF(OR(K58='Tabla Impacto'!$C$15,K58='Tabla Impacto'!$D$15),"Catastrófico","")))))</f>
        <v/>
      </c>
      <c r="M58" s="242" t="str">
        <f ca="1">IF(L58="","",IF(L58="Leve",0.2,IF(L58="Menor",0.4,IF(L58="Moderado",0.6,IF(L58="Mayor",0.8,IF(L58="Catastrófico",1,))))))</f>
        <v/>
      </c>
      <c r="N58" s="243"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23">
        <v>1</v>
      </c>
      <c r="P58" s="24"/>
      <c r="Q58" s="23" t="str">
        <f t="shared" si="0"/>
        <v/>
      </c>
      <c r="R58" s="25"/>
      <c r="S58" s="25"/>
      <c r="T58" s="26" t="str">
        <f t="shared" si="1"/>
        <v/>
      </c>
      <c r="U58" s="25"/>
      <c r="V58" s="25"/>
      <c r="W58" s="25"/>
      <c r="X58" s="27" t="str">
        <f>IFERROR(IF(Q58="Probabilidad",(I58-(+I58*T58)),IF(Q58="Impacto",I58,"")),"")</f>
        <v/>
      </c>
      <c r="Y58" s="28" t="str">
        <f t="shared" si="7"/>
        <v/>
      </c>
      <c r="Z58" s="29" t="str">
        <f t="shared" si="4"/>
        <v/>
      </c>
      <c r="AA58" s="28" t="str">
        <f t="shared" si="5"/>
        <v/>
      </c>
      <c r="AB58" s="29" t="str">
        <f>IFERROR(IF(Q58="Impacto",(M58-(+M58*T58)),IF(Q58="Probabilidad",M58,"")),"")</f>
        <v/>
      </c>
      <c r="AC58" s="30" t="str">
        <f t="shared" si="6"/>
        <v/>
      </c>
      <c r="AD58" s="31"/>
      <c r="AE58" s="32"/>
      <c r="AF58" s="23"/>
      <c r="AG58" s="33"/>
      <c r="AH58" s="33"/>
      <c r="AI58" s="32"/>
      <c r="AJ58" s="23"/>
      <c r="AK58" s="18"/>
      <c r="AL58" s="18"/>
      <c r="AM58" s="18"/>
      <c r="AN58" s="18"/>
      <c r="AO58" s="18"/>
      <c r="AP58" s="18"/>
      <c r="AQ58" s="18"/>
      <c r="AR58" s="18"/>
      <c r="AS58" s="18"/>
      <c r="AT58" s="18"/>
      <c r="AU58" s="18"/>
      <c r="AV58" s="18"/>
      <c r="AW58" s="18"/>
      <c r="AX58" s="18"/>
      <c r="AY58" s="18"/>
      <c r="AZ58" s="18"/>
      <c r="BA58" s="18"/>
      <c r="BB58" s="18"/>
      <c r="BC58" s="18"/>
      <c r="BD58" s="18"/>
    </row>
    <row r="59" spans="1:56" ht="151.5" customHeight="1" x14ac:dyDescent="0.3">
      <c r="A59" s="238"/>
      <c r="B59" s="238"/>
      <c r="C59" s="238"/>
      <c r="D59" s="238"/>
      <c r="E59" s="238"/>
      <c r="F59" s="238"/>
      <c r="G59" s="238"/>
      <c r="H59" s="238"/>
      <c r="I59" s="238"/>
      <c r="J59" s="238"/>
      <c r="K59" s="238"/>
      <c r="L59" s="238"/>
      <c r="M59" s="238"/>
      <c r="N59" s="238"/>
      <c r="O59" s="23">
        <v>2</v>
      </c>
      <c r="P59" s="24"/>
      <c r="Q59" s="23" t="str">
        <f t="shared" si="0"/>
        <v/>
      </c>
      <c r="R59" s="25"/>
      <c r="S59" s="25"/>
      <c r="T59" s="26" t="str">
        <f t="shared" si="1"/>
        <v/>
      </c>
      <c r="U59" s="25"/>
      <c r="V59" s="25"/>
      <c r="W59" s="25"/>
      <c r="X59" s="27" t="str">
        <f>IFERROR(IF(AND(Q58="Probabilidad",Q59="Probabilidad"),(Z58-(+Z58*T59)),IF(Q59="Probabilidad",(I58-(+I58*T59)),IF(Q59="Impacto",Z58,""))),"")</f>
        <v/>
      </c>
      <c r="Y59" s="28" t="str">
        <f t="shared" si="7"/>
        <v/>
      </c>
      <c r="Z59" s="29" t="str">
        <f t="shared" si="4"/>
        <v/>
      </c>
      <c r="AA59" s="28" t="str">
        <f t="shared" si="5"/>
        <v/>
      </c>
      <c r="AB59" s="29" t="str">
        <f>IFERROR(IF(AND(Q58="Impacto",Q59="Impacto"),(AB52-(+AB52*T59)),IF(Q59="Impacto",($M$58-(+$M$58*T59)),IF(Q59="Probabilidad",AB52,""))),"")</f>
        <v/>
      </c>
      <c r="AC59" s="30" t="str">
        <f t="shared" si="6"/>
        <v/>
      </c>
      <c r="AD59" s="31"/>
      <c r="AE59" s="32"/>
      <c r="AF59" s="23"/>
      <c r="AG59" s="33"/>
      <c r="AH59" s="33"/>
      <c r="AI59" s="32"/>
      <c r="AJ59" s="23"/>
      <c r="AK59" s="18"/>
      <c r="AL59" s="18"/>
      <c r="AM59" s="18"/>
      <c r="AN59" s="18"/>
      <c r="AO59" s="18"/>
      <c r="AP59" s="18"/>
      <c r="AQ59" s="18"/>
      <c r="AR59" s="18"/>
      <c r="AS59" s="18"/>
      <c r="AT59" s="18"/>
      <c r="AU59" s="18"/>
      <c r="AV59" s="18"/>
      <c r="AW59" s="18"/>
      <c r="AX59" s="18"/>
      <c r="AY59" s="18"/>
      <c r="AZ59" s="18"/>
      <c r="BA59" s="18"/>
      <c r="BB59" s="18"/>
      <c r="BC59" s="18"/>
      <c r="BD59" s="18"/>
    </row>
    <row r="60" spans="1:56" ht="151.5" customHeight="1" x14ac:dyDescent="0.3">
      <c r="A60" s="238"/>
      <c r="B60" s="238"/>
      <c r="C60" s="238"/>
      <c r="D60" s="238"/>
      <c r="E60" s="238"/>
      <c r="F60" s="238"/>
      <c r="G60" s="238"/>
      <c r="H60" s="238"/>
      <c r="I60" s="238"/>
      <c r="J60" s="238"/>
      <c r="K60" s="238"/>
      <c r="L60" s="238"/>
      <c r="M60" s="238"/>
      <c r="N60" s="238"/>
      <c r="O60" s="23">
        <v>3</v>
      </c>
      <c r="P60" s="35"/>
      <c r="Q60" s="23" t="str">
        <f t="shared" si="0"/>
        <v/>
      </c>
      <c r="R60" s="25"/>
      <c r="S60" s="25"/>
      <c r="T60" s="26" t="str">
        <f t="shared" si="1"/>
        <v/>
      </c>
      <c r="U60" s="25"/>
      <c r="V60" s="25"/>
      <c r="W60" s="25"/>
      <c r="X60" s="27" t="str">
        <f t="shared" ref="X60:X63" si="40">IFERROR(IF(AND(Q59="Probabilidad",Q60="Probabilidad"),(Z59-(+Z59*T60)),IF(AND(Q59="Impacto",Q60="Probabilidad"),(Z58-(+Z58*T60)),IF(Q60="Impacto",Z59,""))),"")</f>
        <v/>
      </c>
      <c r="Y60" s="28" t="str">
        <f t="shared" si="7"/>
        <v/>
      </c>
      <c r="Z60" s="29" t="str">
        <f t="shared" si="4"/>
        <v/>
      </c>
      <c r="AA60" s="28" t="str">
        <f t="shared" si="5"/>
        <v/>
      </c>
      <c r="AB60" s="29" t="str">
        <f t="shared" ref="AB60:AB63" si="41">IFERROR(IF(AND(Q59="Impacto",Q60="Impacto"),(AB59-(+AB59*T60)),IF(AND(Q59="Probabilidad",Q60="Impacto"),(AB58-(+AB58*T60)),IF(Q60="Probabilidad",AB59,""))),"")</f>
        <v/>
      </c>
      <c r="AC60" s="30" t="str">
        <f t="shared" si="6"/>
        <v/>
      </c>
      <c r="AD60" s="31"/>
      <c r="AE60" s="32"/>
      <c r="AF60" s="23"/>
      <c r="AG60" s="33"/>
      <c r="AH60" s="33"/>
      <c r="AI60" s="32"/>
      <c r="AJ60" s="23"/>
      <c r="AK60" s="18"/>
      <c r="AL60" s="18"/>
      <c r="AM60" s="18"/>
      <c r="AN60" s="18"/>
      <c r="AO60" s="18"/>
      <c r="AP60" s="18"/>
      <c r="AQ60" s="18"/>
      <c r="AR60" s="18"/>
      <c r="AS60" s="18"/>
      <c r="AT60" s="18"/>
      <c r="AU60" s="18"/>
      <c r="AV60" s="18"/>
      <c r="AW60" s="18"/>
      <c r="AX60" s="18"/>
      <c r="AY60" s="18"/>
      <c r="AZ60" s="18"/>
      <c r="BA60" s="18"/>
      <c r="BB60" s="18"/>
      <c r="BC60" s="18"/>
      <c r="BD60" s="18"/>
    </row>
    <row r="61" spans="1:56" ht="151.5" customHeight="1" x14ac:dyDescent="0.3">
      <c r="A61" s="238"/>
      <c r="B61" s="238"/>
      <c r="C61" s="238"/>
      <c r="D61" s="238"/>
      <c r="E61" s="238"/>
      <c r="F61" s="238"/>
      <c r="G61" s="238"/>
      <c r="H61" s="238"/>
      <c r="I61" s="238"/>
      <c r="J61" s="238"/>
      <c r="K61" s="238"/>
      <c r="L61" s="238"/>
      <c r="M61" s="238"/>
      <c r="N61" s="238"/>
      <c r="O61" s="23">
        <v>4</v>
      </c>
      <c r="P61" s="24"/>
      <c r="Q61" s="23" t="str">
        <f t="shared" si="0"/>
        <v/>
      </c>
      <c r="R61" s="25"/>
      <c r="S61" s="25"/>
      <c r="T61" s="26" t="str">
        <f t="shared" si="1"/>
        <v/>
      </c>
      <c r="U61" s="25"/>
      <c r="V61" s="25"/>
      <c r="W61" s="25"/>
      <c r="X61" s="27" t="str">
        <f t="shared" si="40"/>
        <v/>
      </c>
      <c r="Y61" s="28" t="str">
        <f t="shared" si="7"/>
        <v/>
      </c>
      <c r="Z61" s="29" t="str">
        <f t="shared" si="4"/>
        <v/>
      </c>
      <c r="AA61" s="28" t="str">
        <f t="shared" si="5"/>
        <v/>
      </c>
      <c r="AB61" s="29" t="str">
        <f t="shared" si="41"/>
        <v/>
      </c>
      <c r="AC61" s="30" t="str">
        <f t="shared" si="6"/>
        <v/>
      </c>
      <c r="AD61" s="31"/>
      <c r="AE61" s="32"/>
      <c r="AF61" s="23"/>
      <c r="AG61" s="33"/>
      <c r="AH61" s="33"/>
      <c r="AI61" s="32"/>
      <c r="AJ61" s="23"/>
      <c r="AK61" s="18"/>
      <c r="AL61" s="18"/>
      <c r="AM61" s="18"/>
      <c r="AN61" s="18"/>
      <c r="AO61" s="18"/>
      <c r="AP61" s="18"/>
      <c r="AQ61" s="18"/>
      <c r="AR61" s="18"/>
      <c r="AS61" s="18"/>
      <c r="AT61" s="18"/>
      <c r="AU61" s="18"/>
      <c r="AV61" s="18"/>
      <c r="AW61" s="18"/>
      <c r="AX61" s="18"/>
      <c r="AY61" s="18"/>
      <c r="AZ61" s="18"/>
      <c r="BA61" s="18"/>
      <c r="BB61" s="18"/>
      <c r="BC61" s="18"/>
      <c r="BD61" s="18"/>
    </row>
    <row r="62" spans="1:56" ht="151.5" customHeight="1" x14ac:dyDescent="0.3">
      <c r="A62" s="238"/>
      <c r="B62" s="238"/>
      <c r="C62" s="238"/>
      <c r="D62" s="238"/>
      <c r="E62" s="238"/>
      <c r="F62" s="238"/>
      <c r="G62" s="238"/>
      <c r="H62" s="238"/>
      <c r="I62" s="238"/>
      <c r="J62" s="238"/>
      <c r="K62" s="238"/>
      <c r="L62" s="238"/>
      <c r="M62" s="238"/>
      <c r="N62" s="238"/>
      <c r="O62" s="23">
        <v>5</v>
      </c>
      <c r="P62" s="24"/>
      <c r="Q62" s="23" t="str">
        <f t="shared" si="0"/>
        <v/>
      </c>
      <c r="R62" s="25"/>
      <c r="S62" s="25"/>
      <c r="T62" s="26" t="str">
        <f t="shared" si="1"/>
        <v/>
      </c>
      <c r="U62" s="25"/>
      <c r="V62" s="25"/>
      <c r="W62" s="25"/>
      <c r="X62" s="27" t="str">
        <f t="shared" si="40"/>
        <v/>
      </c>
      <c r="Y62" s="28" t="str">
        <f t="shared" si="7"/>
        <v/>
      </c>
      <c r="Z62" s="29" t="str">
        <f t="shared" si="4"/>
        <v/>
      </c>
      <c r="AA62" s="28" t="str">
        <f t="shared" si="5"/>
        <v/>
      </c>
      <c r="AB62" s="29" t="str">
        <f t="shared" si="41"/>
        <v/>
      </c>
      <c r="AC62" s="30" t="str">
        <f t="shared" si="6"/>
        <v/>
      </c>
      <c r="AD62" s="31"/>
      <c r="AE62" s="32"/>
      <c r="AF62" s="23"/>
      <c r="AG62" s="33"/>
      <c r="AH62" s="33"/>
      <c r="AI62" s="32"/>
      <c r="AJ62" s="23"/>
      <c r="AK62" s="18"/>
      <c r="AL62" s="18"/>
      <c r="AM62" s="18"/>
      <c r="AN62" s="18"/>
      <c r="AO62" s="18"/>
      <c r="AP62" s="18"/>
      <c r="AQ62" s="18"/>
      <c r="AR62" s="18"/>
      <c r="AS62" s="18"/>
      <c r="AT62" s="18"/>
      <c r="AU62" s="18"/>
      <c r="AV62" s="18"/>
      <c r="AW62" s="18"/>
      <c r="AX62" s="18"/>
      <c r="AY62" s="18"/>
      <c r="AZ62" s="18"/>
      <c r="BA62" s="18"/>
      <c r="BB62" s="18"/>
      <c r="BC62" s="18"/>
      <c r="BD62" s="18"/>
    </row>
    <row r="63" spans="1:56" ht="151.5" customHeight="1" x14ac:dyDescent="0.3">
      <c r="A63" s="239"/>
      <c r="B63" s="239"/>
      <c r="C63" s="239"/>
      <c r="D63" s="239"/>
      <c r="E63" s="239"/>
      <c r="F63" s="239"/>
      <c r="G63" s="239"/>
      <c r="H63" s="239"/>
      <c r="I63" s="239"/>
      <c r="J63" s="239"/>
      <c r="K63" s="239"/>
      <c r="L63" s="239"/>
      <c r="M63" s="239"/>
      <c r="N63" s="239"/>
      <c r="O63" s="23">
        <v>6</v>
      </c>
      <c r="P63" s="24"/>
      <c r="Q63" s="23" t="str">
        <f t="shared" si="0"/>
        <v/>
      </c>
      <c r="R63" s="25"/>
      <c r="S63" s="25"/>
      <c r="T63" s="26" t="str">
        <f t="shared" si="1"/>
        <v/>
      </c>
      <c r="U63" s="25"/>
      <c r="V63" s="25"/>
      <c r="W63" s="25"/>
      <c r="X63" s="27" t="str">
        <f t="shared" si="40"/>
        <v/>
      </c>
      <c r="Y63" s="28" t="str">
        <f t="shared" si="7"/>
        <v/>
      </c>
      <c r="Z63" s="29" t="str">
        <f t="shared" si="4"/>
        <v/>
      </c>
      <c r="AA63" s="28" t="str">
        <f t="shared" si="5"/>
        <v/>
      </c>
      <c r="AB63" s="29" t="str">
        <f t="shared" si="41"/>
        <v/>
      </c>
      <c r="AC63" s="30" t="str">
        <f t="shared" si="6"/>
        <v/>
      </c>
      <c r="AD63" s="31"/>
      <c r="AE63" s="32"/>
      <c r="AF63" s="23"/>
      <c r="AG63" s="33"/>
      <c r="AH63" s="33"/>
      <c r="AI63" s="32"/>
      <c r="AJ63" s="23"/>
      <c r="AK63" s="18"/>
      <c r="AL63" s="18"/>
      <c r="AM63" s="18"/>
      <c r="AN63" s="18"/>
      <c r="AO63" s="18"/>
      <c r="AP63" s="18"/>
      <c r="AQ63" s="18"/>
      <c r="AR63" s="18"/>
      <c r="AS63" s="18"/>
      <c r="AT63" s="18"/>
      <c r="AU63" s="18"/>
      <c r="AV63" s="18"/>
      <c r="AW63" s="18"/>
      <c r="AX63" s="18"/>
      <c r="AY63" s="18"/>
      <c r="AZ63" s="18"/>
      <c r="BA63" s="18"/>
      <c r="BB63" s="18"/>
      <c r="BC63" s="18"/>
      <c r="BD63" s="18"/>
    </row>
    <row r="64" spans="1:56" ht="151.5" customHeight="1" x14ac:dyDescent="0.3">
      <c r="A64" s="237">
        <v>10</v>
      </c>
      <c r="B64" s="240"/>
      <c r="C64" s="240"/>
      <c r="D64" s="240"/>
      <c r="E64" s="240"/>
      <c r="F64" s="240"/>
      <c r="G64" s="237"/>
      <c r="H64" s="241" t="str">
        <f>IF(G64&lt;=0,"",IF(G64&lt;=2,"Muy Baja",IF(G64&lt;=24,"Baja",IF(G64&lt;=500,"Media",IF(G64&lt;=5000,"Alta","Muy Alta")))))</f>
        <v/>
      </c>
      <c r="I64" s="242" t="str">
        <f>IF(H64="","",IF(H64="Muy Baja",0.2,IF(H64="Baja",0.4,IF(H64="Media",0.6,IF(H64="Alta",0.8,IF(H64="Muy Alta",1,))))))</f>
        <v/>
      </c>
      <c r="J64" s="242"/>
      <c r="K64" s="242">
        <f ca="1">IF(NOT(ISERROR(MATCH(J64,'Tabla Impacto'!$B$221:$B$223,0))),'Tabla Impacto'!$F$223&amp;"Por favor no seleccionar los criterios de impacto(Afectación Económica o presupuestal y Pérdida Reputacional)",J64)</f>
        <v>0</v>
      </c>
      <c r="L64" s="241" t="str">
        <f ca="1">IF(OR(K64='Tabla Impacto'!$C$11,K64='Tabla Impacto'!$D$11),"Leve",IF(OR(K64='Tabla Impacto'!$C$12,K64='Tabla Impacto'!$D$12),"Menor",IF(OR(K64='Tabla Impacto'!$C$13,K64='Tabla Impacto'!$D$13),"Moderado",IF(OR(K64='Tabla Impacto'!$C$14,K64='Tabla Impacto'!$D$14),"Mayor",IF(OR(K64='Tabla Impacto'!$C$15,K64='Tabla Impacto'!$D$15),"Catastrófico","")))))</f>
        <v/>
      </c>
      <c r="M64" s="242" t="str">
        <f ca="1">IF(L64="","",IF(L64="Leve",0.2,IF(L64="Menor",0.4,IF(L64="Moderado",0.6,IF(L64="Mayor",0.8,IF(L64="Catastrófico",1,))))))</f>
        <v/>
      </c>
      <c r="N64" s="243"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23">
        <v>1</v>
      </c>
      <c r="P64" s="24"/>
      <c r="Q64" s="23" t="str">
        <f t="shared" si="0"/>
        <v/>
      </c>
      <c r="R64" s="25"/>
      <c r="S64" s="25"/>
      <c r="T64" s="26" t="str">
        <f t="shared" si="1"/>
        <v/>
      </c>
      <c r="U64" s="25"/>
      <c r="V64" s="25"/>
      <c r="W64" s="25"/>
      <c r="X64" s="27" t="str">
        <f>IFERROR(IF(Q64="Probabilidad",(I64-(+I64*T64)),IF(Q64="Impacto",I64,"")),"")</f>
        <v/>
      </c>
      <c r="Y64" s="28" t="str">
        <f t="shared" si="7"/>
        <v/>
      </c>
      <c r="Z64" s="29" t="str">
        <f t="shared" si="4"/>
        <v/>
      </c>
      <c r="AA64" s="28" t="str">
        <f t="shared" si="5"/>
        <v/>
      </c>
      <c r="AB64" s="29" t="str">
        <f>IFERROR(IF(Q64="Impacto",(M64-(+M64*T64)),IF(Q64="Probabilidad",M64,"")),"")</f>
        <v/>
      </c>
      <c r="AC64" s="30" t="str">
        <f t="shared" si="6"/>
        <v/>
      </c>
      <c r="AD64" s="31"/>
      <c r="AE64" s="32"/>
      <c r="AF64" s="23"/>
      <c r="AG64" s="33"/>
      <c r="AH64" s="33"/>
      <c r="AI64" s="32"/>
      <c r="AJ64" s="23"/>
      <c r="AK64" s="18"/>
      <c r="AL64" s="18"/>
      <c r="AM64" s="18"/>
      <c r="AN64" s="18"/>
      <c r="AO64" s="18"/>
      <c r="AP64" s="18"/>
      <c r="AQ64" s="18"/>
      <c r="AR64" s="18"/>
      <c r="AS64" s="18"/>
      <c r="AT64" s="18"/>
      <c r="AU64" s="18"/>
      <c r="AV64" s="18"/>
      <c r="AW64" s="18"/>
      <c r="AX64" s="18"/>
      <c r="AY64" s="18"/>
      <c r="AZ64" s="18"/>
      <c r="BA64" s="18"/>
      <c r="BB64" s="18"/>
      <c r="BC64" s="18"/>
      <c r="BD64" s="18"/>
    </row>
    <row r="65" spans="1:56" ht="151.5" customHeight="1" x14ac:dyDescent="0.3">
      <c r="A65" s="238"/>
      <c r="B65" s="238"/>
      <c r="C65" s="238"/>
      <c r="D65" s="238"/>
      <c r="E65" s="238"/>
      <c r="F65" s="238"/>
      <c r="G65" s="238"/>
      <c r="H65" s="238"/>
      <c r="I65" s="238"/>
      <c r="J65" s="238"/>
      <c r="K65" s="238"/>
      <c r="L65" s="238"/>
      <c r="M65" s="238"/>
      <c r="N65" s="238"/>
      <c r="O65" s="23">
        <v>2</v>
      </c>
      <c r="P65" s="24"/>
      <c r="Q65" s="23" t="str">
        <f t="shared" si="0"/>
        <v/>
      </c>
      <c r="R65" s="25"/>
      <c r="S65" s="25"/>
      <c r="T65" s="26" t="str">
        <f t="shared" si="1"/>
        <v/>
      </c>
      <c r="U65" s="25"/>
      <c r="V65" s="25"/>
      <c r="W65" s="25"/>
      <c r="X65" s="27" t="str">
        <f>IFERROR(IF(AND(Q64="Probabilidad",Q65="Probabilidad"),(Z64-(+Z64*T65)),IF(Q65="Probabilidad",(I64-(+I64*T65)),IF(Q65="Impacto",Z64,""))),"")</f>
        <v/>
      </c>
      <c r="Y65" s="28" t="str">
        <f t="shared" si="7"/>
        <v/>
      </c>
      <c r="Z65" s="29" t="str">
        <f t="shared" si="4"/>
        <v/>
      </c>
      <c r="AA65" s="28" t="str">
        <f t="shared" si="5"/>
        <v/>
      </c>
      <c r="AB65" s="29" t="str">
        <f>IFERROR(IF(AND(Q64="Impacto",Q65="Impacto"),(AB58-(+AB58*T65)),IF(Q65="Impacto",($M$64-(+$M$64*T65)),IF(Q65="Probabilidad",AB58,""))),"")</f>
        <v/>
      </c>
      <c r="AC65" s="30" t="str">
        <f t="shared" si="6"/>
        <v/>
      </c>
      <c r="AD65" s="31"/>
      <c r="AE65" s="32"/>
      <c r="AF65" s="23"/>
      <c r="AG65" s="33"/>
      <c r="AH65" s="33"/>
      <c r="AI65" s="32"/>
      <c r="AJ65" s="23"/>
      <c r="AK65" s="37"/>
      <c r="AL65" s="37"/>
      <c r="AM65" s="37"/>
      <c r="AN65" s="37"/>
      <c r="AO65" s="37"/>
      <c r="AP65" s="37"/>
      <c r="AQ65" s="37"/>
      <c r="AR65" s="37"/>
      <c r="AS65" s="37"/>
      <c r="AT65" s="37"/>
      <c r="AU65" s="37"/>
      <c r="AV65" s="37"/>
      <c r="AW65" s="37"/>
      <c r="AX65" s="37"/>
      <c r="AY65" s="37"/>
      <c r="AZ65" s="37"/>
      <c r="BA65" s="37"/>
      <c r="BB65" s="37"/>
      <c r="BC65" s="37"/>
      <c r="BD65" s="37"/>
    </row>
    <row r="66" spans="1:56" ht="151.5" customHeight="1" x14ac:dyDescent="0.3">
      <c r="A66" s="238"/>
      <c r="B66" s="238"/>
      <c r="C66" s="238"/>
      <c r="D66" s="238"/>
      <c r="E66" s="238"/>
      <c r="F66" s="238"/>
      <c r="G66" s="238"/>
      <c r="H66" s="238"/>
      <c r="I66" s="238"/>
      <c r="J66" s="238"/>
      <c r="K66" s="238"/>
      <c r="L66" s="238"/>
      <c r="M66" s="238"/>
      <c r="N66" s="238"/>
      <c r="O66" s="23">
        <v>3</v>
      </c>
      <c r="P66" s="35"/>
      <c r="Q66" s="23" t="str">
        <f t="shared" si="0"/>
        <v/>
      </c>
      <c r="R66" s="25"/>
      <c r="S66" s="25"/>
      <c r="T66" s="26" t="str">
        <f t="shared" si="1"/>
        <v/>
      </c>
      <c r="U66" s="25"/>
      <c r="V66" s="25"/>
      <c r="W66" s="25"/>
      <c r="X66" s="27" t="str">
        <f t="shared" ref="X66:X69" si="42">IFERROR(IF(AND(Q65="Probabilidad",Q66="Probabilidad"),(Z65-(+Z65*T66)),IF(AND(Q65="Impacto",Q66="Probabilidad"),(Z64-(+Z64*T66)),IF(Q66="Impacto",Z65,""))),"")</f>
        <v/>
      </c>
      <c r="Y66" s="28" t="str">
        <f t="shared" si="7"/>
        <v/>
      </c>
      <c r="Z66" s="29" t="str">
        <f t="shared" si="4"/>
        <v/>
      </c>
      <c r="AA66" s="28" t="str">
        <f t="shared" si="5"/>
        <v/>
      </c>
      <c r="AB66" s="29" t="str">
        <f t="shared" ref="AB66:AB69" si="43">IFERROR(IF(AND(Q65="Impacto",Q66="Impacto"),(AB65-(+AB65*T66)),IF(AND(Q65="Probabilidad",Q66="Impacto"),(AB64-(+AB64*T66)),IF(Q66="Probabilidad",AB65,""))),"")</f>
        <v/>
      </c>
      <c r="AC66" s="30" t="str">
        <f t="shared" si="6"/>
        <v/>
      </c>
      <c r="AD66" s="31"/>
      <c r="AE66" s="32"/>
      <c r="AF66" s="23"/>
      <c r="AG66" s="33"/>
      <c r="AH66" s="33"/>
      <c r="AI66" s="32"/>
      <c r="AJ66" s="23"/>
      <c r="AK66" s="37"/>
      <c r="AL66" s="37"/>
      <c r="AM66" s="37"/>
      <c r="AN66" s="37"/>
      <c r="AO66" s="37"/>
      <c r="AP66" s="37"/>
      <c r="AQ66" s="37"/>
      <c r="AR66" s="37"/>
      <c r="AS66" s="37"/>
      <c r="AT66" s="37"/>
      <c r="AU66" s="37"/>
      <c r="AV66" s="37"/>
      <c r="AW66" s="37"/>
      <c r="AX66" s="37"/>
      <c r="AY66" s="37"/>
      <c r="AZ66" s="37"/>
      <c r="BA66" s="37"/>
      <c r="BB66" s="37"/>
      <c r="BC66" s="37"/>
      <c r="BD66" s="37"/>
    </row>
    <row r="67" spans="1:56" ht="151.5" customHeight="1" x14ac:dyDescent="0.3">
      <c r="A67" s="238"/>
      <c r="B67" s="238"/>
      <c r="C67" s="238"/>
      <c r="D67" s="238"/>
      <c r="E67" s="238"/>
      <c r="F67" s="238"/>
      <c r="G67" s="238"/>
      <c r="H67" s="238"/>
      <c r="I67" s="238"/>
      <c r="J67" s="238"/>
      <c r="K67" s="238"/>
      <c r="L67" s="238"/>
      <c r="M67" s="238"/>
      <c r="N67" s="238"/>
      <c r="O67" s="23">
        <v>4</v>
      </c>
      <c r="P67" s="24"/>
      <c r="Q67" s="23" t="str">
        <f t="shared" si="0"/>
        <v/>
      </c>
      <c r="R67" s="25"/>
      <c r="S67" s="25"/>
      <c r="T67" s="26" t="str">
        <f t="shared" si="1"/>
        <v/>
      </c>
      <c r="U67" s="25"/>
      <c r="V67" s="25"/>
      <c r="W67" s="25"/>
      <c r="X67" s="27" t="str">
        <f t="shared" si="42"/>
        <v/>
      </c>
      <c r="Y67" s="28" t="str">
        <f t="shared" si="7"/>
        <v/>
      </c>
      <c r="Z67" s="29" t="str">
        <f t="shared" si="4"/>
        <v/>
      </c>
      <c r="AA67" s="28" t="str">
        <f t="shared" si="5"/>
        <v/>
      </c>
      <c r="AB67" s="29" t="str">
        <f t="shared" si="43"/>
        <v/>
      </c>
      <c r="AC67" s="30" t="str">
        <f t="shared" si="6"/>
        <v/>
      </c>
      <c r="AD67" s="31"/>
      <c r="AE67" s="32"/>
      <c r="AF67" s="23"/>
      <c r="AG67" s="33"/>
      <c r="AH67" s="33"/>
      <c r="AI67" s="32"/>
      <c r="AJ67" s="23"/>
      <c r="AK67" s="37"/>
      <c r="AL67" s="37"/>
      <c r="AM67" s="37"/>
      <c r="AN67" s="37"/>
      <c r="AO67" s="37"/>
      <c r="AP67" s="37"/>
      <c r="AQ67" s="37"/>
      <c r="AR67" s="37"/>
      <c r="AS67" s="37"/>
      <c r="AT67" s="37"/>
      <c r="AU67" s="37"/>
      <c r="AV67" s="37"/>
      <c r="AW67" s="37"/>
      <c r="AX67" s="37"/>
      <c r="AY67" s="37"/>
      <c r="AZ67" s="37"/>
      <c r="BA67" s="37"/>
      <c r="BB67" s="37"/>
      <c r="BC67" s="37"/>
      <c r="BD67" s="37"/>
    </row>
    <row r="68" spans="1:56" ht="151.5" customHeight="1" x14ac:dyDescent="0.3">
      <c r="A68" s="238"/>
      <c r="B68" s="238"/>
      <c r="C68" s="238"/>
      <c r="D68" s="238"/>
      <c r="E68" s="238"/>
      <c r="F68" s="238"/>
      <c r="G68" s="238"/>
      <c r="H68" s="238"/>
      <c r="I68" s="238"/>
      <c r="J68" s="238"/>
      <c r="K68" s="238"/>
      <c r="L68" s="238"/>
      <c r="M68" s="238"/>
      <c r="N68" s="238"/>
      <c r="O68" s="23">
        <v>5</v>
      </c>
      <c r="P68" s="24"/>
      <c r="Q68" s="23" t="str">
        <f t="shared" si="0"/>
        <v/>
      </c>
      <c r="R68" s="25"/>
      <c r="S68" s="25"/>
      <c r="T68" s="26" t="str">
        <f t="shared" si="1"/>
        <v/>
      </c>
      <c r="U68" s="25"/>
      <c r="V68" s="25"/>
      <c r="W68" s="25"/>
      <c r="X68" s="27" t="str">
        <f t="shared" si="42"/>
        <v/>
      </c>
      <c r="Y68" s="28" t="str">
        <f t="shared" si="7"/>
        <v/>
      </c>
      <c r="Z68" s="29" t="str">
        <f t="shared" si="4"/>
        <v/>
      </c>
      <c r="AA68" s="28" t="str">
        <f t="shared" si="5"/>
        <v/>
      </c>
      <c r="AB68" s="29" t="str">
        <f t="shared" si="43"/>
        <v/>
      </c>
      <c r="AC68" s="30" t="str">
        <f t="shared" si="6"/>
        <v/>
      </c>
      <c r="AD68" s="31"/>
      <c r="AE68" s="32"/>
      <c r="AF68" s="23"/>
      <c r="AG68" s="33"/>
      <c r="AH68" s="33"/>
      <c r="AI68" s="32"/>
      <c r="AJ68" s="23"/>
      <c r="AK68" s="37"/>
      <c r="AL68" s="37"/>
      <c r="AM68" s="37"/>
      <c r="AN68" s="37"/>
      <c r="AO68" s="37"/>
      <c r="AP68" s="37"/>
      <c r="AQ68" s="37"/>
      <c r="AR68" s="37"/>
      <c r="AS68" s="37"/>
      <c r="AT68" s="37"/>
      <c r="AU68" s="37"/>
      <c r="AV68" s="37"/>
      <c r="AW68" s="37"/>
      <c r="AX68" s="37"/>
      <c r="AY68" s="37"/>
      <c r="AZ68" s="37"/>
      <c r="BA68" s="37"/>
      <c r="BB68" s="37"/>
      <c r="BC68" s="37"/>
      <c r="BD68" s="37"/>
    </row>
    <row r="69" spans="1:56" ht="151.5" customHeight="1" x14ac:dyDescent="0.3">
      <c r="A69" s="239"/>
      <c r="B69" s="239"/>
      <c r="C69" s="239"/>
      <c r="D69" s="239"/>
      <c r="E69" s="239"/>
      <c r="F69" s="239"/>
      <c r="G69" s="239"/>
      <c r="H69" s="239"/>
      <c r="I69" s="239"/>
      <c r="J69" s="239"/>
      <c r="K69" s="239"/>
      <c r="L69" s="239"/>
      <c r="M69" s="239"/>
      <c r="N69" s="239"/>
      <c r="O69" s="23">
        <v>6</v>
      </c>
      <c r="P69" s="24"/>
      <c r="Q69" s="23" t="str">
        <f t="shared" si="0"/>
        <v/>
      </c>
      <c r="R69" s="25"/>
      <c r="S69" s="25"/>
      <c r="T69" s="26" t="str">
        <f t="shared" si="1"/>
        <v/>
      </c>
      <c r="U69" s="25"/>
      <c r="V69" s="25"/>
      <c r="W69" s="25"/>
      <c r="X69" s="27" t="str">
        <f t="shared" si="42"/>
        <v/>
      </c>
      <c r="Y69" s="28" t="str">
        <f t="shared" si="7"/>
        <v/>
      </c>
      <c r="Z69" s="29" t="str">
        <f t="shared" si="4"/>
        <v/>
      </c>
      <c r="AA69" s="28" t="str">
        <f t="shared" si="5"/>
        <v/>
      </c>
      <c r="AB69" s="29" t="str">
        <f t="shared" si="43"/>
        <v/>
      </c>
      <c r="AC69" s="30" t="str">
        <f t="shared" si="6"/>
        <v/>
      </c>
      <c r="AD69" s="31"/>
      <c r="AE69" s="32"/>
      <c r="AF69" s="23"/>
      <c r="AG69" s="33"/>
      <c r="AH69" s="33"/>
      <c r="AI69" s="32"/>
      <c r="AJ69" s="23"/>
      <c r="AK69" s="37"/>
      <c r="AL69" s="37"/>
      <c r="AM69" s="37"/>
      <c r="AN69" s="37"/>
      <c r="AO69" s="37"/>
      <c r="AP69" s="37"/>
      <c r="AQ69" s="37"/>
      <c r="AR69" s="37"/>
      <c r="AS69" s="37"/>
      <c r="AT69" s="37"/>
      <c r="AU69" s="37"/>
      <c r="AV69" s="37"/>
      <c r="AW69" s="37"/>
      <c r="AX69" s="37"/>
      <c r="AY69" s="37"/>
      <c r="AZ69" s="37"/>
      <c r="BA69" s="37"/>
      <c r="BB69" s="37"/>
      <c r="BC69" s="37"/>
      <c r="BD69" s="37"/>
    </row>
    <row r="70" spans="1:56" ht="49.5" customHeight="1" x14ac:dyDescent="0.3">
      <c r="A70" s="38"/>
      <c r="B70" s="244" t="s">
        <v>107</v>
      </c>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6"/>
      <c r="AK70" s="37"/>
      <c r="AL70" s="37"/>
      <c r="AM70" s="37"/>
      <c r="AN70" s="37"/>
      <c r="AO70" s="37"/>
      <c r="AP70" s="37"/>
      <c r="AQ70" s="37"/>
      <c r="AR70" s="37"/>
      <c r="AS70" s="37"/>
      <c r="AT70" s="37"/>
      <c r="AU70" s="37"/>
      <c r="AV70" s="37"/>
      <c r="AW70" s="37"/>
      <c r="AX70" s="37"/>
      <c r="AY70" s="37"/>
      <c r="AZ70" s="37"/>
      <c r="BA70" s="37"/>
      <c r="BB70" s="37"/>
      <c r="BC70" s="37"/>
      <c r="BD70" s="37"/>
    </row>
    <row r="71" spans="1:56" ht="16.5" customHeight="1" x14ac:dyDescent="0.3">
      <c r="A71" s="39"/>
      <c r="B71" s="39"/>
      <c r="C71" s="39"/>
      <c r="D71" s="39"/>
      <c r="E71" s="37"/>
      <c r="F71" s="40"/>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row>
    <row r="72" spans="1:56" ht="16.5" customHeight="1" x14ac:dyDescent="0.3">
      <c r="A72" s="37"/>
      <c r="B72" s="41" t="s">
        <v>108</v>
      </c>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row>
    <row r="73" spans="1:56" ht="16.5" customHeight="1" x14ac:dyDescent="0.3">
      <c r="A73" s="39"/>
      <c r="B73" s="39"/>
      <c r="C73" s="39"/>
      <c r="D73" s="39"/>
      <c r="E73" s="37"/>
      <c r="F73" s="40"/>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row>
    <row r="74" spans="1:56" ht="16.5" customHeight="1" x14ac:dyDescent="0.3">
      <c r="A74" s="39"/>
      <c r="B74" s="39"/>
      <c r="C74" s="39"/>
      <c r="D74" s="39"/>
      <c r="E74" s="37"/>
      <c r="F74" s="40"/>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row>
    <row r="75" spans="1:56" ht="16.5" customHeight="1" x14ac:dyDescent="0.3">
      <c r="A75" s="39"/>
      <c r="B75" s="39"/>
      <c r="C75" s="39"/>
      <c r="D75" s="39"/>
      <c r="E75" s="37"/>
      <c r="F75" s="40"/>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row>
    <row r="76" spans="1:56" ht="16.5" customHeight="1" x14ac:dyDescent="0.3">
      <c r="A76" s="39"/>
      <c r="B76" s="39"/>
      <c r="C76" s="39"/>
      <c r="D76" s="39"/>
      <c r="E76" s="37"/>
      <c r="F76" s="40"/>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row>
    <row r="77" spans="1:56" ht="16.5" customHeight="1" x14ac:dyDescent="0.3">
      <c r="A77" s="39"/>
      <c r="B77" s="39"/>
      <c r="C77" s="39"/>
      <c r="D77" s="39"/>
      <c r="E77" s="37"/>
      <c r="F77" s="40"/>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row>
    <row r="78" spans="1:56" ht="16.5" customHeight="1" x14ac:dyDescent="0.3">
      <c r="A78" s="39"/>
      <c r="B78" s="39"/>
      <c r="C78" s="39"/>
      <c r="D78" s="39"/>
      <c r="E78" s="37"/>
      <c r="F78" s="40"/>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row>
    <row r="79" spans="1:56" ht="16.5" customHeight="1" x14ac:dyDescent="0.3">
      <c r="A79" s="39"/>
      <c r="B79" s="39"/>
      <c r="C79" s="39"/>
      <c r="D79" s="39"/>
      <c r="E79" s="37"/>
      <c r="F79" s="40"/>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row>
    <row r="80" spans="1:56" ht="16.5" customHeight="1" x14ac:dyDescent="0.3">
      <c r="A80" s="39"/>
      <c r="B80" s="39"/>
      <c r="C80" s="39"/>
      <c r="D80" s="39"/>
      <c r="E80" s="37"/>
      <c r="F80" s="40"/>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row>
    <row r="81" spans="1:56" ht="16.5" customHeight="1" x14ac:dyDescent="0.3">
      <c r="A81" s="39"/>
      <c r="B81" s="39"/>
      <c r="C81" s="39"/>
      <c r="D81" s="39"/>
      <c r="E81" s="37"/>
      <c r="F81" s="40"/>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row>
    <row r="82" spans="1:56" ht="16.5" customHeight="1" x14ac:dyDescent="0.3">
      <c r="A82" s="39"/>
      <c r="B82" s="39"/>
      <c r="C82" s="39"/>
      <c r="D82" s="39"/>
      <c r="E82" s="37"/>
      <c r="F82" s="40"/>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row>
    <row r="83" spans="1:56" ht="16.5" customHeight="1" x14ac:dyDescent="0.3">
      <c r="A83" s="39"/>
      <c r="B83" s="39"/>
      <c r="C83" s="39"/>
      <c r="D83" s="39"/>
      <c r="E83" s="37"/>
      <c r="F83" s="40"/>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row>
    <row r="84" spans="1:56" ht="16.5" customHeight="1" x14ac:dyDescent="0.3">
      <c r="A84" s="39"/>
      <c r="B84" s="39"/>
      <c r="C84" s="39"/>
      <c r="D84" s="39"/>
      <c r="E84" s="37"/>
      <c r="F84" s="40"/>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row>
    <row r="85" spans="1:56" ht="16.5" customHeight="1" x14ac:dyDescent="0.3">
      <c r="A85" s="39"/>
      <c r="B85" s="39"/>
      <c r="C85" s="39"/>
      <c r="D85" s="39"/>
      <c r="E85" s="37"/>
      <c r="F85" s="40"/>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row>
    <row r="86" spans="1:56" ht="16.5" customHeight="1" x14ac:dyDescent="0.3">
      <c r="A86" s="39"/>
      <c r="B86" s="39"/>
      <c r="C86" s="39"/>
      <c r="D86" s="39"/>
      <c r="E86" s="37"/>
      <c r="F86" s="40"/>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row>
    <row r="87" spans="1:56" ht="16.5" customHeight="1" x14ac:dyDescent="0.3">
      <c r="A87" s="39"/>
      <c r="B87" s="39"/>
      <c r="C87" s="39"/>
      <c r="D87" s="39"/>
      <c r="E87" s="37"/>
      <c r="F87" s="40"/>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row>
    <row r="88" spans="1:56" ht="16.5" customHeight="1" x14ac:dyDescent="0.3">
      <c r="A88" s="39"/>
      <c r="B88" s="39"/>
      <c r="C88" s="39"/>
      <c r="D88" s="39"/>
      <c r="E88" s="37"/>
      <c r="F88" s="40"/>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row>
    <row r="89" spans="1:56" ht="16.5" customHeight="1" x14ac:dyDescent="0.3">
      <c r="A89" s="39"/>
      <c r="B89" s="39"/>
      <c r="C89" s="39"/>
      <c r="D89" s="39"/>
      <c r="E89" s="37"/>
      <c r="F89" s="40"/>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row>
    <row r="90" spans="1:56" ht="16.5" customHeight="1" x14ac:dyDescent="0.3">
      <c r="A90" s="39"/>
      <c r="B90" s="39"/>
      <c r="C90" s="39"/>
      <c r="D90" s="39"/>
      <c r="E90" s="37"/>
      <c r="F90" s="40"/>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row>
    <row r="91" spans="1:56" ht="16.5" customHeight="1" x14ac:dyDescent="0.3">
      <c r="A91" s="39"/>
      <c r="B91" s="39"/>
      <c r="C91" s="39"/>
      <c r="D91" s="39"/>
      <c r="E91" s="37"/>
      <c r="F91" s="40"/>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row>
    <row r="92" spans="1:56" ht="16.5" customHeight="1" x14ac:dyDescent="0.3">
      <c r="A92" s="39"/>
      <c r="B92" s="39"/>
      <c r="C92" s="39"/>
      <c r="D92" s="39"/>
      <c r="E92" s="37"/>
      <c r="F92" s="40"/>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row>
    <row r="93" spans="1:56" ht="16.5" customHeight="1" x14ac:dyDescent="0.3">
      <c r="A93" s="39"/>
      <c r="B93" s="39"/>
      <c r="C93" s="39"/>
      <c r="D93" s="39"/>
      <c r="E93" s="37"/>
      <c r="F93" s="40"/>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row>
    <row r="94" spans="1:56" ht="16.5" customHeight="1" x14ac:dyDescent="0.3">
      <c r="A94" s="39"/>
      <c r="B94" s="39"/>
      <c r="C94" s="39"/>
      <c r="D94" s="39"/>
      <c r="E94" s="37"/>
      <c r="F94" s="40"/>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row>
    <row r="95" spans="1:56" ht="16.5" customHeight="1" x14ac:dyDescent="0.3">
      <c r="A95" s="39"/>
      <c r="B95" s="39"/>
      <c r="C95" s="39"/>
      <c r="D95" s="39"/>
      <c r="E95" s="37"/>
      <c r="F95" s="40"/>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row>
    <row r="96" spans="1:56" ht="16.5" customHeight="1" x14ac:dyDescent="0.3">
      <c r="A96" s="39"/>
      <c r="B96" s="39"/>
      <c r="C96" s="39"/>
      <c r="D96" s="39"/>
      <c r="E96" s="37"/>
      <c r="F96" s="40"/>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row>
    <row r="97" spans="1:56" ht="16.5" customHeight="1" x14ac:dyDescent="0.3">
      <c r="A97" s="39"/>
      <c r="B97" s="39"/>
      <c r="C97" s="39"/>
      <c r="D97" s="39"/>
      <c r="E97" s="37"/>
      <c r="F97" s="40"/>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row>
    <row r="98" spans="1:56" ht="16.5" customHeight="1" x14ac:dyDescent="0.3">
      <c r="A98" s="39"/>
      <c r="B98" s="39"/>
      <c r="C98" s="39"/>
      <c r="D98" s="39"/>
      <c r="E98" s="37"/>
      <c r="F98" s="40"/>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row>
    <row r="99" spans="1:56" ht="16.5" customHeight="1" x14ac:dyDescent="0.3">
      <c r="A99" s="39"/>
      <c r="B99" s="39"/>
      <c r="C99" s="39"/>
      <c r="D99" s="39"/>
      <c r="E99" s="37"/>
      <c r="F99" s="40"/>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row>
    <row r="100" spans="1:56" ht="16.5" customHeight="1" x14ac:dyDescent="0.3">
      <c r="A100" s="39"/>
      <c r="B100" s="39"/>
      <c r="C100" s="39"/>
      <c r="D100" s="39"/>
      <c r="E100" s="37"/>
      <c r="F100" s="40"/>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row>
    <row r="101" spans="1:56" ht="16.5" customHeight="1" x14ac:dyDescent="0.3">
      <c r="A101" s="39"/>
      <c r="B101" s="39"/>
      <c r="C101" s="39"/>
      <c r="D101" s="39"/>
      <c r="E101" s="37"/>
      <c r="F101" s="40"/>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row>
    <row r="102" spans="1:56" ht="16.5" customHeight="1" x14ac:dyDescent="0.3">
      <c r="A102" s="39"/>
      <c r="B102" s="39"/>
      <c r="C102" s="39"/>
      <c r="D102" s="39"/>
      <c r="E102" s="37"/>
      <c r="F102" s="40"/>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row>
    <row r="103" spans="1:56" ht="16.5" customHeight="1" x14ac:dyDescent="0.3">
      <c r="A103" s="39"/>
      <c r="B103" s="39"/>
      <c r="C103" s="39"/>
      <c r="D103" s="39"/>
      <c r="E103" s="37"/>
      <c r="F103" s="40"/>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row>
    <row r="104" spans="1:56" ht="16.5" customHeight="1" x14ac:dyDescent="0.3">
      <c r="A104" s="39"/>
      <c r="B104" s="39"/>
      <c r="C104" s="39"/>
      <c r="D104" s="39"/>
      <c r="E104" s="37"/>
      <c r="F104" s="40"/>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row>
    <row r="105" spans="1:56" ht="16.5" customHeight="1" x14ac:dyDescent="0.3">
      <c r="A105" s="39"/>
      <c r="B105" s="39"/>
      <c r="C105" s="39"/>
      <c r="D105" s="39"/>
      <c r="E105" s="37"/>
      <c r="F105" s="40"/>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row>
    <row r="106" spans="1:56" ht="16.5" customHeight="1" x14ac:dyDescent="0.3">
      <c r="A106" s="39"/>
      <c r="B106" s="39"/>
      <c r="C106" s="39"/>
      <c r="D106" s="39"/>
      <c r="E106" s="37"/>
      <c r="F106" s="40"/>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row>
    <row r="107" spans="1:56" ht="16.5" customHeight="1" x14ac:dyDescent="0.3">
      <c r="A107" s="39"/>
      <c r="B107" s="39"/>
      <c r="C107" s="39"/>
      <c r="D107" s="39"/>
      <c r="E107" s="37"/>
      <c r="F107" s="40"/>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row>
    <row r="108" spans="1:56" ht="16.5" customHeight="1" x14ac:dyDescent="0.3">
      <c r="A108" s="39"/>
      <c r="B108" s="39"/>
      <c r="C108" s="39"/>
      <c r="D108" s="39"/>
      <c r="E108" s="37"/>
      <c r="F108" s="40"/>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row>
    <row r="109" spans="1:56" ht="16.5" customHeight="1" x14ac:dyDescent="0.3">
      <c r="A109" s="39"/>
      <c r="B109" s="39"/>
      <c r="C109" s="39"/>
      <c r="D109" s="39"/>
      <c r="E109" s="37"/>
      <c r="F109" s="40"/>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row>
    <row r="110" spans="1:56" ht="16.5" customHeight="1" x14ac:dyDescent="0.3">
      <c r="A110" s="39"/>
      <c r="B110" s="39"/>
      <c r="C110" s="39"/>
      <c r="D110" s="39"/>
      <c r="E110" s="37"/>
      <c r="F110" s="40"/>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row>
    <row r="111" spans="1:56" ht="16.5" customHeight="1" x14ac:dyDescent="0.3">
      <c r="A111" s="39"/>
      <c r="B111" s="39"/>
      <c r="C111" s="39"/>
      <c r="D111" s="39"/>
      <c r="E111" s="37"/>
      <c r="F111" s="40"/>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row>
    <row r="112" spans="1:56" ht="16.5" customHeight="1" x14ac:dyDescent="0.3">
      <c r="A112" s="39"/>
      <c r="B112" s="39"/>
      <c r="C112" s="39"/>
      <c r="D112" s="39"/>
      <c r="E112" s="37"/>
      <c r="F112" s="40"/>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row>
    <row r="113" spans="1:56" ht="16.5" customHeight="1" x14ac:dyDescent="0.3">
      <c r="A113" s="39"/>
      <c r="B113" s="39"/>
      <c r="C113" s="39"/>
      <c r="D113" s="39"/>
      <c r="E113" s="37"/>
      <c r="F113" s="40"/>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row>
    <row r="114" spans="1:56" ht="16.5" customHeight="1" x14ac:dyDescent="0.3">
      <c r="A114" s="39"/>
      <c r="B114" s="39"/>
      <c r="C114" s="39"/>
      <c r="D114" s="39"/>
      <c r="E114" s="37"/>
      <c r="F114" s="40"/>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row>
    <row r="115" spans="1:56" ht="16.5" customHeight="1" x14ac:dyDescent="0.3">
      <c r="A115" s="39"/>
      <c r="B115" s="39"/>
      <c r="C115" s="39"/>
      <c r="D115" s="39"/>
      <c r="E115" s="37"/>
      <c r="F115" s="40"/>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row>
    <row r="116" spans="1:56" ht="16.5" customHeight="1" x14ac:dyDescent="0.3">
      <c r="A116" s="39"/>
      <c r="B116" s="39"/>
      <c r="C116" s="39"/>
      <c r="D116" s="39"/>
      <c r="E116" s="37"/>
      <c r="F116" s="40"/>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row>
    <row r="117" spans="1:56" ht="16.5" customHeight="1" x14ac:dyDescent="0.3">
      <c r="A117" s="39"/>
      <c r="B117" s="39"/>
      <c r="C117" s="39"/>
      <c r="D117" s="39"/>
      <c r="E117" s="37"/>
      <c r="F117" s="40"/>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row>
    <row r="118" spans="1:56" ht="16.5" customHeight="1" x14ac:dyDescent="0.3">
      <c r="A118" s="39"/>
      <c r="B118" s="39"/>
      <c r="C118" s="39"/>
      <c r="D118" s="39"/>
      <c r="E118" s="37"/>
      <c r="F118" s="40"/>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row>
    <row r="119" spans="1:56" ht="16.5" customHeight="1" x14ac:dyDescent="0.3">
      <c r="A119" s="39"/>
      <c r="B119" s="39"/>
      <c r="C119" s="39"/>
      <c r="D119" s="39"/>
      <c r="E119" s="37"/>
      <c r="F119" s="40"/>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row>
    <row r="120" spans="1:56" ht="16.5" customHeight="1" x14ac:dyDescent="0.3">
      <c r="A120" s="39"/>
      <c r="B120" s="39"/>
      <c r="C120" s="39"/>
      <c r="D120" s="39"/>
      <c r="E120" s="37"/>
      <c r="F120" s="40"/>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row>
    <row r="121" spans="1:56" ht="16.5" customHeight="1" x14ac:dyDescent="0.3">
      <c r="A121" s="39"/>
      <c r="B121" s="39"/>
      <c r="C121" s="39"/>
      <c r="D121" s="39"/>
      <c r="E121" s="37"/>
      <c r="F121" s="40"/>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row>
    <row r="122" spans="1:56" ht="16.5" customHeight="1" x14ac:dyDescent="0.3">
      <c r="A122" s="39"/>
      <c r="B122" s="39"/>
      <c r="C122" s="39"/>
      <c r="D122" s="39"/>
      <c r="E122" s="37"/>
      <c r="F122" s="40"/>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row>
    <row r="123" spans="1:56" ht="16.5" customHeight="1" x14ac:dyDescent="0.3">
      <c r="A123" s="39"/>
      <c r="B123" s="39"/>
      <c r="C123" s="39"/>
      <c r="D123" s="39"/>
      <c r="E123" s="37"/>
      <c r="F123" s="40"/>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row>
    <row r="124" spans="1:56" ht="16.5" customHeight="1" x14ac:dyDescent="0.3">
      <c r="A124" s="39"/>
      <c r="B124" s="39"/>
      <c r="C124" s="39"/>
      <c r="D124" s="39"/>
      <c r="E124" s="37"/>
      <c r="F124" s="40"/>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row>
    <row r="125" spans="1:56" ht="16.5" customHeight="1" x14ac:dyDescent="0.3">
      <c r="A125" s="39"/>
      <c r="B125" s="39"/>
      <c r="C125" s="39"/>
      <c r="D125" s="39"/>
      <c r="E125" s="37"/>
      <c r="F125" s="40"/>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row>
    <row r="126" spans="1:56" ht="16.5" customHeight="1" x14ac:dyDescent="0.3">
      <c r="A126" s="39"/>
      <c r="B126" s="39"/>
      <c r="C126" s="39"/>
      <c r="D126" s="39"/>
      <c r="E126" s="37"/>
      <c r="F126" s="40"/>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row>
    <row r="127" spans="1:56" ht="16.5" customHeight="1" x14ac:dyDescent="0.3">
      <c r="A127" s="39"/>
      <c r="B127" s="39"/>
      <c r="C127" s="39"/>
      <c r="D127" s="39"/>
      <c r="E127" s="37"/>
      <c r="F127" s="40"/>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row>
    <row r="128" spans="1:56" ht="16.5" customHeight="1" x14ac:dyDescent="0.3">
      <c r="A128" s="39"/>
      <c r="B128" s="39"/>
      <c r="C128" s="39"/>
      <c r="D128" s="39"/>
      <c r="E128" s="37"/>
      <c r="F128" s="40"/>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row>
    <row r="129" spans="1:56" ht="16.5" customHeight="1" x14ac:dyDescent="0.3">
      <c r="A129" s="39"/>
      <c r="B129" s="39"/>
      <c r="C129" s="39"/>
      <c r="D129" s="39"/>
      <c r="E129" s="37"/>
      <c r="F129" s="40"/>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row>
    <row r="130" spans="1:56" ht="16.5" customHeight="1" x14ac:dyDescent="0.3">
      <c r="A130" s="39"/>
      <c r="B130" s="39"/>
      <c r="C130" s="39"/>
      <c r="D130" s="39"/>
      <c r="E130" s="37"/>
      <c r="F130" s="40"/>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row>
    <row r="131" spans="1:56" ht="16.5" customHeight="1" x14ac:dyDescent="0.3">
      <c r="A131" s="39"/>
      <c r="B131" s="39"/>
      <c r="C131" s="39"/>
      <c r="D131" s="39"/>
      <c r="E131" s="37"/>
      <c r="F131" s="40"/>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row>
    <row r="132" spans="1:56" ht="16.5" customHeight="1" x14ac:dyDescent="0.3">
      <c r="A132" s="39"/>
      <c r="B132" s="39"/>
      <c r="C132" s="39"/>
      <c r="D132" s="39"/>
      <c r="E132" s="37"/>
      <c r="F132" s="40"/>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row>
    <row r="133" spans="1:56" ht="16.5" customHeight="1" x14ac:dyDescent="0.3">
      <c r="A133" s="39"/>
      <c r="B133" s="39"/>
      <c r="C133" s="39"/>
      <c r="D133" s="39"/>
      <c r="E133" s="37"/>
      <c r="F133" s="40"/>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row>
    <row r="134" spans="1:56" ht="16.5" customHeight="1" x14ac:dyDescent="0.3">
      <c r="A134" s="39"/>
      <c r="B134" s="39"/>
      <c r="C134" s="39"/>
      <c r="D134" s="39"/>
      <c r="E134" s="37"/>
      <c r="F134" s="40"/>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row>
    <row r="135" spans="1:56" ht="16.5" customHeight="1" x14ac:dyDescent="0.3">
      <c r="A135" s="39"/>
      <c r="B135" s="39"/>
      <c r="C135" s="39"/>
      <c r="D135" s="39"/>
      <c r="E135" s="37"/>
      <c r="F135" s="40"/>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row>
    <row r="136" spans="1:56" ht="16.5" customHeight="1" x14ac:dyDescent="0.3">
      <c r="A136" s="39"/>
      <c r="B136" s="39"/>
      <c r="C136" s="39"/>
      <c r="D136" s="39"/>
      <c r="E136" s="37"/>
      <c r="F136" s="40"/>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row>
    <row r="137" spans="1:56" ht="16.5" customHeight="1" x14ac:dyDescent="0.3">
      <c r="A137" s="39"/>
      <c r="B137" s="39"/>
      <c r="C137" s="39"/>
      <c r="D137" s="39"/>
      <c r="E137" s="37"/>
      <c r="F137" s="40"/>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row>
    <row r="138" spans="1:56" ht="16.5" customHeight="1" x14ac:dyDescent="0.3">
      <c r="A138" s="39"/>
      <c r="B138" s="39"/>
      <c r="C138" s="39"/>
      <c r="D138" s="39"/>
      <c r="E138" s="37"/>
      <c r="F138" s="40"/>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row>
    <row r="139" spans="1:56" ht="16.5" customHeight="1" x14ac:dyDescent="0.3">
      <c r="A139" s="39"/>
      <c r="B139" s="39"/>
      <c r="C139" s="39"/>
      <c r="D139" s="39"/>
      <c r="E139" s="37"/>
      <c r="F139" s="40"/>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row>
    <row r="140" spans="1:56" ht="16.5" customHeight="1" x14ac:dyDescent="0.3">
      <c r="A140" s="39"/>
      <c r="B140" s="39"/>
      <c r="C140" s="39"/>
      <c r="D140" s="39"/>
      <c r="E140" s="37"/>
      <c r="F140" s="40"/>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row>
    <row r="141" spans="1:56" ht="16.5" customHeight="1" x14ac:dyDescent="0.3">
      <c r="A141" s="39"/>
      <c r="B141" s="39"/>
      <c r="C141" s="39"/>
      <c r="D141" s="39"/>
      <c r="E141" s="37"/>
      <c r="F141" s="40"/>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row>
    <row r="142" spans="1:56" ht="16.5" customHeight="1" x14ac:dyDescent="0.3">
      <c r="A142" s="39"/>
      <c r="B142" s="39"/>
      <c r="C142" s="39"/>
      <c r="D142" s="39"/>
      <c r="E142" s="37"/>
      <c r="F142" s="40"/>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row>
    <row r="143" spans="1:56" ht="16.5" customHeight="1" x14ac:dyDescent="0.3">
      <c r="A143" s="39"/>
      <c r="B143" s="39"/>
      <c r="C143" s="39"/>
      <c r="D143" s="39"/>
      <c r="E143" s="37"/>
      <c r="F143" s="40"/>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row>
    <row r="144" spans="1:56" ht="16.5" customHeight="1" x14ac:dyDescent="0.3">
      <c r="A144" s="39"/>
      <c r="B144" s="39"/>
      <c r="C144" s="39"/>
      <c r="D144" s="39"/>
      <c r="E144" s="37"/>
      <c r="F144" s="40"/>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row>
    <row r="145" spans="1:56" ht="16.5" customHeight="1" x14ac:dyDescent="0.3">
      <c r="A145" s="39"/>
      <c r="B145" s="39"/>
      <c r="C145" s="39"/>
      <c r="D145" s="39"/>
      <c r="E145" s="37"/>
      <c r="F145" s="40"/>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row>
    <row r="146" spans="1:56" ht="16.5" customHeight="1" x14ac:dyDescent="0.3">
      <c r="A146" s="39"/>
      <c r="B146" s="39"/>
      <c r="C146" s="39"/>
      <c r="D146" s="39"/>
      <c r="E146" s="37"/>
      <c r="F146" s="40"/>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row>
    <row r="147" spans="1:56" ht="16.5" customHeight="1" x14ac:dyDescent="0.3">
      <c r="A147" s="39"/>
      <c r="B147" s="39"/>
      <c r="C147" s="39"/>
      <c r="D147" s="39"/>
      <c r="E147" s="37"/>
      <c r="F147" s="40"/>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row>
    <row r="148" spans="1:56" ht="16.5" customHeight="1" x14ac:dyDescent="0.3">
      <c r="A148" s="39"/>
      <c r="B148" s="39"/>
      <c r="C148" s="39"/>
      <c r="D148" s="39"/>
      <c r="E148" s="37"/>
      <c r="F148" s="40"/>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row>
    <row r="149" spans="1:56" ht="16.5" customHeight="1" x14ac:dyDescent="0.3">
      <c r="A149" s="39"/>
      <c r="B149" s="39"/>
      <c r="C149" s="39"/>
      <c r="D149" s="39"/>
      <c r="E149" s="37"/>
      <c r="F149" s="40"/>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row>
    <row r="150" spans="1:56" ht="16.5" customHeight="1" x14ac:dyDescent="0.3">
      <c r="A150" s="39"/>
      <c r="B150" s="39"/>
      <c r="C150" s="39"/>
      <c r="D150" s="39"/>
      <c r="E150" s="37"/>
      <c r="F150" s="40"/>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row>
    <row r="151" spans="1:56" ht="16.5" customHeight="1" x14ac:dyDescent="0.3">
      <c r="A151" s="39"/>
      <c r="B151" s="39"/>
      <c r="C151" s="39"/>
      <c r="D151" s="39"/>
      <c r="E151" s="37"/>
      <c r="F151" s="40"/>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row>
    <row r="152" spans="1:56" ht="16.5" customHeight="1" x14ac:dyDescent="0.3">
      <c r="A152" s="39"/>
      <c r="B152" s="39"/>
      <c r="C152" s="39"/>
      <c r="D152" s="39"/>
      <c r="E152" s="37"/>
      <c r="F152" s="40"/>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row>
    <row r="153" spans="1:56" ht="16.5" customHeight="1" x14ac:dyDescent="0.3">
      <c r="A153" s="39"/>
      <c r="B153" s="39"/>
      <c r="C153" s="39"/>
      <c r="D153" s="39"/>
      <c r="E153" s="37"/>
      <c r="F153" s="40"/>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row>
    <row r="154" spans="1:56" ht="16.5" customHeight="1" x14ac:dyDescent="0.3">
      <c r="A154" s="39"/>
      <c r="B154" s="39"/>
      <c r="C154" s="39"/>
      <c r="D154" s="39"/>
      <c r="E154" s="37"/>
      <c r="F154" s="40"/>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row>
    <row r="155" spans="1:56" ht="16.5" customHeight="1" x14ac:dyDescent="0.3">
      <c r="A155" s="39"/>
      <c r="B155" s="39"/>
      <c r="C155" s="39"/>
      <c r="D155" s="39"/>
      <c r="E155" s="37"/>
      <c r="F155" s="40"/>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row>
    <row r="156" spans="1:56" ht="16.5" customHeight="1" x14ac:dyDescent="0.3">
      <c r="A156" s="39"/>
      <c r="B156" s="39"/>
      <c r="C156" s="39"/>
      <c r="D156" s="39"/>
      <c r="E156" s="37"/>
      <c r="F156" s="40"/>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row>
    <row r="157" spans="1:56" ht="16.5" customHeight="1" x14ac:dyDescent="0.3">
      <c r="A157" s="39"/>
      <c r="B157" s="39"/>
      <c r="C157" s="39"/>
      <c r="D157" s="39"/>
      <c r="E157" s="37"/>
      <c r="F157" s="40"/>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row>
    <row r="158" spans="1:56" ht="16.5" customHeight="1" x14ac:dyDescent="0.3">
      <c r="A158" s="39"/>
      <c r="B158" s="39"/>
      <c r="C158" s="39"/>
      <c r="D158" s="39"/>
      <c r="E158" s="37"/>
      <c r="F158" s="40"/>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row>
    <row r="159" spans="1:56" ht="16.5" customHeight="1" x14ac:dyDescent="0.3">
      <c r="A159" s="39"/>
      <c r="B159" s="39"/>
      <c r="C159" s="39"/>
      <c r="D159" s="39"/>
      <c r="E159" s="37"/>
      <c r="F159" s="40"/>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row>
    <row r="160" spans="1:56" ht="16.5" customHeight="1" x14ac:dyDescent="0.3">
      <c r="A160" s="39"/>
      <c r="B160" s="39"/>
      <c r="C160" s="39"/>
      <c r="D160" s="39"/>
      <c r="E160" s="37"/>
      <c r="F160" s="40"/>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row>
    <row r="161" spans="1:56" ht="16.5" customHeight="1" x14ac:dyDescent="0.3">
      <c r="A161" s="39"/>
      <c r="B161" s="39"/>
      <c r="C161" s="39"/>
      <c r="D161" s="39"/>
      <c r="E161" s="37"/>
      <c r="F161" s="40"/>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row>
    <row r="162" spans="1:56" ht="16.5" customHeight="1" x14ac:dyDescent="0.3">
      <c r="A162" s="39"/>
      <c r="B162" s="39"/>
      <c r="C162" s="39"/>
      <c r="D162" s="39"/>
      <c r="E162" s="37"/>
      <c r="F162" s="40"/>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row>
    <row r="163" spans="1:56" ht="16.5" customHeight="1" x14ac:dyDescent="0.3">
      <c r="A163" s="39"/>
      <c r="B163" s="39"/>
      <c r="C163" s="39"/>
      <c r="D163" s="39"/>
      <c r="E163" s="37"/>
      <c r="F163" s="40"/>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row>
    <row r="164" spans="1:56" ht="16.5" customHeight="1" x14ac:dyDescent="0.3">
      <c r="A164" s="39"/>
      <c r="B164" s="39"/>
      <c r="C164" s="39"/>
      <c r="D164" s="39"/>
      <c r="E164" s="37"/>
      <c r="F164" s="40"/>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row>
    <row r="165" spans="1:56" ht="16.5" customHeight="1" x14ac:dyDescent="0.3">
      <c r="A165" s="39"/>
      <c r="B165" s="39"/>
      <c r="C165" s="39"/>
      <c r="D165" s="39"/>
      <c r="E165" s="37"/>
      <c r="F165" s="40"/>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row>
    <row r="166" spans="1:56" ht="16.5" customHeight="1" x14ac:dyDescent="0.3">
      <c r="A166" s="39"/>
      <c r="B166" s="39"/>
      <c r="C166" s="39"/>
      <c r="D166" s="39"/>
      <c r="E166" s="37"/>
      <c r="F166" s="40"/>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row>
    <row r="167" spans="1:56" ht="16.5" customHeight="1" x14ac:dyDescent="0.3">
      <c r="A167" s="39"/>
      <c r="B167" s="39"/>
      <c r="C167" s="39"/>
      <c r="D167" s="39"/>
      <c r="E167" s="37"/>
      <c r="F167" s="40"/>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row>
    <row r="168" spans="1:56" ht="16.5" customHeight="1" x14ac:dyDescent="0.3">
      <c r="A168" s="39"/>
      <c r="B168" s="39"/>
      <c r="C168" s="39"/>
      <c r="D168" s="39"/>
      <c r="E168" s="37"/>
      <c r="F168" s="40"/>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row>
    <row r="169" spans="1:56" ht="16.5" customHeight="1" x14ac:dyDescent="0.3">
      <c r="A169" s="39"/>
      <c r="B169" s="39"/>
      <c r="C169" s="39"/>
      <c r="D169" s="39"/>
      <c r="E169" s="37"/>
      <c r="F169" s="40"/>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row>
    <row r="170" spans="1:56" ht="16.5" customHeight="1" x14ac:dyDescent="0.3">
      <c r="A170" s="39"/>
      <c r="B170" s="39"/>
      <c r="C170" s="39"/>
      <c r="D170" s="39"/>
      <c r="E170" s="37"/>
      <c r="F170" s="40"/>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row>
    <row r="171" spans="1:56" ht="16.5" customHeight="1" x14ac:dyDescent="0.3">
      <c r="A171" s="39"/>
      <c r="B171" s="39"/>
      <c r="C171" s="39"/>
      <c r="D171" s="39"/>
      <c r="E171" s="37"/>
      <c r="F171" s="40"/>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row>
    <row r="172" spans="1:56" ht="16.5" customHeight="1" x14ac:dyDescent="0.3">
      <c r="A172" s="39"/>
      <c r="B172" s="39"/>
      <c r="C172" s="39"/>
      <c r="D172" s="39"/>
      <c r="E172" s="37"/>
      <c r="F172" s="40"/>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row>
    <row r="173" spans="1:56" ht="16.5" customHeight="1" x14ac:dyDescent="0.3">
      <c r="A173" s="39"/>
      <c r="B173" s="39"/>
      <c r="C173" s="39"/>
      <c r="D173" s="39"/>
      <c r="E173" s="37"/>
      <c r="F173" s="40"/>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row>
    <row r="174" spans="1:56" ht="16.5" customHeight="1" x14ac:dyDescent="0.3">
      <c r="A174" s="39"/>
      <c r="B174" s="39"/>
      <c r="C174" s="39"/>
      <c r="D174" s="39"/>
      <c r="E174" s="37"/>
      <c r="F174" s="40"/>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row>
    <row r="175" spans="1:56" ht="16.5" customHeight="1" x14ac:dyDescent="0.3">
      <c r="A175" s="39"/>
      <c r="B175" s="39"/>
      <c r="C175" s="39"/>
      <c r="D175" s="39"/>
      <c r="E175" s="37"/>
      <c r="F175" s="40"/>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row>
    <row r="176" spans="1:56" ht="16.5" customHeight="1" x14ac:dyDescent="0.3">
      <c r="A176" s="39"/>
      <c r="B176" s="39"/>
      <c r="C176" s="39"/>
      <c r="D176" s="39"/>
      <c r="E176" s="37"/>
      <c r="F176" s="40"/>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row>
    <row r="177" spans="1:56" ht="16.5" customHeight="1" x14ac:dyDescent="0.3">
      <c r="A177" s="39"/>
      <c r="B177" s="39"/>
      <c r="C177" s="39"/>
      <c r="D177" s="39"/>
      <c r="E177" s="37"/>
      <c r="F177" s="40"/>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row>
    <row r="178" spans="1:56" ht="16.5" customHeight="1" x14ac:dyDescent="0.3">
      <c r="A178" s="39"/>
      <c r="B178" s="39"/>
      <c r="C178" s="39"/>
      <c r="D178" s="39"/>
      <c r="E178" s="37"/>
      <c r="F178" s="40"/>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row>
    <row r="179" spans="1:56" ht="16.5" customHeight="1" x14ac:dyDescent="0.3">
      <c r="A179" s="39"/>
      <c r="B179" s="39"/>
      <c r="C179" s="39"/>
      <c r="D179" s="39"/>
      <c r="E179" s="37"/>
      <c r="F179" s="40"/>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row>
    <row r="180" spans="1:56" ht="16.5" customHeight="1" x14ac:dyDescent="0.3">
      <c r="A180" s="39"/>
      <c r="B180" s="39"/>
      <c r="C180" s="39"/>
      <c r="D180" s="39"/>
      <c r="E180" s="37"/>
      <c r="F180" s="40"/>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row>
    <row r="181" spans="1:56" ht="16.5" customHeight="1" x14ac:dyDescent="0.3">
      <c r="A181" s="39"/>
      <c r="B181" s="39"/>
      <c r="C181" s="39"/>
      <c r="D181" s="39"/>
      <c r="E181" s="37"/>
      <c r="F181" s="40"/>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row>
    <row r="182" spans="1:56" ht="16.5" customHeight="1" x14ac:dyDescent="0.3">
      <c r="A182" s="39"/>
      <c r="B182" s="39"/>
      <c r="C182" s="39"/>
      <c r="D182" s="39"/>
      <c r="E182" s="37"/>
      <c r="F182" s="40"/>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row>
    <row r="183" spans="1:56" ht="16.5" customHeight="1" x14ac:dyDescent="0.3">
      <c r="A183" s="39"/>
      <c r="B183" s="39"/>
      <c r="C183" s="39"/>
      <c r="D183" s="39"/>
      <c r="E183" s="37"/>
      <c r="F183" s="40"/>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row>
    <row r="184" spans="1:56" ht="16.5" customHeight="1" x14ac:dyDescent="0.3">
      <c r="A184" s="39"/>
      <c r="B184" s="39"/>
      <c r="C184" s="39"/>
      <c r="D184" s="39"/>
      <c r="E184" s="37"/>
      <c r="F184" s="40"/>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row>
    <row r="185" spans="1:56" ht="16.5" customHeight="1" x14ac:dyDescent="0.3">
      <c r="A185" s="39"/>
      <c r="B185" s="39"/>
      <c r="C185" s="39"/>
      <c r="D185" s="39"/>
      <c r="E185" s="37"/>
      <c r="F185" s="40"/>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row>
    <row r="186" spans="1:56" ht="16.5" customHeight="1" x14ac:dyDescent="0.3">
      <c r="A186" s="39"/>
      <c r="B186" s="39"/>
      <c r="C186" s="39"/>
      <c r="D186" s="39"/>
      <c r="E186" s="37"/>
      <c r="F186" s="40"/>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row>
    <row r="187" spans="1:56" ht="16.5" customHeight="1" x14ac:dyDescent="0.3">
      <c r="A187" s="39"/>
      <c r="B187" s="39"/>
      <c r="C187" s="39"/>
      <c r="D187" s="39"/>
      <c r="E187" s="37"/>
      <c r="F187" s="40"/>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row>
    <row r="188" spans="1:56" ht="16.5" customHeight="1" x14ac:dyDescent="0.3">
      <c r="A188" s="39"/>
      <c r="B188" s="39"/>
      <c r="C188" s="39"/>
      <c r="D188" s="39"/>
      <c r="E188" s="37"/>
      <c r="F188" s="40"/>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row>
    <row r="189" spans="1:56" ht="16.5" customHeight="1" x14ac:dyDescent="0.3">
      <c r="A189" s="39"/>
      <c r="B189" s="39"/>
      <c r="C189" s="39"/>
      <c r="D189" s="39"/>
      <c r="E189" s="37"/>
      <c r="F189" s="40"/>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row>
    <row r="190" spans="1:56" ht="16.5" customHeight="1" x14ac:dyDescent="0.3">
      <c r="A190" s="39"/>
      <c r="B190" s="39"/>
      <c r="C190" s="39"/>
      <c r="D190" s="39"/>
      <c r="E190" s="37"/>
      <c r="F190" s="40"/>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row>
    <row r="191" spans="1:56" ht="16.5" customHeight="1" x14ac:dyDescent="0.3">
      <c r="A191" s="39"/>
      <c r="B191" s="39"/>
      <c r="C191" s="39"/>
      <c r="D191" s="39"/>
      <c r="E191" s="37"/>
      <c r="F191" s="40"/>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row>
    <row r="192" spans="1:56" ht="16.5" customHeight="1" x14ac:dyDescent="0.3">
      <c r="A192" s="39"/>
      <c r="B192" s="39"/>
      <c r="C192" s="39"/>
      <c r="D192" s="39"/>
      <c r="E192" s="37"/>
      <c r="F192" s="40"/>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row>
    <row r="193" spans="1:56" ht="16.5" customHeight="1" x14ac:dyDescent="0.3">
      <c r="A193" s="39"/>
      <c r="B193" s="39"/>
      <c r="C193" s="39"/>
      <c r="D193" s="39"/>
      <c r="E193" s="37"/>
      <c r="F193" s="40"/>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row>
    <row r="194" spans="1:56" ht="16.5" customHeight="1" x14ac:dyDescent="0.3">
      <c r="A194" s="39"/>
      <c r="B194" s="39"/>
      <c r="C194" s="39"/>
      <c r="D194" s="39"/>
      <c r="E194" s="37"/>
      <c r="F194" s="40"/>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row>
    <row r="195" spans="1:56" ht="16.5" customHeight="1" x14ac:dyDescent="0.3">
      <c r="A195" s="39"/>
      <c r="B195" s="39"/>
      <c r="C195" s="39"/>
      <c r="D195" s="39"/>
      <c r="E195" s="37"/>
      <c r="F195" s="40"/>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row>
    <row r="196" spans="1:56" ht="16.5" customHeight="1" x14ac:dyDescent="0.3">
      <c r="A196" s="39"/>
      <c r="B196" s="39"/>
      <c r="C196" s="39"/>
      <c r="D196" s="39"/>
      <c r="E196" s="37"/>
      <c r="F196" s="40"/>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row>
    <row r="197" spans="1:56" ht="16.5" customHeight="1" x14ac:dyDescent="0.3">
      <c r="A197" s="39"/>
      <c r="B197" s="39"/>
      <c r="C197" s="39"/>
      <c r="D197" s="39"/>
      <c r="E197" s="37"/>
      <c r="F197" s="40"/>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row>
    <row r="198" spans="1:56" ht="16.5" customHeight="1" x14ac:dyDescent="0.3">
      <c r="A198" s="39"/>
      <c r="B198" s="39"/>
      <c r="C198" s="39"/>
      <c r="D198" s="39"/>
      <c r="E198" s="37"/>
      <c r="F198" s="40"/>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row>
    <row r="199" spans="1:56" ht="16.5" customHeight="1" x14ac:dyDescent="0.3">
      <c r="A199" s="39"/>
      <c r="B199" s="39"/>
      <c r="C199" s="39"/>
      <c r="D199" s="39"/>
      <c r="E199" s="37"/>
      <c r="F199" s="40"/>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row>
    <row r="200" spans="1:56" ht="16.5" customHeight="1" x14ac:dyDescent="0.3">
      <c r="A200" s="39"/>
      <c r="B200" s="39"/>
      <c r="C200" s="39"/>
      <c r="D200" s="39"/>
      <c r="E200" s="37"/>
      <c r="F200" s="40"/>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row>
    <row r="201" spans="1:56" ht="16.5" customHeight="1" x14ac:dyDescent="0.3">
      <c r="A201" s="39"/>
      <c r="B201" s="39"/>
      <c r="C201" s="39"/>
      <c r="D201" s="39"/>
      <c r="E201" s="37"/>
      <c r="F201" s="40"/>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row>
    <row r="202" spans="1:56" ht="16.5" customHeight="1" x14ac:dyDescent="0.3">
      <c r="A202" s="39"/>
      <c r="B202" s="39"/>
      <c r="C202" s="39"/>
      <c r="D202" s="39"/>
      <c r="E202" s="37"/>
      <c r="F202" s="40"/>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row>
    <row r="203" spans="1:56" ht="16.5" customHeight="1" x14ac:dyDescent="0.3">
      <c r="A203" s="39"/>
      <c r="B203" s="39"/>
      <c r="C203" s="39"/>
      <c r="D203" s="39"/>
      <c r="E203" s="37"/>
      <c r="F203" s="40"/>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row>
    <row r="204" spans="1:56" ht="16.5" customHeight="1" x14ac:dyDescent="0.3">
      <c r="A204" s="39"/>
      <c r="B204" s="39"/>
      <c r="C204" s="39"/>
      <c r="D204" s="39"/>
      <c r="E204" s="37"/>
      <c r="F204" s="40"/>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row>
    <row r="205" spans="1:56" ht="16.5" customHeight="1" x14ac:dyDescent="0.3">
      <c r="A205" s="39"/>
      <c r="B205" s="39"/>
      <c r="C205" s="39"/>
      <c r="D205" s="39"/>
      <c r="E205" s="37"/>
      <c r="F205" s="40"/>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row>
    <row r="206" spans="1:56" ht="16.5" customHeight="1" x14ac:dyDescent="0.3">
      <c r="A206" s="39"/>
      <c r="B206" s="39"/>
      <c r="C206" s="39"/>
      <c r="D206" s="39"/>
      <c r="E206" s="37"/>
      <c r="F206" s="40"/>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row>
    <row r="207" spans="1:56" ht="16.5" customHeight="1" x14ac:dyDescent="0.3">
      <c r="A207" s="39"/>
      <c r="B207" s="39"/>
      <c r="C207" s="39"/>
      <c r="D207" s="39"/>
      <c r="E207" s="37"/>
      <c r="F207" s="40"/>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row>
    <row r="208" spans="1:56" ht="16.5" customHeight="1" x14ac:dyDescent="0.3">
      <c r="A208" s="39"/>
      <c r="B208" s="39"/>
      <c r="C208" s="39"/>
      <c r="D208" s="39"/>
      <c r="E208" s="37"/>
      <c r="F208" s="40"/>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row>
    <row r="209" spans="1:56" ht="16.5" customHeight="1" x14ac:dyDescent="0.3">
      <c r="A209" s="39"/>
      <c r="B209" s="39"/>
      <c r="C209" s="39"/>
      <c r="D209" s="39"/>
      <c r="E209" s="37"/>
      <c r="F209" s="40"/>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row>
    <row r="210" spans="1:56" ht="16.5" customHeight="1" x14ac:dyDescent="0.3">
      <c r="A210" s="39"/>
      <c r="B210" s="39"/>
      <c r="C210" s="39"/>
      <c r="D210" s="39"/>
      <c r="E210" s="37"/>
      <c r="F210" s="40"/>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row>
    <row r="211" spans="1:56" ht="16.5" customHeight="1" x14ac:dyDescent="0.3">
      <c r="A211" s="39"/>
      <c r="B211" s="39"/>
      <c r="C211" s="39"/>
      <c r="D211" s="39"/>
      <c r="E211" s="37"/>
      <c r="F211" s="40"/>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row>
    <row r="212" spans="1:56" ht="16.5" customHeight="1" x14ac:dyDescent="0.3">
      <c r="A212" s="39"/>
      <c r="B212" s="39"/>
      <c r="C212" s="39"/>
      <c r="D212" s="39"/>
      <c r="E212" s="37"/>
      <c r="F212" s="40"/>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row>
    <row r="213" spans="1:56" ht="16.5" customHeight="1" x14ac:dyDescent="0.3">
      <c r="A213" s="39"/>
      <c r="B213" s="39"/>
      <c r="C213" s="39"/>
      <c r="D213" s="39"/>
      <c r="E213" s="37"/>
      <c r="F213" s="40"/>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row>
    <row r="214" spans="1:56" ht="16.5" customHeight="1" x14ac:dyDescent="0.3">
      <c r="A214" s="39"/>
      <c r="B214" s="39"/>
      <c r="C214" s="39"/>
      <c r="D214" s="39"/>
      <c r="E214" s="37"/>
      <c r="F214" s="40"/>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row>
    <row r="215" spans="1:56" ht="16.5" customHeight="1" x14ac:dyDescent="0.3">
      <c r="A215" s="39"/>
      <c r="B215" s="39"/>
      <c r="C215" s="39"/>
      <c r="D215" s="39"/>
      <c r="E215" s="37"/>
      <c r="F215" s="40"/>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row>
    <row r="216" spans="1:56" ht="16.5" customHeight="1" x14ac:dyDescent="0.3">
      <c r="A216" s="39"/>
      <c r="B216" s="39"/>
      <c r="C216" s="39"/>
      <c r="D216" s="39"/>
      <c r="E216" s="37"/>
      <c r="F216" s="40"/>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row>
    <row r="217" spans="1:56" ht="16.5" customHeight="1" x14ac:dyDescent="0.3">
      <c r="A217" s="39"/>
      <c r="B217" s="39"/>
      <c r="C217" s="39"/>
      <c r="D217" s="39"/>
      <c r="E217" s="37"/>
      <c r="F217" s="40"/>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row>
    <row r="218" spans="1:56" ht="16.5" customHeight="1" x14ac:dyDescent="0.3">
      <c r="A218" s="39"/>
      <c r="B218" s="39"/>
      <c r="C218" s="39"/>
      <c r="D218" s="39"/>
      <c r="E218" s="37"/>
      <c r="F218" s="40"/>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row>
    <row r="219" spans="1:56" ht="16.5" customHeight="1" x14ac:dyDescent="0.3">
      <c r="A219" s="39"/>
      <c r="B219" s="39"/>
      <c r="C219" s="39"/>
      <c r="D219" s="39"/>
      <c r="E219" s="37"/>
      <c r="F219" s="40"/>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row>
    <row r="220" spans="1:56" ht="16.5" customHeight="1" x14ac:dyDescent="0.3">
      <c r="A220" s="39"/>
      <c r="B220" s="39"/>
      <c r="C220" s="39"/>
      <c r="D220" s="39"/>
      <c r="E220" s="37"/>
      <c r="F220" s="40"/>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row>
    <row r="221" spans="1:56" ht="16.5" customHeight="1" x14ac:dyDescent="0.3">
      <c r="A221" s="39"/>
      <c r="B221" s="39"/>
      <c r="C221" s="39"/>
      <c r="D221" s="39"/>
      <c r="E221" s="37"/>
      <c r="F221" s="40"/>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row>
    <row r="222" spans="1:56" ht="16.5" customHeight="1" x14ac:dyDescent="0.3">
      <c r="A222" s="39"/>
      <c r="B222" s="39"/>
      <c r="C222" s="39"/>
      <c r="D222" s="39"/>
      <c r="E222" s="37"/>
      <c r="F222" s="40"/>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row>
    <row r="223" spans="1:56" ht="16.5" customHeight="1" x14ac:dyDescent="0.3">
      <c r="A223" s="39"/>
      <c r="B223" s="39"/>
      <c r="C223" s="39"/>
      <c r="D223" s="39"/>
      <c r="E223" s="37"/>
      <c r="F223" s="40"/>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row>
    <row r="224" spans="1:56" ht="16.5" customHeight="1" x14ac:dyDescent="0.3">
      <c r="A224" s="39"/>
      <c r="B224" s="39"/>
      <c r="C224" s="39"/>
      <c r="D224" s="39"/>
      <c r="E224" s="37"/>
      <c r="F224" s="40"/>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row>
    <row r="225" spans="1:56" ht="16.5" customHeight="1" x14ac:dyDescent="0.3">
      <c r="A225" s="39"/>
      <c r="B225" s="39"/>
      <c r="C225" s="39"/>
      <c r="D225" s="39"/>
      <c r="E225" s="37"/>
      <c r="F225" s="40"/>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row>
    <row r="226" spans="1:56" ht="16.5" customHeight="1" x14ac:dyDescent="0.3">
      <c r="A226" s="39"/>
      <c r="B226" s="39"/>
      <c r="C226" s="39"/>
      <c r="D226" s="39"/>
      <c r="E226" s="37"/>
      <c r="F226" s="40"/>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row>
    <row r="227" spans="1:56" ht="16.5" customHeight="1" x14ac:dyDescent="0.3">
      <c r="A227" s="39"/>
      <c r="B227" s="39"/>
      <c r="C227" s="39"/>
      <c r="D227" s="39"/>
      <c r="E227" s="37"/>
      <c r="F227" s="40"/>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row>
    <row r="228" spans="1:56" ht="16.5" customHeight="1" x14ac:dyDescent="0.3">
      <c r="A228" s="39"/>
      <c r="B228" s="39"/>
      <c r="C228" s="39"/>
      <c r="D228" s="39"/>
      <c r="E228" s="37"/>
      <c r="F228" s="40"/>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row>
    <row r="229" spans="1:56" ht="16.5" customHeight="1" x14ac:dyDescent="0.3">
      <c r="A229" s="39"/>
      <c r="B229" s="39"/>
      <c r="C229" s="39"/>
      <c r="D229" s="39"/>
      <c r="E229" s="37"/>
      <c r="F229" s="40"/>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row>
    <row r="230" spans="1:56" ht="16.5" customHeight="1" x14ac:dyDescent="0.3">
      <c r="A230" s="39"/>
      <c r="B230" s="39"/>
      <c r="C230" s="39"/>
      <c r="D230" s="39"/>
      <c r="E230" s="37"/>
      <c r="F230" s="40"/>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c r="AX230" s="37"/>
      <c r="AY230" s="37"/>
      <c r="AZ230" s="37"/>
      <c r="BA230" s="37"/>
      <c r="BB230" s="37"/>
      <c r="BC230" s="37"/>
      <c r="BD230" s="37"/>
    </row>
    <row r="231" spans="1:56" ht="16.5" customHeight="1" x14ac:dyDescent="0.3">
      <c r="A231" s="39"/>
      <c r="B231" s="39"/>
      <c r="C231" s="39"/>
      <c r="D231" s="39"/>
      <c r="E231" s="37"/>
      <c r="F231" s="40"/>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row>
    <row r="232" spans="1:56" ht="16.5" customHeight="1" x14ac:dyDescent="0.3">
      <c r="A232" s="39"/>
      <c r="B232" s="39"/>
      <c r="C232" s="39"/>
      <c r="D232" s="39"/>
      <c r="E232" s="37"/>
      <c r="F232" s="40"/>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37"/>
      <c r="AY232" s="37"/>
      <c r="AZ232" s="37"/>
      <c r="BA232" s="37"/>
      <c r="BB232" s="37"/>
      <c r="BC232" s="37"/>
      <c r="BD232" s="37"/>
    </row>
    <row r="233" spans="1:56" ht="16.5" customHeight="1" x14ac:dyDescent="0.3">
      <c r="A233" s="39"/>
      <c r="B233" s="39"/>
      <c r="C233" s="39"/>
      <c r="D233" s="39"/>
      <c r="E233" s="37"/>
      <c r="F233" s="40"/>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row>
    <row r="234" spans="1:56" ht="16.5" customHeight="1" x14ac:dyDescent="0.3">
      <c r="A234" s="39"/>
      <c r="B234" s="39"/>
      <c r="C234" s="39"/>
      <c r="D234" s="39"/>
      <c r="E234" s="37"/>
      <c r="F234" s="40"/>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row>
    <row r="235" spans="1:56" ht="16.5" customHeight="1" x14ac:dyDescent="0.3">
      <c r="A235" s="39"/>
      <c r="B235" s="39"/>
      <c r="C235" s="39"/>
      <c r="D235" s="39"/>
      <c r="E235" s="37"/>
      <c r="F235" s="40"/>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c r="AX235" s="37"/>
      <c r="AY235" s="37"/>
      <c r="AZ235" s="37"/>
      <c r="BA235" s="37"/>
      <c r="BB235" s="37"/>
      <c r="BC235" s="37"/>
      <c r="BD235" s="37"/>
    </row>
    <row r="236" spans="1:56" ht="16.5" customHeight="1" x14ac:dyDescent="0.3">
      <c r="A236" s="39"/>
      <c r="B236" s="39"/>
      <c r="C236" s="39"/>
      <c r="D236" s="39"/>
      <c r="E236" s="37"/>
      <c r="F236" s="40"/>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37"/>
      <c r="AY236" s="37"/>
      <c r="AZ236" s="37"/>
      <c r="BA236" s="37"/>
      <c r="BB236" s="37"/>
      <c r="BC236" s="37"/>
      <c r="BD236" s="37"/>
    </row>
    <row r="237" spans="1:56" ht="16.5" customHeight="1" x14ac:dyDescent="0.3">
      <c r="A237" s="39"/>
      <c r="B237" s="39"/>
      <c r="C237" s="39"/>
      <c r="D237" s="39"/>
      <c r="E237" s="37"/>
      <c r="F237" s="40"/>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row>
    <row r="238" spans="1:56" ht="16.5" customHeight="1" x14ac:dyDescent="0.3">
      <c r="A238" s="39"/>
      <c r="B238" s="39"/>
      <c r="C238" s="39"/>
      <c r="D238" s="39"/>
      <c r="E238" s="37"/>
      <c r="F238" s="40"/>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37"/>
      <c r="AY238" s="37"/>
      <c r="AZ238" s="37"/>
      <c r="BA238" s="37"/>
      <c r="BB238" s="37"/>
      <c r="BC238" s="37"/>
      <c r="BD238" s="37"/>
    </row>
    <row r="239" spans="1:56" ht="16.5" customHeight="1" x14ac:dyDescent="0.3">
      <c r="A239" s="39"/>
      <c r="B239" s="39"/>
      <c r="C239" s="39"/>
      <c r="D239" s="39"/>
      <c r="E239" s="37"/>
      <c r="F239" s="40"/>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c r="AX239" s="37"/>
      <c r="AY239" s="37"/>
      <c r="AZ239" s="37"/>
      <c r="BA239" s="37"/>
      <c r="BB239" s="37"/>
      <c r="BC239" s="37"/>
      <c r="BD239" s="37"/>
    </row>
    <row r="240" spans="1:56" ht="16.5" customHeight="1" x14ac:dyDescent="0.3">
      <c r="A240" s="39"/>
      <c r="B240" s="39"/>
      <c r="C240" s="39"/>
      <c r="D240" s="39"/>
      <c r="E240" s="37"/>
      <c r="F240" s="40"/>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c r="AX240" s="37"/>
      <c r="AY240" s="37"/>
      <c r="AZ240" s="37"/>
      <c r="BA240" s="37"/>
      <c r="BB240" s="37"/>
      <c r="BC240" s="37"/>
      <c r="BD240" s="37"/>
    </row>
    <row r="241" spans="1:56" ht="16.5" customHeight="1" x14ac:dyDescent="0.3">
      <c r="A241" s="39"/>
      <c r="B241" s="39"/>
      <c r="C241" s="39"/>
      <c r="D241" s="39"/>
      <c r="E241" s="37"/>
      <c r="F241" s="40"/>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c r="AX241" s="37"/>
      <c r="AY241" s="37"/>
      <c r="AZ241" s="37"/>
      <c r="BA241" s="37"/>
      <c r="BB241" s="37"/>
      <c r="BC241" s="37"/>
      <c r="BD241" s="37"/>
    </row>
    <row r="242" spans="1:56" ht="16.5" customHeight="1" x14ac:dyDescent="0.3">
      <c r="A242" s="39"/>
      <c r="B242" s="39"/>
      <c r="C242" s="39"/>
      <c r="D242" s="39"/>
      <c r="E242" s="37"/>
      <c r="F242" s="40"/>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row>
    <row r="243" spans="1:56" ht="16.5" customHeight="1" x14ac:dyDescent="0.3">
      <c r="A243" s="39"/>
      <c r="B243" s="39"/>
      <c r="C243" s="39"/>
      <c r="D243" s="39"/>
      <c r="E243" s="37"/>
      <c r="F243" s="40"/>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row>
    <row r="244" spans="1:56" ht="16.5" customHeight="1" x14ac:dyDescent="0.3">
      <c r="A244" s="39"/>
      <c r="B244" s="39"/>
      <c r="C244" s="39"/>
      <c r="D244" s="39"/>
      <c r="E244" s="37"/>
      <c r="F244" s="40"/>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row>
    <row r="245" spans="1:56" ht="16.5" customHeight="1" x14ac:dyDescent="0.3">
      <c r="A245" s="39"/>
      <c r="B245" s="39"/>
      <c r="C245" s="39"/>
      <c r="D245" s="39"/>
      <c r="E245" s="37"/>
      <c r="F245" s="40"/>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c r="AX245" s="37"/>
      <c r="AY245" s="37"/>
      <c r="AZ245" s="37"/>
      <c r="BA245" s="37"/>
      <c r="BB245" s="37"/>
      <c r="BC245" s="37"/>
      <c r="BD245" s="37"/>
    </row>
    <row r="246" spans="1:56" ht="16.5" customHeight="1" x14ac:dyDescent="0.3">
      <c r="A246" s="39"/>
      <c r="B246" s="39"/>
      <c r="C246" s="39"/>
      <c r="D246" s="39"/>
      <c r="E246" s="37"/>
      <c r="F246" s="40"/>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c r="AX246" s="37"/>
      <c r="AY246" s="37"/>
      <c r="AZ246" s="37"/>
      <c r="BA246" s="37"/>
      <c r="BB246" s="37"/>
      <c r="BC246" s="37"/>
      <c r="BD246" s="37"/>
    </row>
    <row r="247" spans="1:56" ht="16.5" customHeight="1" x14ac:dyDescent="0.3">
      <c r="A247" s="39"/>
      <c r="B247" s="39"/>
      <c r="C247" s="39"/>
      <c r="D247" s="39"/>
      <c r="E247" s="37"/>
      <c r="F247" s="40"/>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c r="AX247" s="37"/>
      <c r="AY247" s="37"/>
      <c r="AZ247" s="37"/>
      <c r="BA247" s="37"/>
      <c r="BB247" s="37"/>
      <c r="BC247" s="37"/>
      <c r="BD247" s="37"/>
    </row>
    <row r="248" spans="1:56" ht="16.5" customHeight="1" x14ac:dyDescent="0.3">
      <c r="A248" s="39"/>
      <c r="B248" s="39"/>
      <c r="C248" s="39"/>
      <c r="D248" s="39"/>
      <c r="E248" s="37"/>
      <c r="F248" s="40"/>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c r="AX248" s="37"/>
      <c r="AY248" s="37"/>
      <c r="AZ248" s="37"/>
      <c r="BA248" s="37"/>
      <c r="BB248" s="37"/>
      <c r="BC248" s="37"/>
      <c r="BD248" s="37"/>
    </row>
    <row r="249" spans="1:56" ht="16.5" customHeight="1" x14ac:dyDescent="0.3">
      <c r="A249" s="39"/>
      <c r="B249" s="39"/>
      <c r="C249" s="39"/>
      <c r="D249" s="39"/>
      <c r="E249" s="37"/>
      <c r="F249" s="40"/>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c r="AX249" s="37"/>
      <c r="AY249" s="37"/>
      <c r="AZ249" s="37"/>
      <c r="BA249" s="37"/>
      <c r="BB249" s="37"/>
      <c r="BC249" s="37"/>
      <c r="BD249" s="37"/>
    </row>
    <row r="250" spans="1:56" ht="16.5" customHeight="1" x14ac:dyDescent="0.3">
      <c r="A250" s="39"/>
      <c r="B250" s="39"/>
      <c r="C250" s="39"/>
      <c r="D250" s="39"/>
      <c r="E250" s="37"/>
      <c r="F250" s="40"/>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c r="AS250" s="37"/>
      <c r="AT250" s="37"/>
      <c r="AU250" s="37"/>
      <c r="AV250" s="37"/>
      <c r="AW250" s="37"/>
      <c r="AX250" s="37"/>
      <c r="AY250" s="37"/>
      <c r="AZ250" s="37"/>
      <c r="BA250" s="37"/>
      <c r="BB250" s="37"/>
      <c r="BC250" s="37"/>
      <c r="BD250" s="37"/>
    </row>
    <row r="251" spans="1:56" ht="16.5" customHeight="1" x14ac:dyDescent="0.3">
      <c r="A251" s="39"/>
      <c r="B251" s="39"/>
      <c r="C251" s="39"/>
      <c r="D251" s="39"/>
      <c r="E251" s="37"/>
      <c r="F251" s="40"/>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c r="AX251" s="37"/>
      <c r="AY251" s="37"/>
      <c r="AZ251" s="37"/>
      <c r="BA251" s="37"/>
      <c r="BB251" s="37"/>
      <c r="BC251" s="37"/>
      <c r="BD251" s="37"/>
    </row>
    <row r="252" spans="1:56" ht="16.5" customHeight="1" x14ac:dyDescent="0.3">
      <c r="A252" s="39"/>
      <c r="B252" s="39"/>
      <c r="C252" s="39"/>
      <c r="D252" s="39"/>
      <c r="E252" s="37"/>
      <c r="F252" s="40"/>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row>
    <row r="253" spans="1:56" ht="16.5" customHeight="1" x14ac:dyDescent="0.3">
      <c r="A253" s="39"/>
      <c r="B253" s="39"/>
      <c r="C253" s="39"/>
      <c r="D253" s="39"/>
      <c r="E253" s="37"/>
      <c r="F253" s="40"/>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c r="AQ253" s="37"/>
      <c r="AR253" s="37"/>
      <c r="AS253" s="37"/>
      <c r="AT253" s="37"/>
      <c r="AU253" s="37"/>
      <c r="AV253" s="37"/>
      <c r="AW253" s="37"/>
      <c r="AX253" s="37"/>
      <c r="AY253" s="37"/>
      <c r="AZ253" s="37"/>
      <c r="BA253" s="37"/>
      <c r="BB253" s="37"/>
      <c r="BC253" s="37"/>
      <c r="BD253" s="37"/>
    </row>
    <row r="254" spans="1:56" ht="16.5" customHeight="1" x14ac:dyDescent="0.3">
      <c r="A254" s="39"/>
      <c r="B254" s="39"/>
      <c r="C254" s="39"/>
      <c r="D254" s="39"/>
      <c r="E254" s="37"/>
      <c r="F254" s="40"/>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c r="AR254" s="37"/>
      <c r="AS254" s="37"/>
      <c r="AT254" s="37"/>
      <c r="AU254" s="37"/>
      <c r="AV254" s="37"/>
      <c r="AW254" s="37"/>
      <c r="AX254" s="37"/>
      <c r="AY254" s="37"/>
      <c r="AZ254" s="37"/>
      <c r="BA254" s="37"/>
      <c r="BB254" s="37"/>
      <c r="BC254" s="37"/>
      <c r="BD254" s="37"/>
    </row>
    <row r="255" spans="1:56" ht="16.5" customHeight="1" x14ac:dyDescent="0.3">
      <c r="A255" s="39"/>
      <c r="B255" s="39"/>
      <c r="C255" s="39"/>
      <c r="D255" s="39"/>
      <c r="E255" s="37"/>
      <c r="F255" s="40"/>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c r="AS255" s="37"/>
      <c r="AT255" s="37"/>
      <c r="AU255" s="37"/>
      <c r="AV255" s="37"/>
      <c r="AW255" s="37"/>
      <c r="AX255" s="37"/>
      <c r="AY255" s="37"/>
      <c r="AZ255" s="37"/>
      <c r="BA255" s="37"/>
      <c r="BB255" s="37"/>
      <c r="BC255" s="37"/>
      <c r="BD255" s="37"/>
    </row>
    <row r="256" spans="1:56" ht="16.5" customHeight="1" x14ac:dyDescent="0.3">
      <c r="A256" s="39"/>
      <c r="B256" s="39"/>
      <c r="C256" s="39"/>
      <c r="D256" s="39"/>
      <c r="E256" s="37"/>
      <c r="F256" s="40"/>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c r="AT256" s="37"/>
      <c r="AU256" s="37"/>
      <c r="AV256" s="37"/>
      <c r="AW256" s="37"/>
      <c r="AX256" s="37"/>
      <c r="AY256" s="37"/>
      <c r="AZ256" s="37"/>
      <c r="BA256" s="37"/>
      <c r="BB256" s="37"/>
      <c r="BC256" s="37"/>
      <c r="BD256" s="37"/>
    </row>
    <row r="257" spans="1:56" ht="16.5" customHeight="1" x14ac:dyDescent="0.3">
      <c r="A257" s="39"/>
      <c r="B257" s="39"/>
      <c r="C257" s="39"/>
      <c r="D257" s="39"/>
      <c r="E257" s="37"/>
      <c r="F257" s="40"/>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row>
    <row r="258" spans="1:56" ht="16.5" customHeight="1" x14ac:dyDescent="0.3">
      <c r="A258" s="39"/>
      <c r="B258" s="39"/>
      <c r="C258" s="39"/>
      <c r="D258" s="39"/>
      <c r="E258" s="37"/>
      <c r="F258" s="40"/>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row>
    <row r="259" spans="1:56" ht="16.5" customHeight="1" x14ac:dyDescent="0.3">
      <c r="A259" s="39"/>
      <c r="B259" s="39"/>
      <c r="C259" s="39"/>
      <c r="D259" s="39"/>
      <c r="E259" s="37"/>
      <c r="F259" s="40"/>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row>
    <row r="260" spans="1:56" ht="16.5" customHeight="1" x14ac:dyDescent="0.3">
      <c r="A260" s="39"/>
      <c r="B260" s="39"/>
      <c r="C260" s="39"/>
      <c r="D260" s="39"/>
      <c r="E260" s="37"/>
      <c r="F260" s="40"/>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row>
    <row r="261" spans="1:56" ht="16.5" customHeight="1" x14ac:dyDescent="0.3">
      <c r="A261" s="39"/>
      <c r="B261" s="39"/>
      <c r="C261" s="39"/>
      <c r="D261" s="39"/>
      <c r="E261" s="37"/>
      <c r="F261" s="40"/>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row>
    <row r="262" spans="1:56" ht="16.5" customHeight="1" x14ac:dyDescent="0.3">
      <c r="A262" s="39"/>
      <c r="B262" s="39"/>
      <c r="C262" s="39"/>
      <c r="D262" s="39"/>
      <c r="E262" s="37"/>
      <c r="F262" s="40"/>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row>
    <row r="263" spans="1:56" ht="16.5" customHeight="1" x14ac:dyDescent="0.3">
      <c r="A263" s="39"/>
      <c r="B263" s="39"/>
      <c r="C263" s="39"/>
      <c r="D263" s="39"/>
      <c r="E263" s="37"/>
      <c r="F263" s="40"/>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row>
    <row r="264" spans="1:56" ht="16.5" customHeight="1" x14ac:dyDescent="0.3">
      <c r="A264" s="39"/>
      <c r="B264" s="39"/>
      <c r="C264" s="39"/>
      <c r="D264" s="39"/>
      <c r="E264" s="37"/>
      <c r="F264" s="40"/>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row>
    <row r="265" spans="1:56" ht="16.5" customHeight="1" x14ac:dyDescent="0.3">
      <c r="A265" s="39"/>
      <c r="B265" s="39"/>
      <c r="C265" s="39"/>
      <c r="D265" s="39"/>
      <c r="E265" s="37"/>
      <c r="F265" s="40"/>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row>
    <row r="266" spans="1:56" ht="16.5" customHeight="1" x14ac:dyDescent="0.3">
      <c r="A266" s="39"/>
      <c r="B266" s="39"/>
      <c r="C266" s="39"/>
      <c r="D266" s="39"/>
      <c r="E266" s="37"/>
      <c r="F266" s="40"/>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row>
    <row r="267" spans="1:56" ht="16.5" customHeight="1" x14ac:dyDescent="0.3">
      <c r="A267" s="39"/>
      <c r="B267" s="39"/>
      <c r="C267" s="39"/>
      <c r="D267" s="39"/>
      <c r="E267" s="37"/>
      <c r="F267" s="40"/>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row>
    <row r="268" spans="1:56" ht="16.5" customHeight="1" x14ac:dyDescent="0.3">
      <c r="A268" s="39"/>
      <c r="B268" s="39"/>
      <c r="C268" s="39"/>
      <c r="D268" s="39"/>
      <c r="E268" s="37"/>
      <c r="F268" s="40"/>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row>
    <row r="269" spans="1:56" ht="16.5" customHeight="1" x14ac:dyDescent="0.3">
      <c r="A269" s="39"/>
      <c r="B269" s="39"/>
      <c r="C269" s="39"/>
      <c r="D269" s="39"/>
      <c r="E269" s="37"/>
      <c r="F269" s="40"/>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c r="AT269" s="37"/>
      <c r="AU269" s="37"/>
      <c r="AV269" s="37"/>
      <c r="AW269" s="37"/>
      <c r="AX269" s="37"/>
      <c r="AY269" s="37"/>
      <c r="AZ269" s="37"/>
      <c r="BA269" s="37"/>
      <c r="BB269" s="37"/>
      <c r="BC269" s="37"/>
      <c r="BD269" s="37"/>
    </row>
    <row r="270" spans="1:56" ht="16.5" customHeight="1" x14ac:dyDescent="0.3">
      <c r="A270" s="39"/>
      <c r="B270" s="39"/>
      <c r="C270" s="39"/>
      <c r="D270" s="39"/>
      <c r="E270" s="37"/>
      <c r="F270" s="40"/>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row>
    <row r="271" spans="1:56" ht="16.5" customHeight="1" x14ac:dyDescent="0.3">
      <c r="A271" s="39"/>
      <c r="B271" s="39"/>
      <c r="C271" s="39"/>
      <c r="D271" s="39"/>
      <c r="E271" s="37"/>
      <c r="F271" s="40"/>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c r="AS271" s="37"/>
      <c r="AT271" s="37"/>
      <c r="AU271" s="37"/>
      <c r="AV271" s="37"/>
      <c r="AW271" s="37"/>
      <c r="AX271" s="37"/>
      <c r="AY271" s="37"/>
      <c r="AZ271" s="37"/>
      <c r="BA271" s="37"/>
      <c r="BB271" s="37"/>
      <c r="BC271" s="37"/>
      <c r="BD271" s="37"/>
    </row>
    <row r="272" spans="1:56" ht="16.5" customHeight="1" x14ac:dyDescent="0.3">
      <c r="A272" s="39"/>
      <c r="B272" s="39"/>
      <c r="C272" s="39"/>
      <c r="D272" s="39"/>
      <c r="E272" s="37"/>
      <c r="F272" s="40"/>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c r="AS272" s="37"/>
      <c r="AT272" s="37"/>
      <c r="AU272" s="37"/>
      <c r="AV272" s="37"/>
      <c r="AW272" s="37"/>
      <c r="AX272" s="37"/>
      <c r="AY272" s="37"/>
      <c r="AZ272" s="37"/>
      <c r="BA272" s="37"/>
      <c r="BB272" s="37"/>
      <c r="BC272" s="37"/>
      <c r="BD272" s="37"/>
    </row>
    <row r="273" spans="1:56" ht="16.5" customHeight="1" x14ac:dyDescent="0.3">
      <c r="A273" s="39"/>
      <c r="B273" s="39"/>
      <c r="C273" s="39"/>
      <c r="D273" s="39"/>
      <c r="E273" s="37"/>
      <c r="F273" s="40"/>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c r="AS273" s="37"/>
      <c r="AT273" s="37"/>
      <c r="AU273" s="37"/>
      <c r="AV273" s="37"/>
      <c r="AW273" s="37"/>
      <c r="AX273" s="37"/>
      <c r="AY273" s="37"/>
      <c r="AZ273" s="37"/>
      <c r="BA273" s="37"/>
      <c r="BB273" s="37"/>
      <c r="BC273" s="37"/>
      <c r="BD273" s="37"/>
    </row>
    <row r="274" spans="1:56" ht="16.5" customHeight="1" x14ac:dyDescent="0.3">
      <c r="A274" s="39"/>
      <c r="B274" s="39"/>
      <c r="C274" s="39"/>
      <c r="D274" s="39"/>
      <c r="E274" s="37"/>
      <c r="F274" s="40"/>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c r="AS274" s="37"/>
      <c r="AT274" s="37"/>
      <c r="AU274" s="37"/>
      <c r="AV274" s="37"/>
      <c r="AW274" s="37"/>
      <c r="AX274" s="37"/>
      <c r="AY274" s="37"/>
      <c r="AZ274" s="37"/>
      <c r="BA274" s="37"/>
      <c r="BB274" s="37"/>
      <c r="BC274" s="37"/>
      <c r="BD274" s="37"/>
    </row>
    <row r="275" spans="1:56" ht="16.5" customHeight="1" x14ac:dyDescent="0.3">
      <c r="A275" s="39"/>
      <c r="B275" s="39"/>
      <c r="C275" s="39"/>
      <c r="D275" s="39"/>
      <c r="E275" s="37"/>
      <c r="F275" s="40"/>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c r="AS275" s="37"/>
      <c r="AT275" s="37"/>
      <c r="AU275" s="37"/>
      <c r="AV275" s="37"/>
      <c r="AW275" s="37"/>
      <c r="AX275" s="37"/>
      <c r="AY275" s="37"/>
      <c r="AZ275" s="37"/>
      <c r="BA275" s="37"/>
      <c r="BB275" s="37"/>
      <c r="BC275" s="37"/>
      <c r="BD275" s="37"/>
    </row>
    <row r="276" spans="1:56" ht="16.5" customHeight="1" x14ac:dyDescent="0.3">
      <c r="A276" s="39"/>
      <c r="B276" s="39"/>
      <c r="C276" s="39"/>
      <c r="D276" s="39"/>
      <c r="E276" s="37"/>
      <c r="F276" s="40"/>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c r="AQ276" s="37"/>
      <c r="AR276" s="37"/>
      <c r="AS276" s="37"/>
      <c r="AT276" s="37"/>
      <c r="AU276" s="37"/>
      <c r="AV276" s="37"/>
      <c r="AW276" s="37"/>
      <c r="AX276" s="37"/>
      <c r="AY276" s="37"/>
      <c r="AZ276" s="37"/>
      <c r="BA276" s="37"/>
      <c r="BB276" s="37"/>
      <c r="BC276" s="37"/>
      <c r="BD276" s="37"/>
    </row>
    <row r="277" spans="1:56" ht="16.5" customHeight="1" x14ac:dyDescent="0.3">
      <c r="A277" s="39"/>
      <c r="B277" s="39"/>
      <c r="C277" s="39"/>
      <c r="D277" s="39"/>
      <c r="E277" s="37"/>
      <c r="F277" s="40"/>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c r="AS277" s="37"/>
      <c r="AT277" s="37"/>
      <c r="AU277" s="37"/>
      <c r="AV277" s="37"/>
      <c r="AW277" s="37"/>
      <c r="AX277" s="37"/>
      <c r="AY277" s="37"/>
      <c r="AZ277" s="37"/>
      <c r="BA277" s="37"/>
      <c r="BB277" s="37"/>
      <c r="BC277" s="37"/>
      <c r="BD277" s="37"/>
    </row>
    <row r="278" spans="1:56" ht="16.5" customHeight="1" x14ac:dyDescent="0.3">
      <c r="A278" s="39"/>
      <c r="B278" s="39"/>
      <c r="C278" s="39"/>
      <c r="D278" s="39"/>
      <c r="E278" s="37"/>
      <c r="F278" s="40"/>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c r="AQ278" s="37"/>
      <c r="AR278" s="37"/>
      <c r="AS278" s="37"/>
      <c r="AT278" s="37"/>
      <c r="AU278" s="37"/>
      <c r="AV278" s="37"/>
      <c r="AW278" s="37"/>
      <c r="AX278" s="37"/>
      <c r="AY278" s="37"/>
      <c r="AZ278" s="37"/>
      <c r="BA278" s="37"/>
      <c r="BB278" s="37"/>
      <c r="BC278" s="37"/>
      <c r="BD278" s="37"/>
    </row>
    <row r="279" spans="1:56" ht="16.5" customHeight="1" x14ac:dyDescent="0.3">
      <c r="A279" s="39"/>
      <c r="B279" s="39"/>
      <c r="C279" s="39"/>
      <c r="D279" s="39"/>
      <c r="E279" s="37"/>
      <c r="F279" s="40"/>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c r="AS279" s="37"/>
      <c r="AT279" s="37"/>
      <c r="AU279" s="37"/>
      <c r="AV279" s="37"/>
      <c r="AW279" s="37"/>
      <c r="AX279" s="37"/>
      <c r="AY279" s="37"/>
      <c r="AZ279" s="37"/>
      <c r="BA279" s="37"/>
      <c r="BB279" s="37"/>
      <c r="BC279" s="37"/>
      <c r="BD279" s="37"/>
    </row>
    <row r="280" spans="1:56" ht="16.5" customHeight="1" x14ac:dyDescent="0.3">
      <c r="A280" s="39"/>
      <c r="B280" s="39"/>
      <c r="C280" s="39"/>
      <c r="D280" s="39"/>
      <c r="E280" s="37"/>
      <c r="F280" s="40"/>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c r="AX280" s="37"/>
      <c r="AY280" s="37"/>
      <c r="AZ280" s="37"/>
      <c r="BA280" s="37"/>
      <c r="BB280" s="37"/>
      <c r="BC280" s="37"/>
      <c r="BD280" s="37"/>
    </row>
    <row r="281" spans="1:56" ht="16.5" customHeight="1" x14ac:dyDescent="0.3">
      <c r="A281" s="39"/>
      <c r="B281" s="39"/>
      <c r="C281" s="39"/>
      <c r="D281" s="39"/>
      <c r="E281" s="37"/>
      <c r="F281" s="40"/>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7"/>
      <c r="AS281" s="37"/>
      <c r="AT281" s="37"/>
      <c r="AU281" s="37"/>
      <c r="AV281" s="37"/>
      <c r="AW281" s="37"/>
      <c r="AX281" s="37"/>
      <c r="AY281" s="37"/>
      <c r="AZ281" s="37"/>
      <c r="BA281" s="37"/>
      <c r="BB281" s="37"/>
      <c r="BC281" s="37"/>
      <c r="BD281" s="37"/>
    </row>
    <row r="282" spans="1:56" ht="16.5" customHeight="1" x14ac:dyDescent="0.3">
      <c r="A282" s="39"/>
      <c r="B282" s="39"/>
      <c r="C282" s="39"/>
      <c r="D282" s="39"/>
      <c r="E282" s="37"/>
      <c r="F282" s="40"/>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c r="AP282" s="37"/>
      <c r="AQ282" s="37"/>
      <c r="AR282" s="37"/>
      <c r="AS282" s="37"/>
      <c r="AT282" s="37"/>
      <c r="AU282" s="37"/>
      <c r="AV282" s="37"/>
      <c r="AW282" s="37"/>
      <c r="AX282" s="37"/>
      <c r="AY282" s="37"/>
      <c r="AZ282" s="37"/>
      <c r="BA282" s="37"/>
      <c r="BB282" s="37"/>
      <c r="BC282" s="37"/>
      <c r="BD282" s="37"/>
    </row>
    <row r="283" spans="1:56" ht="16.5" customHeight="1" x14ac:dyDescent="0.3">
      <c r="A283" s="39"/>
      <c r="B283" s="39"/>
      <c r="C283" s="39"/>
      <c r="D283" s="39"/>
      <c r="E283" s="37"/>
      <c r="F283" s="40"/>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c r="AT283" s="37"/>
      <c r="AU283" s="37"/>
      <c r="AV283" s="37"/>
      <c r="AW283" s="37"/>
      <c r="AX283" s="37"/>
      <c r="AY283" s="37"/>
      <c r="AZ283" s="37"/>
      <c r="BA283" s="37"/>
      <c r="BB283" s="37"/>
      <c r="BC283" s="37"/>
      <c r="BD283" s="37"/>
    </row>
    <row r="284" spans="1:56" ht="16.5" customHeight="1" x14ac:dyDescent="0.3">
      <c r="A284" s="39"/>
      <c r="B284" s="39"/>
      <c r="C284" s="39"/>
      <c r="D284" s="39"/>
      <c r="E284" s="37"/>
      <c r="F284" s="40"/>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c r="AS284" s="37"/>
      <c r="AT284" s="37"/>
      <c r="AU284" s="37"/>
      <c r="AV284" s="37"/>
      <c r="AW284" s="37"/>
      <c r="AX284" s="37"/>
      <c r="AY284" s="37"/>
      <c r="AZ284" s="37"/>
      <c r="BA284" s="37"/>
      <c r="BB284" s="37"/>
      <c r="BC284" s="37"/>
      <c r="BD284" s="37"/>
    </row>
    <row r="285" spans="1:56" ht="16.5" customHeight="1" x14ac:dyDescent="0.3">
      <c r="A285" s="39"/>
      <c r="B285" s="39"/>
      <c r="C285" s="39"/>
      <c r="D285" s="39"/>
      <c r="E285" s="37"/>
      <c r="F285" s="40"/>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c r="AP285" s="37"/>
      <c r="AQ285" s="37"/>
      <c r="AR285" s="37"/>
      <c r="AS285" s="37"/>
      <c r="AT285" s="37"/>
      <c r="AU285" s="37"/>
      <c r="AV285" s="37"/>
      <c r="AW285" s="37"/>
      <c r="AX285" s="37"/>
      <c r="AY285" s="37"/>
      <c r="AZ285" s="37"/>
      <c r="BA285" s="37"/>
      <c r="BB285" s="37"/>
      <c r="BC285" s="37"/>
      <c r="BD285" s="37"/>
    </row>
    <row r="286" spans="1:56" ht="16.5" customHeight="1" x14ac:dyDescent="0.3">
      <c r="A286" s="39"/>
      <c r="B286" s="39"/>
      <c r="C286" s="39"/>
      <c r="D286" s="39"/>
      <c r="E286" s="37"/>
      <c r="F286" s="40"/>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c r="AP286" s="37"/>
      <c r="AQ286" s="37"/>
      <c r="AR286" s="37"/>
      <c r="AS286" s="37"/>
      <c r="AT286" s="37"/>
      <c r="AU286" s="37"/>
      <c r="AV286" s="37"/>
      <c r="AW286" s="37"/>
      <c r="AX286" s="37"/>
      <c r="AY286" s="37"/>
      <c r="AZ286" s="37"/>
      <c r="BA286" s="37"/>
      <c r="BB286" s="37"/>
      <c r="BC286" s="37"/>
      <c r="BD286" s="37"/>
    </row>
    <row r="287" spans="1:56" ht="16.5" customHeight="1" x14ac:dyDescent="0.3">
      <c r="A287" s="39"/>
      <c r="B287" s="39"/>
      <c r="C287" s="39"/>
      <c r="D287" s="39"/>
      <c r="E287" s="37"/>
      <c r="F287" s="40"/>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c r="AR287" s="37"/>
      <c r="AS287" s="37"/>
      <c r="AT287" s="37"/>
      <c r="AU287" s="37"/>
      <c r="AV287" s="37"/>
      <c r="AW287" s="37"/>
      <c r="AX287" s="37"/>
      <c r="AY287" s="37"/>
      <c r="AZ287" s="37"/>
      <c r="BA287" s="37"/>
      <c r="BB287" s="37"/>
      <c r="BC287" s="37"/>
      <c r="BD287" s="37"/>
    </row>
    <row r="288" spans="1:56" ht="16.5" customHeight="1" x14ac:dyDescent="0.3">
      <c r="A288" s="39"/>
      <c r="B288" s="39"/>
      <c r="C288" s="39"/>
      <c r="D288" s="39"/>
      <c r="E288" s="37"/>
      <c r="F288" s="40"/>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c r="AS288" s="37"/>
      <c r="AT288" s="37"/>
      <c r="AU288" s="37"/>
      <c r="AV288" s="37"/>
      <c r="AW288" s="37"/>
      <c r="AX288" s="37"/>
      <c r="AY288" s="37"/>
      <c r="AZ288" s="37"/>
      <c r="BA288" s="37"/>
      <c r="BB288" s="37"/>
      <c r="BC288" s="37"/>
      <c r="BD288" s="37"/>
    </row>
    <row r="289" spans="1:56" ht="16.5" customHeight="1" x14ac:dyDescent="0.3">
      <c r="A289" s="39"/>
      <c r="B289" s="39"/>
      <c r="C289" s="39"/>
      <c r="D289" s="39"/>
      <c r="E289" s="37"/>
      <c r="F289" s="40"/>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c r="AR289" s="37"/>
      <c r="AS289" s="37"/>
      <c r="AT289" s="37"/>
      <c r="AU289" s="37"/>
      <c r="AV289" s="37"/>
      <c r="AW289" s="37"/>
      <c r="AX289" s="37"/>
      <c r="AY289" s="37"/>
      <c r="AZ289" s="37"/>
      <c r="BA289" s="37"/>
      <c r="BB289" s="37"/>
      <c r="BC289" s="37"/>
      <c r="BD289" s="37"/>
    </row>
    <row r="290" spans="1:56" ht="16.5" customHeight="1" x14ac:dyDescent="0.3">
      <c r="A290" s="39"/>
      <c r="B290" s="39"/>
      <c r="C290" s="39"/>
      <c r="D290" s="39"/>
      <c r="E290" s="37"/>
      <c r="F290" s="40"/>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c r="AP290" s="37"/>
      <c r="AQ290" s="37"/>
      <c r="AR290" s="37"/>
      <c r="AS290" s="37"/>
      <c r="AT290" s="37"/>
      <c r="AU290" s="37"/>
      <c r="AV290" s="37"/>
      <c r="AW290" s="37"/>
      <c r="AX290" s="37"/>
      <c r="AY290" s="37"/>
      <c r="AZ290" s="37"/>
      <c r="BA290" s="37"/>
      <c r="BB290" s="37"/>
      <c r="BC290" s="37"/>
      <c r="BD290" s="37"/>
    </row>
    <row r="291" spans="1:56" ht="16.5" customHeight="1" x14ac:dyDescent="0.3">
      <c r="A291" s="39"/>
      <c r="B291" s="39"/>
      <c r="C291" s="39"/>
      <c r="D291" s="39"/>
      <c r="E291" s="37"/>
      <c r="F291" s="40"/>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row>
    <row r="292" spans="1:56" ht="16.5" customHeight="1" x14ac:dyDescent="0.3">
      <c r="A292" s="39"/>
      <c r="B292" s="39"/>
      <c r="C292" s="39"/>
      <c r="D292" s="39"/>
      <c r="E292" s="37"/>
      <c r="F292" s="40"/>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c r="AX292" s="37"/>
      <c r="AY292" s="37"/>
      <c r="AZ292" s="37"/>
      <c r="BA292" s="37"/>
      <c r="BB292" s="37"/>
      <c r="BC292" s="37"/>
      <c r="BD292" s="37"/>
    </row>
    <row r="293" spans="1:56" ht="16.5" customHeight="1" x14ac:dyDescent="0.3">
      <c r="A293" s="39"/>
      <c r="B293" s="39"/>
      <c r="C293" s="39"/>
      <c r="D293" s="39"/>
      <c r="E293" s="37"/>
      <c r="F293" s="40"/>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c r="AP293" s="37"/>
      <c r="AQ293" s="37"/>
      <c r="AR293" s="37"/>
      <c r="AS293" s="37"/>
      <c r="AT293" s="37"/>
      <c r="AU293" s="37"/>
      <c r="AV293" s="37"/>
      <c r="AW293" s="37"/>
      <c r="AX293" s="37"/>
      <c r="AY293" s="37"/>
      <c r="AZ293" s="37"/>
      <c r="BA293" s="37"/>
      <c r="BB293" s="37"/>
      <c r="BC293" s="37"/>
      <c r="BD293" s="37"/>
    </row>
    <row r="294" spans="1:56" ht="16.5" customHeight="1" x14ac:dyDescent="0.3">
      <c r="A294" s="39"/>
      <c r="B294" s="39"/>
      <c r="C294" s="39"/>
      <c r="D294" s="39"/>
      <c r="E294" s="37"/>
      <c r="F294" s="40"/>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c r="AO294" s="37"/>
      <c r="AP294" s="37"/>
      <c r="AQ294" s="37"/>
      <c r="AR294" s="37"/>
      <c r="AS294" s="37"/>
      <c r="AT294" s="37"/>
      <c r="AU294" s="37"/>
      <c r="AV294" s="37"/>
      <c r="AW294" s="37"/>
      <c r="AX294" s="37"/>
      <c r="AY294" s="37"/>
      <c r="AZ294" s="37"/>
      <c r="BA294" s="37"/>
      <c r="BB294" s="37"/>
      <c r="BC294" s="37"/>
      <c r="BD294" s="37"/>
    </row>
    <row r="295" spans="1:56" ht="16.5" customHeight="1" x14ac:dyDescent="0.3">
      <c r="A295" s="39"/>
      <c r="B295" s="39"/>
      <c r="C295" s="39"/>
      <c r="D295" s="39"/>
      <c r="E295" s="37"/>
      <c r="F295" s="40"/>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c r="AP295" s="37"/>
      <c r="AQ295" s="37"/>
      <c r="AR295" s="37"/>
      <c r="AS295" s="37"/>
      <c r="AT295" s="37"/>
      <c r="AU295" s="37"/>
      <c r="AV295" s="37"/>
      <c r="AW295" s="37"/>
      <c r="AX295" s="37"/>
      <c r="AY295" s="37"/>
      <c r="AZ295" s="37"/>
      <c r="BA295" s="37"/>
      <c r="BB295" s="37"/>
      <c r="BC295" s="37"/>
      <c r="BD295" s="37"/>
    </row>
    <row r="296" spans="1:56" ht="16.5" customHeight="1" x14ac:dyDescent="0.3">
      <c r="A296" s="39"/>
      <c r="B296" s="39"/>
      <c r="C296" s="39"/>
      <c r="D296" s="39"/>
      <c r="E296" s="37"/>
      <c r="F296" s="40"/>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c r="AP296" s="37"/>
      <c r="AQ296" s="37"/>
      <c r="AR296" s="37"/>
      <c r="AS296" s="37"/>
      <c r="AT296" s="37"/>
      <c r="AU296" s="37"/>
      <c r="AV296" s="37"/>
      <c r="AW296" s="37"/>
      <c r="AX296" s="37"/>
      <c r="AY296" s="37"/>
      <c r="AZ296" s="37"/>
      <c r="BA296" s="37"/>
      <c r="BB296" s="37"/>
      <c r="BC296" s="37"/>
      <c r="BD296" s="37"/>
    </row>
    <row r="297" spans="1:56" ht="16.5" customHeight="1" x14ac:dyDescent="0.3">
      <c r="A297" s="39"/>
      <c r="B297" s="39"/>
      <c r="C297" s="39"/>
      <c r="D297" s="39"/>
      <c r="E297" s="37"/>
      <c r="F297" s="40"/>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c r="AO297" s="37"/>
      <c r="AP297" s="37"/>
      <c r="AQ297" s="37"/>
      <c r="AR297" s="37"/>
      <c r="AS297" s="37"/>
      <c r="AT297" s="37"/>
      <c r="AU297" s="37"/>
      <c r="AV297" s="37"/>
      <c r="AW297" s="37"/>
      <c r="AX297" s="37"/>
      <c r="AY297" s="37"/>
      <c r="AZ297" s="37"/>
      <c r="BA297" s="37"/>
      <c r="BB297" s="37"/>
      <c r="BC297" s="37"/>
      <c r="BD297" s="37"/>
    </row>
    <row r="298" spans="1:56" ht="16.5" customHeight="1" x14ac:dyDescent="0.3">
      <c r="A298" s="39"/>
      <c r="B298" s="39"/>
      <c r="C298" s="39"/>
      <c r="D298" s="39"/>
      <c r="E298" s="37"/>
      <c r="F298" s="40"/>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c r="AO298" s="37"/>
      <c r="AP298" s="37"/>
      <c r="AQ298" s="37"/>
      <c r="AR298" s="37"/>
      <c r="AS298" s="37"/>
      <c r="AT298" s="37"/>
      <c r="AU298" s="37"/>
      <c r="AV298" s="37"/>
      <c r="AW298" s="37"/>
      <c r="AX298" s="37"/>
      <c r="AY298" s="37"/>
      <c r="AZ298" s="37"/>
      <c r="BA298" s="37"/>
      <c r="BB298" s="37"/>
      <c r="BC298" s="37"/>
      <c r="BD298" s="37"/>
    </row>
    <row r="299" spans="1:56" ht="16.5" customHeight="1" x14ac:dyDescent="0.3">
      <c r="A299" s="39"/>
      <c r="B299" s="39"/>
      <c r="C299" s="39"/>
      <c r="D299" s="39"/>
      <c r="E299" s="37"/>
      <c r="F299" s="40"/>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c r="AP299" s="37"/>
      <c r="AQ299" s="37"/>
      <c r="AR299" s="37"/>
      <c r="AS299" s="37"/>
      <c r="AT299" s="37"/>
      <c r="AU299" s="37"/>
      <c r="AV299" s="37"/>
      <c r="AW299" s="37"/>
      <c r="AX299" s="37"/>
      <c r="AY299" s="37"/>
      <c r="AZ299" s="37"/>
      <c r="BA299" s="37"/>
      <c r="BB299" s="37"/>
      <c r="BC299" s="37"/>
      <c r="BD299" s="37"/>
    </row>
    <row r="300" spans="1:56" ht="16.5" customHeight="1" x14ac:dyDescent="0.3">
      <c r="A300" s="39"/>
      <c r="B300" s="39"/>
      <c r="C300" s="39"/>
      <c r="D300" s="39"/>
      <c r="E300" s="37"/>
      <c r="F300" s="40"/>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c r="AO300" s="37"/>
      <c r="AP300" s="37"/>
      <c r="AQ300" s="37"/>
      <c r="AR300" s="37"/>
      <c r="AS300" s="37"/>
      <c r="AT300" s="37"/>
      <c r="AU300" s="37"/>
      <c r="AV300" s="37"/>
      <c r="AW300" s="37"/>
      <c r="AX300" s="37"/>
      <c r="AY300" s="37"/>
      <c r="AZ300" s="37"/>
      <c r="BA300" s="37"/>
      <c r="BB300" s="37"/>
      <c r="BC300" s="37"/>
      <c r="BD300" s="37"/>
    </row>
    <row r="301" spans="1:56" ht="16.5" customHeight="1" x14ac:dyDescent="0.3">
      <c r="A301" s="39"/>
      <c r="B301" s="39"/>
      <c r="C301" s="39"/>
      <c r="D301" s="39"/>
      <c r="E301" s="37"/>
      <c r="F301" s="40"/>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c r="AO301" s="37"/>
      <c r="AP301" s="37"/>
      <c r="AQ301" s="37"/>
      <c r="AR301" s="37"/>
      <c r="AS301" s="37"/>
      <c r="AT301" s="37"/>
      <c r="AU301" s="37"/>
      <c r="AV301" s="37"/>
      <c r="AW301" s="37"/>
      <c r="AX301" s="37"/>
      <c r="AY301" s="37"/>
      <c r="AZ301" s="37"/>
      <c r="BA301" s="37"/>
      <c r="BB301" s="37"/>
      <c r="BC301" s="37"/>
      <c r="BD301" s="37"/>
    </row>
    <row r="302" spans="1:56" ht="16.5" customHeight="1" x14ac:dyDescent="0.3">
      <c r="A302" s="39"/>
      <c r="B302" s="39"/>
      <c r="C302" s="39"/>
      <c r="D302" s="39"/>
      <c r="E302" s="37"/>
      <c r="F302" s="40"/>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c r="AO302" s="37"/>
      <c r="AP302" s="37"/>
      <c r="AQ302" s="37"/>
      <c r="AR302" s="37"/>
      <c r="AS302" s="37"/>
      <c r="AT302" s="37"/>
      <c r="AU302" s="37"/>
      <c r="AV302" s="37"/>
      <c r="AW302" s="37"/>
      <c r="AX302" s="37"/>
      <c r="AY302" s="37"/>
      <c r="AZ302" s="37"/>
      <c r="BA302" s="37"/>
      <c r="BB302" s="37"/>
      <c r="BC302" s="37"/>
      <c r="BD302" s="37"/>
    </row>
    <row r="303" spans="1:56" ht="16.5" customHeight="1" x14ac:dyDescent="0.3">
      <c r="A303" s="39"/>
      <c r="B303" s="39"/>
      <c r="C303" s="39"/>
      <c r="D303" s="39"/>
      <c r="E303" s="37"/>
      <c r="F303" s="40"/>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c r="AO303" s="37"/>
      <c r="AP303" s="37"/>
      <c r="AQ303" s="37"/>
      <c r="AR303" s="37"/>
      <c r="AS303" s="37"/>
      <c r="AT303" s="37"/>
      <c r="AU303" s="37"/>
      <c r="AV303" s="37"/>
      <c r="AW303" s="37"/>
      <c r="AX303" s="37"/>
      <c r="AY303" s="37"/>
      <c r="AZ303" s="37"/>
      <c r="BA303" s="37"/>
      <c r="BB303" s="37"/>
      <c r="BC303" s="37"/>
      <c r="BD303" s="37"/>
    </row>
    <row r="304" spans="1:56" ht="16.5" customHeight="1" x14ac:dyDescent="0.3">
      <c r="A304" s="39"/>
      <c r="B304" s="39"/>
      <c r="C304" s="39"/>
      <c r="D304" s="39"/>
      <c r="E304" s="37"/>
      <c r="F304" s="40"/>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c r="AP304" s="37"/>
      <c r="AQ304" s="37"/>
      <c r="AR304" s="37"/>
      <c r="AS304" s="37"/>
      <c r="AT304" s="37"/>
      <c r="AU304" s="37"/>
      <c r="AV304" s="37"/>
      <c r="AW304" s="37"/>
      <c r="AX304" s="37"/>
      <c r="AY304" s="37"/>
      <c r="AZ304" s="37"/>
      <c r="BA304" s="37"/>
      <c r="BB304" s="37"/>
      <c r="BC304" s="37"/>
      <c r="BD304" s="37"/>
    </row>
    <row r="305" spans="1:56" ht="16.5" customHeight="1" x14ac:dyDescent="0.3">
      <c r="A305" s="39"/>
      <c r="B305" s="39"/>
      <c r="C305" s="39"/>
      <c r="D305" s="39"/>
      <c r="E305" s="37"/>
      <c r="F305" s="40"/>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c r="AO305" s="37"/>
      <c r="AP305" s="37"/>
      <c r="AQ305" s="37"/>
      <c r="AR305" s="37"/>
      <c r="AS305" s="37"/>
      <c r="AT305" s="37"/>
      <c r="AU305" s="37"/>
      <c r="AV305" s="37"/>
      <c r="AW305" s="37"/>
      <c r="AX305" s="37"/>
      <c r="AY305" s="37"/>
      <c r="AZ305" s="37"/>
      <c r="BA305" s="37"/>
      <c r="BB305" s="37"/>
      <c r="BC305" s="37"/>
      <c r="BD305" s="37"/>
    </row>
    <row r="306" spans="1:56" ht="16.5" customHeight="1" x14ac:dyDescent="0.3">
      <c r="A306" s="39"/>
      <c r="B306" s="39"/>
      <c r="C306" s="39"/>
      <c r="D306" s="39"/>
      <c r="E306" s="37"/>
      <c r="F306" s="40"/>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c r="AO306" s="37"/>
      <c r="AP306" s="37"/>
      <c r="AQ306" s="37"/>
      <c r="AR306" s="37"/>
      <c r="AS306" s="37"/>
      <c r="AT306" s="37"/>
      <c r="AU306" s="37"/>
      <c r="AV306" s="37"/>
      <c r="AW306" s="37"/>
      <c r="AX306" s="37"/>
      <c r="AY306" s="37"/>
      <c r="AZ306" s="37"/>
      <c r="BA306" s="37"/>
      <c r="BB306" s="37"/>
      <c r="BC306" s="37"/>
      <c r="BD306" s="37"/>
    </row>
    <row r="307" spans="1:56" ht="16.5" customHeight="1" x14ac:dyDescent="0.3">
      <c r="A307" s="39"/>
      <c r="B307" s="39"/>
      <c r="C307" s="39"/>
      <c r="D307" s="39"/>
      <c r="E307" s="37"/>
      <c r="F307" s="40"/>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c r="AO307" s="37"/>
      <c r="AP307" s="37"/>
      <c r="AQ307" s="37"/>
      <c r="AR307" s="37"/>
      <c r="AS307" s="37"/>
      <c r="AT307" s="37"/>
      <c r="AU307" s="37"/>
      <c r="AV307" s="37"/>
      <c r="AW307" s="37"/>
      <c r="AX307" s="37"/>
      <c r="AY307" s="37"/>
      <c r="AZ307" s="37"/>
      <c r="BA307" s="37"/>
      <c r="BB307" s="37"/>
      <c r="BC307" s="37"/>
      <c r="BD307" s="37"/>
    </row>
    <row r="308" spans="1:56" ht="16.5" customHeight="1" x14ac:dyDescent="0.3">
      <c r="A308" s="39"/>
      <c r="B308" s="39"/>
      <c r="C308" s="39"/>
      <c r="D308" s="39"/>
      <c r="E308" s="37"/>
      <c r="F308" s="40"/>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c r="AP308" s="37"/>
      <c r="AQ308" s="37"/>
      <c r="AR308" s="37"/>
      <c r="AS308" s="37"/>
      <c r="AT308" s="37"/>
      <c r="AU308" s="37"/>
      <c r="AV308" s="37"/>
      <c r="AW308" s="37"/>
      <c r="AX308" s="37"/>
      <c r="AY308" s="37"/>
      <c r="AZ308" s="37"/>
      <c r="BA308" s="37"/>
      <c r="BB308" s="37"/>
      <c r="BC308" s="37"/>
      <c r="BD308" s="37"/>
    </row>
    <row r="309" spans="1:56" ht="16.5" customHeight="1" x14ac:dyDescent="0.3">
      <c r="A309" s="39"/>
      <c r="B309" s="39"/>
      <c r="C309" s="39"/>
      <c r="D309" s="39"/>
      <c r="E309" s="37"/>
      <c r="F309" s="40"/>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c r="AP309" s="37"/>
      <c r="AQ309" s="37"/>
      <c r="AR309" s="37"/>
      <c r="AS309" s="37"/>
      <c r="AT309" s="37"/>
      <c r="AU309" s="37"/>
      <c r="AV309" s="37"/>
      <c r="AW309" s="37"/>
      <c r="AX309" s="37"/>
      <c r="AY309" s="37"/>
      <c r="AZ309" s="37"/>
      <c r="BA309" s="37"/>
      <c r="BB309" s="37"/>
      <c r="BC309" s="37"/>
      <c r="BD309" s="37"/>
    </row>
    <row r="310" spans="1:56" ht="16.5" customHeight="1" x14ac:dyDescent="0.3">
      <c r="A310" s="39"/>
      <c r="B310" s="39"/>
      <c r="C310" s="39"/>
      <c r="D310" s="39"/>
      <c r="E310" s="37"/>
      <c r="F310" s="40"/>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c r="AO310" s="37"/>
      <c r="AP310" s="37"/>
      <c r="AQ310" s="37"/>
      <c r="AR310" s="37"/>
      <c r="AS310" s="37"/>
      <c r="AT310" s="37"/>
      <c r="AU310" s="37"/>
      <c r="AV310" s="37"/>
      <c r="AW310" s="37"/>
      <c r="AX310" s="37"/>
      <c r="AY310" s="37"/>
      <c r="AZ310" s="37"/>
      <c r="BA310" s="37"/>
      <c r="BB310" s="37"/>
      <c r="BC310" s="37"/>
      <c r="BD310" s="37"/>
    </row>
    <row r="311" spans="1:56" ht="16.5" customHeight="1" x14ac:dyDescent="0.3">
      <c r="A311" s="39"/>
      <c r="B311" s="39"/>
      <c r="C311" s="39"/>
      <c r="D311" s="39"/>
      <c r="E311" s="37"/>
      <c r="F311" s="40"/>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c r="AO311" s="37"/>
      <c r="AP311" s="37"/>
      <c r="AQ311" s="37"/>
      <c r="AR311" s="37"/>
      <c r="AS311" s="37"/>
      <c r="AT311" s="37"/>
      <c r="AU311" s="37"/>
      <c r="AV311" s="37"/>
      <c r="AW311" s="37"/>
      <c r="AX311" s="37"/>
      <c r="AY311" s="37"/>
      <c r="AZ311" s="37"/>
      <c r="BA311" s="37"/>
      <c r="BB311" s="37"/>
      <c r="BC311" s="37"/>
      <c r="BD311" s="37"/>
    </row>
    <row r="312" spans="1:56" ht="16.5" customHeight="1" x14ac:dyDescent="0.3">
      <c r="A312" s="39"/>
      <c r="B312" s="39"/>
      <c r="C312" s="39"/>
      <c r="D312" s="39"/>
      <c r="E312" s="37"/>
      <c r="F312" s="40"/>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c r="AO312" s="37"/>
      <c r="AP312" s="37"/>
      <c r="AQ312" s="37"/>
      <c r="AR312" s="37"/>
      <c r="AS312" s="37"/>
      <c r="AT312" s="37"/>
      <c r="AU312" s="37"/>
      <c r="AV312" s="37"/>
      <c r="AW312" s="37"/>
      <c r="AX312" s="37"/>
      <c r="AY312" s="37"/>
      <c r="AZ312" s="37"/>
      <c r="BA312" s="37"/>
      <c r="BB312" s="37"/>
      <c r="BC312" s="37"/>
      <c r="BD312" s="37"/>
    </row>
    <row r="313" spans="1:56" ht="16.5" customHeight="1" x14ac:dyDescent="0.3">
      <c r="A313" s="39"/>
      <c r="B313" s="39"/>
      <c r="C313" s="39"/>
      <c r="D313" s="39"/>
      <c r="E313" s="37"/>
      <c r="F313" s="40"/>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c r="AP313" s="37"/>
      <c r="AQ313" s="37"/>
      <c r="AR313" s="37"/>
      <c r="AS313" s="37"/>
      <c r="AT313" s="37"/>
      <c r="AU313" s="37"/>
      <c r="AV313" s="37"/>
      <c r="AW313" s="37"/>
      <c r="AX313" s="37"/>
      <c r="AY313" s="37"/>
      <c r="AZ313" s="37"/>
      <c r="BA313" s="37"/>
      <c r="BB313" s="37"/>
      <c r="BC313" s="37"/>
      <c r="BD313" s="37"/>
    </row>
    <row r="314" spans="1:56" ht="16.5" customHeight="1" x14ac:dyDescent="0.3">
      <c r="A314" s="39"/>
      <c r="B314" s="39"/>
      <c r="C314" s="39"/>
      <c r="D314" s="39"/>
      <c r="E314" s="37"/>
      <c r="F314" s="40"/>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c r="AP314" s="37"/>
      <c r="AQ314" s="37"/>
      <c r="AR314" s="37"/>
      <c r="AS314" s="37"/>
      <c r="AT314" s="37"/>
      <c r="AU314" s="37"/>
      <c r="AV314" s="37"/>
      <c r="AW314" s="37"/>
      <c r="AX314" s="37"/>
      <c r="AY314" s="37"/>
      <c r="AZ314" s="37"/>
      <c r="BA314" s="37"/>
      <c r="BB314" s="37"/>
      <c r="BC314" s="37"/>
      <c r="BD314" s="37"/>
    </row>
    <row r="315" spans="1:56" ht="16.5" customHeight="1" x14ac:dyDescent="0.3">
      <c r="A315" s="39"/>
      <c r="B315" s="39"/>
      <c r="C315" s="39"/>
      <c r="D315" s="39"/>
      <c r="E315" s="37"/>
      <c r="F315" s="40"/>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c r="AO315" s="37"/>
      <c r="AP315" s="37"/>
      <c r="AQ315" s="37"/>
      <c r="AR315" s="37"/>
      <c r="AS315" s="37"/>
      <c r="AT315" s="37"/>
      <c r="AU315" s="37"/>
      <c r="AV315" s="37"/>
      <c r="AW315" s="37"/>
      <c r="AX315" s="37"/>
      <c r="AY315" s="37"/>
      <c r="AZ315" s="37"/>
      <c r="BA315" s="37"/>
      <c r="BB315" s="37"/>
      <c r="BC315" s="37"/>
      <c r="BD315" s="37"/>
    </row>
    <row r="316" spans="1:56" ht="16.5" customHeight="1" x14ac:dyDescent="0.3">
      <c r="A316" s="39"/>
      <c r="B316" s="39"/>
      <c r="C316" s="39"/>
      <c r="D316" s="39"/>
      <c r="E316" s="37"/>
      <c r="F316" s="40"/>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c r="AO316" s="37"/>
      <c r="AP316" s="37"/>
      <c r="AQ316" s="37"/>
      <c r="AR316" s="37"/>
      <c r="AS316" s="37"/>
      <c r="AT316" s="37"/>
      <c r="AU316" s="37"/>
      <c r="AV316" s="37"/>
      <c r="AW316" s="37"/>
      <c r="AX316" s="37"/>
      <c r="AY316" s="37"/>
      <c r="AZ316" s="37"/>
      <c r="BA316" s="37"/>
      <c r="BB316" s="37"/>
      <c r="BC316" s="37"/>
      <c r="BD316" s="37"/>
    </row>
    <row r="317" spans="1:56" ht="16.5" customHeight="1" x14ac:dyDescent="0.3">
      <c r="A317" s="39"/>
      <c r="B317" s="39"/>
      <c r="C317" s="39"/>
      <c r="D317" s="39"/>
      <c r="E317" s="37"/>
      <c r="F317" s="40"/>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c r="AO317" s="37"/>
      <c r="AP317" s="37"/>
      <c r="AQ317" s="37"/>
      <c r="AR317" s="37"/>
      <c r="AS317" s="37"/>
      <c r="AT317" s="37"/>
      <c r="AU317" s="37"/>
      <c r="AV317" s="37"/>
      <c r="AW317" s="37"/>
      <c r="AX317" s="37"/>
      <c r="AY317" s="37"/>
      <c r="AZ317" s="37"/>
      <c r="BA317" s="37"/>
      <c r="BB317" s="37"/>
      <c r="BC317" s="37"/>
      <c r="BD317" s="37"/>
    </row>
    <row r="318" spans="1:56" ht="16.5" customHeight="1" x14ac:dyDescent="0.3">
      <c r="A318" s="39"/>
      <c r="B318" s="39"/>
      <c r="C318" s="39"/>
      <c r="D318" s="39"/>
      <c r="E318" s="37"/>
      <c r="F318" s="40"/>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c r="AP318" s="37"/>
      <c r="AQ318" s="37"/>
      <c r="AR318" s="37"/>
      <c r="AS318" s="37"/>
      <c r="AT318" s="37"/>
      <c r="AU318" s="37"/>
      <c r="AV318" s="37"/>
      <c r="AW318" s="37"/>
      <c r="AX318" s="37"/>
      <c r="AY318" s="37"/>
      <c r="AZ318" s="37"/>
      <c r="BA318" s="37"/>
      <c r="BB318" s="37"/>
      <c r="BC318" s="37"/>
      <c r="BD318" s="37"/>
    </row>
    <row r="319" spans="1:56" ht="16.5" customHeight="1" x14ac:dyDescent="0.3">
      <c r="A319" s="39"/>
      <c r="B319" s="39"/>
      <c r="C319" s="39"/>
      <c r="D319" s="39"/>
      <c r="E319" s="37"/>
      <c r="F319" s="40"/>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c r="AP319" s="37"/>
      <c r="AQ319" s="37"/>
      <c r="AR319" s="37"/>
      <c r="AS319" s="37"/>
      <c r="AT319" s="37"/>
      <c r="AU319" s="37"/>
      <c r="AV319" s="37"/>
      <c r="AW319" s="37"/>
      <c r="AX319" s="37"/>
      <c r="AY319" s="37"/>
      <c r="AZ319" s="37"/>
      <c r="BA319" s="37"/>
      <c r="BB319" s="37"/>
      <c r="BC319" s="37"/>
      <c r="BD319" s="37"/>
    </row>
    <row r="320" spans="1:56" ht="16.5" customHeight="1" x14ac:dyDescent="0.3">
      <c r="A320" s="39"/>
      <c r="B320" s="39"/>
      <c r="C320" s="39"/>
      <c r="D320" s="39"/>
      <c r="E320" s="37"/>
      <c r="F320" s="40"/>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c r="AO320" s="37"/>
      <c r="AP320" s="37"/>
      <c r="AQ320" s="37"/>
      <c r="AR320" s="37"/>
      <c r="AS320" s="37"/>
      <c r="AT320" s="37"/>
      <c r="AU320" s="37"/>
      <c r="AV320" s="37"/>
      <c r="AW320" s="37"/>
      <c r="AX320" s="37"/>
      <c r="AY320" s="37"/>
      <c r="AZ320" s="37"/>
      <c r="BA320" s="37"/>
      <c r="BB320" s="37"/>
      <c r="BC320" s="37"/>
      <c r="BD320" s="37"/>
    </row>
    <row r="321" spans="1:56" ht="16.5" customHeight="1" x14ac:dyDescent="0.3">
      <c r="A321" s="39"/>
      <c r="B321" s="39"/>
      <c r="C321" s="39"/>
      <c r="D321" s="39"/>
      <c r="E321" s="37"/>
      <c r="F321" s="40"/>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c r="AO321" s="37"/>
      <c r="AP321" s="37"/>
      <c r="AQ321" s="37"/>
      <c r="AR321" s="37"/>
      <c r="AS321" s="37"/>
      <c r="AT321" s="37"/>
      <c r="AU321" s="37"/>
      <c r="AV321" s="37"/>
      <c r="AW321" s="37"/>
      <c r="AX321" s="37"/>
      <c r="AY321" s="37"/>
      <c r="AZ321" s="37"/>
      <c r="BA321" s="37"/>
      <c r="BB321" s="37"/>
      <c r="BC321" s="37"/>
      <c r="BD321" s="37"/>
    </row>
    <row r="322" spans="1:56" ht="16.5" customHeight="1" x14ac:dyDescent="0.3">
      <c r="A322" s="39"/>
      <c r="B322" s="39"/>
      <c r="C322" s="39"/>
      <c r="D322" s="39"/>
      <c r="E322" s="37"/>
      <c r="F322" s="40"/>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c r="AO322" s="37"/>
      <c r="AP322" s="37"/>
      <c r="AQ322" s="37"/>
      <c r="AR322" s="37"/>
      <c r="AS322" s="37"/>
      <c r="AT322" s="37"/>
      <c r="AU322" s="37"/>
      <c r="AV322" s="37"/>
      <c r="AW322" s="37"/>
      <c r="AX322" s="37"/>
      <c r="AY322" s="37"/>
      <c r="AZ322" s="37"/>
      <c r="BA322" s="37"/>
      <c r="BB322" s="37"/>
      <c r="BC322" s="37"/>
      <c r="BD322" s="37"/>
    </row>
    <row r="323" spans="1:56" ht="16.5" customHeight="1" x14ac:dyDescent="0.3">
      <c r="A323" s="39"/>
      <c r="B323" s="39"/>
      <c r="C323" s="39"/>
      <c r="D323" s="39"/>
      <c r="E323" s="37"/>
      <c r="F323" s="40"/>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c r="AO323" s="37"/>
      <c r="AP323" s="37"/>
      <c r="AQ323" s="37"/>
      <c r="AR323" s="37"/>
      <c r="AS323" s="37"/>
      <c r="AT323" s="37"/>
      <c r="AU323" s="37"/>
      <c r="AV323" s="37"/>
      <c r="AW323" s="37"/>
      <c r="AX323" s="37"/>
      <c r="AY323" s="37"/>
      <c r="AZ323" s="37"/>
      <c r="BA323" s="37"/>
      <c r="BB323" s="37"/>
      <c r="BC323" s="37"/>
      <c r="BD323" s="37"/>
    </row>
    <row r="324" spans="1:56" ht="16.5" customHeight="1" x14ac:dyDescent="0.3">
      <c r="A324" s="39"/>
      <c r="B324" s="39"/>
      <c r="C324" s="39"/>
      <c r="D324" s="39"/>
      <c r="E324" s="37"/>
      <c r="F324" s="40"/>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c r="AP324" s="37"/>
      <c r="AQ324" s="37"/>
      <c r="AR324" s="37"/>
      <c r="AS324" s="37"/>
      <c r="AT324" s="37"/>
      <c r="AU324" s="37"/>
      <c r="AV324" s="37"/>
      <c r="AW324" s="37"/>
      <c r="AX324" s="37"/>
      <c r="AY324" s="37"/>
      <c r="AZ324" s="37"/>
      <c r="BA324" s="37"/>
      <c r="BB324" s="37"/>
      <c r="BC324" s="37"/>
      <c r="BD324" s="37"/>
    </row>
    <row r="325" spans="1:56" ht="16.5" customHeight="1" x14ac:dyDescent="0.3">
      <c r="A325" s="39"/>
      <c r="B325" s="39"/>
      <c r="C325" s="39"/>
      <c r="D325" s="39"/>
      <c r="E325" s="37"/>
      <c r="F325" s="40"/>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c r="AP325" s="37"/>
      <c r="AQ325" s="37"/>
      <c r="AR325" s="37"/>
      <c r="AS325" s="37"/>
      <c r="AT325" s="37"/>
      <c r="AU325" s="37"/>
      <c r="AV325" s="37"/>
      <c r="AW325" s="37"/>
      <c r="AX325" s="37"/>
      <c r="AY325" s="37"/>
      <c r="AZ325" s="37"/>
      <c r="BA325" s="37"/>
      <c r="BB325" s="37"/>
      <c r="BC325" s="37"/>
      <c r="BD325" s="37"/>
    </row>
    <row r="326" spans="1:56" ht="16.5" customHeight="1" x14ac:dyDescent="0.3">
      <c r="A326" s="39"/>
      <c r="B326" s="39"/>
      <c r="C326" s="39"/>
      <c r="D326" s="39"/>
      <c r="E326" s="37"/>
      <c r="F326" s="40"/>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c r="AP326" s="37"/>
      <c r="AQ326" s="37"/>
      <c r="AR326" s="37"/>
      <c r="AS326" s="37"/>
      <c r="AT326" s="37"/>
      <c r="AU326" s="37"/>
      <c r="AV326" s="37"/>
      <c r="AW326" s="37"/>
      <c r="AX326" s="37"/>
      <c r="AY326" s="37"/>
      <c r="AZ326" s="37"/>
      <c r="BA326" s="37"/>
      <c r="BB326" s="37"/>
      <c r="BC326" s="37"/>
      <c r="BD326" s="37"/>
    </row>
    <row r="327" spans="1:56" ht="16.5" customHeight="1" x14ac:dyDescent="0.3">
      <c r="A327" s="39"/>
      <c r="B327" s="39"/>
      <c r="C327" s="39"/>
      <c r="D327" s="39"/>
      <c r="E327" s="37"/>
      <c r="F327" s="40"/>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c r="AP327" s="37"/>
      <c r="AQ327" s="37"/>
      <c r="AR327" s="37"/>
      <c r="AS327" s="37"/>
      <c r="AT327" s="37"/>
      <c r="AU327" s="37"/>
      <c r="AV327" s="37"/>
      <c r="AW327" s="37"/>
      <c r="AX327" s="37"/>
      <c r="AY327" s="37"/>
      <c r="AZ327" s="37"/>
      <c r="BA327" s="37"/>
      <c r="BB327" s="37"/>
      <c r="BC327" s="37"/>
      <c r="BD327" s="37"/>
    </row>
    <row r="328" spans="1:56" ht="16.5" customHeight="1" x14ac:dyDescent="0.3">
      <c r="A328" s="39"/>
      <c r="B328" s="39"/>
      <c r="C328" s="39"/>
      <c r="D328" s="39"/>
      <c r="E328" s="37"/>
      <c r="F328" s="40"/>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c r="AO328" s="37"/>
      <c r="AP328" s="37"/>
      <c r="AQ328" s="37"/>
      <c r="AR328" s="37"/>
      <c r="AS328" s="37"/>
      <c r="AT328" s="37"/>
      <c r="AU328" s="37"/>
      <c r="AV328" s="37"/>
      <c r="AW328" s="37"/>
      <c r="AX328" s="37"/>
      <c r="AY328" s="37"/>
      <c r="AZ328" s="37"/>
      <c r="BA328" s="37"/>
      <c r="BB328" s="37"/>
      <c r="BC328" s="37"/>
      <c r="BD328" s="37"/>
    </row>
    <row r="329" spans="1:56" ht="16.5" customHeight="1" x14ac:dyDescent="0.3">
      <c r="A329" s="39"/>
      <c r="B329" s="39"/>
      <c r="C329" s="39"/>
      <c r="D329" s="39"/>
      <c r="E329" s="37"/>
      <c r="F329" s="40"/>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c r="AO329" s="37"/>
      <c r="AP329" s="37"/>
      <c r="AQ329" s="37"/>
      <c r="AR329" s="37"/>
      <c r="AS329" s="37"/>
      <c r="AT329" s="37"/>
      <c r="AU329" s="37"/>
      <c r="AV329" s="37"/>
      <c r="AW329" s="37"/>
      <c r="AX329" s="37"/>
      <c r="AY329" s="37"/>
      <c r="AZ329" s="37"/>
      <c r="BA329" s="37"/>
      <c r="BB329" s="37"/>
      <c r="BC329" s="37"/>
      <c r="BD329" s="37"/>
    </row>
    <row r="330" spans="1:56" ht="16.5" customHeight="1" x14ac:dyDescent="0.3">
      <c r="A330" s="39"/>
      <c r="B330" s="39"/>
      <c r="C330" s="39"/>
      <c r="D330" s="39"/>
      <c r="E330" s="37"/>
      <c r="F330" s="40"/>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c r="AO330" s="37"/>
      <c r="AP330" s="37"/>
      <c r="AQ330" s="37"/>
      <c r="AR330" s="37"/>
      <c r="AS330" s="37"/>
      <c r="AT330" s="37"/>
      <c r="AU330" s="37"/>
      <c r="AV330" s="37"/>
      <c r="AW330" s="37"/>
      <c r="AX330" s="37"/>
      <c r="AY330" s="37"/>
      <c r="AZ330" s="37"/>
      <c r="BA330" s="37"/>
      <c r="BB330" s="37"/>
      <c r="BC330" s="37"/>
      <c r="BD330" s="37"/>
    </row>
    <row r="331" spans="1:56" ht="16.5" customHeight="1" x14ac:dyDescent="0.3">
      <c r="A331" s="39"/>
      <c r="B331" s="39"/>
      <c r="C331" s="39"/>
      <c r="D331" s="39"/>
      <c r="E331" s="37"/>
      <c r="F331" s="40"/>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c r="AO331" s="37"/>
      <c r="AP331" s="37"/>
      <c r="AQ331" s="37"/>
      <c r="AR331" s="37"/>
      <c r="AS331" s="37"/>
      <c r="AT331" s="37"/>
      <c r="AU331" s="37"/>
      <c r="AV331" s="37"/>
      <c r="AW331" s="37"/>
      <c r="AX331" s="37"/>
      <c r="AY331" s="37"/>
      <c r="AZ331" s="37"/>
      <c r="BA331" s="37"/>
      <c r="BB331" s="37"/>
      <c r="BC331" s="37"/>
      <c r="BD331" s="37"/>
    </row>
    <row r="332" spans="1:56" ht="16.5" customHeight="1" x14ac:dyDescent="0.3">
      <c r="A332" s="39"/>
      <c r="B332" s="39"/>
      <c r="C332" s="39"/>
      <c r="D332" s="39"/>
      <c r="E332" s="37"/>
      <c r="F332" s="40"/>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c r="AO332" s="37"/>
      <c r="AP332" s="37"/>
      <c r="AQ332" s="37"/>
      <c r="AR332" s="37"/>
      <c r="AS332" s="37"/>
      <c r="AT332" s="37"/>
      <c r="AU332" s="37"/>
      <c r="AV332" s="37"/>
      <c r="AW332" s="37"/>
      <c r="AX332" s="37"/>
      <c r="AY332" s="37"/>
      <c r="AZ332" s="37"/>
      <c r="BA332" s="37"/>
      <c r="BB332" s="37"/>
      <c r="BC332" s="37"/>
      <c r="BD332" s="37"/>
    </row>
    <row r="333" spans="1:56" ht="16.5" customHeight="1" x14ac:dyDescent="0.3">
      <c r="A333" s="39"/>
      <c r="B333" s="39"/>
      <c r="C333" s="39"/>
      <c r="D333" s="39"/>
      <c r="E333" s="37"/>
      <c r="F333" s="40"/>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c r="AP333" s="37"/>
      <c r="AQ333" s="37"/>
      <c r="AR333" s="37"/>
      <c r="AS333" s="37"/>
      <c r="AT333" s="37"/>
      <c r="AU333" s="37"/>
      <c r="AV333" s="37"/>
      <c r="AW333" s="37"/>
      <c r="AX333" s="37"/>
      <c r="AY333" s="37"/>
      <c r="AZ333" s="37"/>
      <c r="BA333" s="37"/>
      <c r="BB333" s="37"/>
      <c r="BC333" s="37"/>
      <c r="BD333" s="37"/>
    </row>
    <row r="334" spans="1:56" ht="16.5" customHeight="1" x14ac:dyDescent="0.3">
      <c r="A334" s="39"/>
      <c r="B334" s="39"/>
      <c r="C334" s="39"/>
      <c r="D334" s="39"/>
      <c r="E334" s="37"/>
      <c r="F334" s="40"/>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c r="AP334" s="37"/>
      <c r="AQ334" s="37"/>
      <c r="AR334" s="37"/>
      <c r="AS334" s="37"/>
      <c r="AT334" s="37"/>
      <c r="AU334" s="37"/>
      <c r="AV334" s="37"/>
      <c r="AW334" s="37"/>
      <c r="AX334" s="37"/>
      <c r="AY334" s="37"/>
      <c r="AZ334" s="37"/>
      <c r="BA334" s="37"/>
      <c r="BB334" s="37"/>
      <c r="BC334" s="37"/>
      <c r="BD334" s="37"/>
    </row>
    <row r="335" spans="1:56" ht="16.5" customHeight="1" x14ac:dyDescent="0.3">
      <c r="A335" s="39"/>
      <c r="B335" s="39"/>
      <c r="C335" s="39"/>
      <c r="D335" s="39"/>
      <c r="E335" s="37"/>
      <c r="F335" s="40"/>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c r="AO335" s="37"/>
      <c r="AP335" s="37"/>
      <c r="AQ335" s="37"/>
      <c r="AR335" s="37"/>
      <c r="AS335" s="37"/>
      <c r="AT335" s="37"/>
      <c r="AU335" s="37"/>
      <c r="AV335" s="37"/>
      <c r="AW335" s="37"/>
      <c r="AX335" s="37"/>
      <c r="AY335" s="37"/>
      <c r="AZ335" s="37"/>
      <c r="BA335" s="37"/>
      <c r="BB335" s="37"/>
      <c r="BC335" s="37"/>
      <c r="BD335" s="37"/>
    </row>
    <row r="336" spans="1:56" ht="16.5" customHeight="1" x14ac:dyDescent="0.3">
      <c r="A336" s="39"/>
      <c r="B336" s="39"/>
      <c r="C336" s="39"/>
      <c r="D336" s="39"/>
      <c r="E336" s="37"/>
      <c r="F336" s="40"/>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c r="AP336" s="37"/>
      <c r="AQ336" s="37"/>
      <c r="AR336" s="37"/>
      <c r="AS336" s="37"/>
      <c r="AT336" s="37"/>
      <c r="AU336" s="37"/>
      <c r="AV336" s="37"/>
      <c r="AW336" s="37"/>
      <c r="AX336" s="37"/>
      <c r="AY336" s="37"/>
      <c r="AZ336" s="37"/>
      <c r="BA336" s="37"/>
      <c r="BB336" s="37"/>
      <c r="BC336" s="37"/>
      <c r="BD336" s="37"/>
    </row>
    <row r="337" spans="1:56" ht="16.5" customHeight="1" x14ac:dyDescent="0.3">
      <c r="A337" s="39"/>
      <c r="B337" s="39"/>
      <c r="C337" s="39"/>
      <c r="D337" s="39"/>
      <c r="E337" s="37"/>
      <c r="F337" s="40"/>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c r="AO337" s="37"/>
      <c r="AP337" s="37"/>
      <c r="AQ337" s="37"/>
      <c r="AR337" s="37"/>
      <c r="AS337" s="37"/>
      <c r="AT337" s="37"/>
      <c r="AU337" s="37"/>
      <c r="AV337" s="37"/>
      <c r="AW337" s="37"/>
      <c r="AX337" s="37"/>
      <c r="AY337" s="37"/>
      <c r="AZ337" s="37"/>
      <c r="BA337" s="37"/>
      <c r="BB337" s="37"/>
      <c r="BC337" s="37"/>
      <c r="BD337" s="37"/>
    </row>
    <row r="338" spans="1:56" ht="16.5" customHeight="1" x14ac:dyDescent="0.3">
      <c r="A338" s="39"/>
      <c r="B338" s="39"/>
      <c r="C338" s="39"/>
      <c r="D338" s="39"/>
      <c r="E338" s="37"/>
      <c r="F338" s="40"/>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c r="AO338" s="37"/>
      <c r="AP338" s="37"/>
      <c r="AQ338" s="37"/>
      <c r="AR338" s="37"/>
      <c r="AS338" s="37"/>
      <c r="AT338" s="37"/>
      <c r="AU338" s="37"/>
      <c r="AV338" s="37"/>
      <c r="AW338" s="37"/>
      <c r="AX338" s="37"/>
      <c r="AY338" s="37"/>
      <c r="AZ338" s="37"/>
      <c r="BA338" s="37"/>
      <c r="BB338" s="37"/>
      <c r="BC338" s="37"/>
      <c r="BD338" s="37"/>
    </row>
    <row r="339" spans="1:56" ht="16.5" customHeight="1" x14ac:dyDescent="0.3">
      <c r="A339" s="39"/>
      <c r="B339" s="39"/>
      <c r="C339" s="39"/>
      <c r="D339" s="39"/>
      <c r="E339" s="37"/>
      <c r="F339" s="40"/>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c r="AO339" s="37"/>
      <c r="AP339" s="37"/>
      <c r="AQ339" s="37"/>
      <c r="AR339" s="37"/>
      <c r="AS339" s="37"/>
      <c r="AT339" s="37"/>
      <c r="AU339" s="37"/>
      <c r="AV339" s="37"/>
      <c r="AW339" s="37"/>
      <c r="AX339" s="37"/>
      <c r="AY339" s="37"/>
      <c r="AZ339" s="37"/>
      <c r="BA339" s="37"/>
      <c r="BB339" s="37"/>
      <c r="BC339" s="37"/>
      <c r="BD339" s="37"/>
    </row>
    <row r="340" spans="1:56" ht="16.5" customHeight="1" x14ac:dyDescent="0.3">
      <c r="A340" s="39"/>
      <c r="B340" s="39"/>
      <c r="C340" s="39"/>
      <c r="D340" s="39"/>
      <c r="E340" s="37"/>
      <c r="F340" s="40"/>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c r="AO340" s="37"/>
      <c r="AP340" s="37"/>
      <c r="AQ340" s="37"/>
      <c r="AR340" s="37"/>
      <c r="AS340" s="37"/>
      <c r="AT340" s="37"/>
      <c r="AU340" s="37"/>
      <c r="AV340" s="37"/>
      <c r="AW340" s="37"/>
      <c r="AX340" s="37"/>
      <c r="AY340" s="37"/>
      <c r="AZ340" s="37"/>
      <c r="BA340" s="37"/>
      <c r="BB340" s="37"/>
      <c r="BC340" s="37"/>
      <c r="BD340" s="37"/>
    </row>
    <row r="341" spans="1:56" ht="16.5" customHeight="1" x14ac:dyDescent="0.3">
      <c r="A341" s="39"/>
      <c r="B341" s="39"/>
      <c r="C341" s="39"/>
      <c r="D341" s="39"/>
      <c r="E341" s="37"/>
      <c r="F341" s="40"/>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c r="AO341" s="37"/>
      <c r="AP341" s="37"/>
      <c r="AQ341" s="37"/>
      <c r="AR341" s="37"/>
      <c r="AS341" s="37"/>
      <c r="AT341" s="37"/>
      <c r="AU341" s="37"/>
      <c r="AV341" s="37"/>
      <c r="AW341" s="37"/>
      <c r="AX341" s="37"/>
      <c r="AY341" s="37"/>
      <c r="AZ341" s="37"/>
      <c r="BA341" s="37"/>
      <c r="BB341" s="37"/>
      <c r="BC341" s="37"/>
      <c r="BD341" s="37"/>
    </row>
    <row r="342" spans="1:56" ht="16.5" customHeight="1" x14ac:dyDescent="0.3">
      <c r="A342" s="39"/>
      <c r="B342" s="39"/>
      <c r="C342" s="39"/>
      <c r="D342" s="39"/>
      <c r="E342" s="37"/>
      <c r="F342" s="40"/>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c r="AO342" s="37"/>
      <c r="AP342" s="37"/>
      <c r="AQ342" s="37"/>
      <c r="AR342" s="37"/>
      <c r="AS342" s="37"/>
      <c r="AT342" s="37"/>
      <c r="AU342" s="37"/>
      <c r="AV342" s="37"/>
      <c r="AW342" s="37"/>
      <c r="AX342" s="37"/>
      <c r="AY342" s="37"/>
      <c r="AZ342" s="37"/>
      <c r="BA342" s="37"/>
      <c r="BB342" s="37"/>
      <c r="BC342" s="37"/>
      <c r="BD342" s="37"/>
    </row>
    <row r="343" spans="1:56" ht="16.5" customHeight="1" x14ac:dyDescent="0.3">
      <c r="A343" s="39"/>
      <c r="B343" s="39"/>
      <c r="C343" s="39"/>
      <c r="D343" s="39"/>
      <c r="E343" s="37"/>
      <c r="F343" s="40"/>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c r="AO343" s="37"/>
      <c r="AP343" s="37"/>
      <c r="AQ343" s="37"/>
      <c r="AR343" s="37"/>
      <c r="AS343" s="37"/>
      <c r="AT343" s="37"/>
      <c r="AU343" s="37"/>
      <c r="AV343" s="37"/>
      <c r="AW343" s="37"/>
      <c r="AX343" s="37"/>
      <c r="AY343" s="37"/>
      <c r="AZ343" s="37"/>
      <c r="BA343" s="37"/>
      <c r="BB343" s="37"/>
      <c r="BC343" s="37"/>
      <c r="BD343" s="37"/>
    </row>
    <row r="344" spans="1:56" ht="16.5" customHeight="1" x14ac:dyDescent="0.3">
      <c r="A344" s="39"/>
      <c r="B344" s="39"/>
      <c r="C344" s="39"/>
      <c r="D344" s="39"/>
      <c r="E344" s="37"/>
      <c r="F344" s="40"/>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c r="AO344" s="37"/>
      <c r="AP344" s="37"/>
      <c r="AQ344" s="37"/>
      <c r="AR344" s="37"/>
      <c r="AS344" s="37"/>
      <c r="AT344" s="37"/>
      <c r="AU344" s="37"/>
      <c r="AV344" s="37"/>
      <c r="AW344" s="37"/>
      <c r="AX344" s="37"/>
      <c r="AY344" s="37"/>
      <c r="AZ344" s="37"/>
      <c r="BA344" s="37"/>
      <c r="BB344" s="37"/>
      <c r="BC344" s="37"/>
      <c r="BD344" s="37"/>
    </row>
    <row r="345" spans="1:56" ht="16.5" customHeight="1" x14ac:dyDescent="0.3">
      <c r="A345" s="39"/>
      <c r="B345" s="39"/>
      <c r="C345" s="39"/>
      <c r="D345" s="39"/>
      <c r="E345" s="37"/>
      <c r="F345" s="40"/>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c r="AO345" s="37"/>
      <c r="AP345" s="37"/>
      <c r="AQ345" s="37"/>
      <c r="AR345" s="37"/>
      <c r="AS345" s="37"/>
      <c r="AT345" s="37"/>
      <c r="AU345" s="37"/>
      <c r="AV345" s="37"/>
      <c r="AW345" s="37"/>
      <c r="AX345" s="37"/>
      <c r="AY345" s="37"/>
      <c r="AZ345" s="37"/>
      <c r="BA345" s="37"/>
      <c r="BB345" s="37"/>
      <c r="BC345" s="37"/>
      <c r="BD345" s="37"/>
    </row>
    <row r="346" spans="1:56" ht="16.5" customHeight="1" x14ac:dyDescent="0.3">
      <c r="A346" s="39"/>
      <c r="B346" s="39"/>
      <c r="C346" s="39"/>
      <c r="D346" s="39"/>
      <c r="E346" s="37"/>
      <c r="F346" s="40"/>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c r="AO346" s="37"/>
      <c r="AP346" s="37"/>
      <c r="AQ346" s="37"/>
      <c r="AR346" s="37"/>
      <c r="AS346" s="37"/>
      <c r="AT346" s="37"/>
      <c r="AU346" s="37"/>
      <c r="AV346" s="37"/>
      <c r="AW346" s="37"/>
      <c r="AX346" s="37"/>
      <c r="AY346" s="37"/>
      <c r="AZ346" s="37"/>
      <c r="BA346" s="37"/>
      <c r="BB346" s="37"/>
      <c r="BC346" s="37"/>
      <c r="BD346" s="37"/>
    </row>
    <row r="347" spans="1:56" ht="16.5" customHeight="1" x14ac:dyDescent="0.3">
      <c r="A347" s="39"/>
      <c r="B347" s="39"/>
      <c r="C347" s="39"/>
      <c r="D347" s="39"/>
      <c r="E347" s="37"/>
      <c r="F347" s="40"/>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c r="AO347" s="37"/>
      <c r="AP347" s="37"/>
      <c r="AQ347" s="37"/>
      <c r="AR347" s="37"/>
      <c r="AS347" s="37"/>
      <c r="AT347" s="37"/>
      <c r="AU347" s="37"/>
      <c r="AV347" s="37"/>
      <c r="AW347" s="37"/>
      <c r="AX347" s="37"/>
      <c r="AY347" s="37"/>
      <c r="AZ347" s="37"/>
      <c r="BA347" s="37"/>
      <c r="BB347" s="37"/>
      <c r="BC347" s="37"/>
      <c r="BD347" s="37"/>
    </row>
    <row r="348" spans="1:56" ht="16.5" customHeight="1" x14ac:dyDescent="0.3">
      <c r="A348" s="39"/>
      <c r="B348" s="39"/>
      <c r="C348" s="39"/>
      <c r="D348" s="39"/>
      <c r="E348" s="37"/>
      <c r="F348" s="40"/>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c r="AO348" s="37"/>
      <c r="AP348" s="37"/>
      <c r="AQ348" s="37"/>
      <c r="AR348" s="37"/>
      <c r="AS348" s="37"/>
      <c r="AT348" s="37"/>
      <c r="AU348" s="37"/>
      <c r="AV348" s="37"/>
      <c r="AW348" s="37"/>
      <c r="AX348" s="37"/>
      <c r="AY348" s="37"/>
      <c r="AZ348" s="37"/>
      <c r="BA348" s="37"/>
      <c r="BB348" s="37"/>
      <c r="BC348" s="37"/>
      <c r="BD348" s="37"/>
    </row>
    <row r="349" spans="1:56" ht="16.5" customHeight="1" x14ac:dyDescent="0.3">
      <c r="A349" s="39"/>
      <c r="B349" s="39"/>
      <c r="C349" s="39"/>
      <c r="D349" s="39"/>
      <c r="E349" s="37"/>
      <c r="F349" s="40"/>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c r="AO349" s="37"/>
      <c r="AP349" s="37"/>
      <c r="AQ349" s="37"/>
      <c r="AR349" s="37"/>
      <c r="AS349" s="37"/>
      <c r="AT349" s="37"/>
      <c r="AU349" s="37"/>
      <c r="AV349" s="37"/>
      <c r="AW349" s="37"/>
      <c r="AX349" s="37"/>
      <c r="AY349" s="37"/>
      <c r="AZ349" s="37"/>
      <c r="BA349" s="37"/>
      <c r="BB349" s="37"/>
      <c r="BC349" s="37"/>
      <c r="BD349" s="37"/>
    </row>
    <row r="350" spans="1:56" ht="16.5" customHeight="1" x14ac:dyDescent="0.3">
      <c r="A350" s="39"/>
      <c r="B350" s="39"/>
      <c r="C350" s="39"/>
      <c r="D350" s="39"/>
      <c r="E350" s="37"/>
      <c r="F350" s="40"/>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c r="AO350" s="37"/>
      <c r="AP350" s="37"/>
      <c r="AQ350" s="37"/>
      <c r="AR350" s="37"/>
      <c r="AS350" s="37"/>
      <c r="AT350" s="37"/>
      <c r="AU350" s="37"/>
      <c r="AV350" s="37"/>
      <c r="AW350" s="37"/>
      <c r="AX350" s="37"/>
      <c r="AY350" s="37"/>
      <c r="AZ350" s="37"/>
      <c r="BA350" s="37"/>
      <c r="BB350" s="37"/>
      <c r="BC350" s="37"/>
      <c r="BD350" s="37"/>
    </row>
    <row r="351" spans="1:56" ht="16.5" customHeight="1" x14ac:dyDescent="0.3">
      <c r="A351" s="39"/>
      <c r="B351" s="39"/>
      <c r="C351" s="39"/>
      <c r="D351" s="39"/>
      <c r="E351" s="37"/>
      <c r="F351" s="40"/>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c r="AO351" s="37"/>
      <c r="AP351" s="37"/>
      <c r="AQ351" s="37"/>
      <c r="AR351" s="37"/>
      <c r="AS351" s="37"/>
      <c r="AT351" s="37"/>
      <c r="AU351" s="37"/>
      <c r="AV351" s="37"/>
      <c r="AW351" s="37"/>
      <c r="AX351" s="37"/>
      <c r="AY351" s="37"/>
      <c r="AZ351" s="37"/>
      <c r="BA351" s="37"/>
      <c r="BB351" s="37"/>
      <c r="BC351" s="37"/>
      <c r="BD351" s="37"/>
    </row>
    <row r="352" spans="1:56" ht="16.5" customHeight="1" x14ac:dyDescent="0.3">
      <c r="A352" s="39"/>
      <c r="B352" s="39"/>
      <c r="C352" s="39"/>
      <c r="D352" s="39"/>
      <c r="E352" s="37"/>
      <c r="F352" s="40"/>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c r="AO352" s="37"/>
      <c r="AP352" s="37"/>
      <c r="AQ352" s="37"/>
      <c r="AR352" s="37"/>
      <c r="AS352" s="37"/>
      <c r="AT352" s="37"/>
      <c r="AU352" s="37"/>
      <c r="AV352" s="37"/>
      <c r="AW352" s="37"/>
      <c r="AX352" s="37"/>
      <c r="AY352" s="37"/>
      <c r="AZ352" s="37"/>
      <c r="BA352" s="37"/>
      <c r="BB352" s="37"/>
      <c r="BC352" s="37"/>
      <c r="BD352" s="37"/>
    </row>
    <row r="353" spans="1:56" ht="16.5" customHeight="1" x14ac:dyDescent="0.3">
      <c r="A353" s="39"/>
      <c r="B353" s="39"/>
      <c r="C353" s="39"/>
      <c r="D353" s="39"/>
      <c r="E353" s="37"/>
      <c r="F353" s="40"/>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c r="AO353" s="37"/>
      <c r="AP353" s="37"/>
      <c r="AQ353" s="37"/>
      <c r="AR353" s="37"/>
      <c r="AS353" s="37"/>
      <c r="AT353" s="37"/>
      <c r="AU353" s="37"/>
      <c r="AV353" s="37"/>
      <c r="AW353" s="37"/>
      <c r="AX353" s="37"/>
      <c r="AY353" s="37"/>
      <c r="AZ353" s="37"/>
      <c r="BA353" s="37"/>
      <c r="BB353" s="37"/>
      <c r="BC353" s="37"/>
      <c r="BD353" s="37"/>
    </row>
    <row r="354" spans="1:56" ht="16.5" customHeight="1" x14ac:dyDescent="0.3">
      <c r="A354" s="39"/>
      <c r="B354" s="39"/>
      <c r="C354" s="39"/>
      <c r="D354" s="39"/>
      <c r="E354" s="37"/>
      <c r="F354" s="40"/>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c r="AO354" s="37"/>
      <c r="AP354" s="37"/>
      <c r="AQ354" s="37"/>
      <c r="AR354" s="37"/>
      <c r="AS354" s="37"/>
      <c r="AT354" s="37"/>
      <c r="AU354" s="37"/>
      <c r="AV354" s="37"/>
      <c r="AW354" s="37"/>
      <c r="AX354" s="37"/>
      <c r="AY354" s="37"/>
      <c r="AZ354" s="37"/>
      <c r="BA354" s="37"/>
      <c r="BB354" s="37"/>
      <c r="BC354" s="37"/>
      <c r="BD354" s="37"/>
    </row>
    <row r="355" spans="1:56" ht="16.5" customHeight="1" x14ac:dyDescent="0.3">
      <c r="A355" s="39"/>
      <c r="B355" s="39"/>
      <c r="C355" s="39"/>
      <c r="D355" s="39"/>
      <c r="E355" s="37"/>
      <c r="F355" s="40"/>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c r="AO355" s="37"/>
      <c r="AP355" s="37"/>
      <c r="AQ355" s="37"/>
      <c r="AR355" s="37"/>
      <c r="AS355" s="37"/>
      <c r="AT355" s="37"/>
      <c r="AU355" s="37"/>
      <c r="AV355" s="37"/>
      <c r="AW355" s="37"/>
      <c r="AX355" s="37"/>
      <c r="AY355" s="37"/>
      <c r="AZ355" s="37"/>
      <c r="BA355" s="37"/>
      <c r="BB355" s="37"/>
      <c r="BC355" s="37"/>
      <c r="BD355" s="37"/>
    </row>
    <row r="356" spans="1:56" ht="16.5" customHeight="1" x14ac:dyDescent="0.3">
      <c r="A356" s="39"/>
      <c r="B356" s="39"/>
      <c r="C356" s="39"/>
      <c r="D356" s="39"/>
      <c r="E356" s="37"/>
      <c r="F356" s="40"/>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c r="AO356" s="37"/>
      <c r="AP356" s="37"/>
      <c r="AQ356" s="37"/>
      <c r="AR356" s="37"/>
      <c r="AS356" s="37"/>
      <c r="AT356" s="37"/>
      <c r="AU356" s="37"/>
      <c r="AV356" s="37"/>
      <c r="AW356" s="37"/>
      <c r="AX356" s="37"/>
      <c r="AY356" s="37"/>
      <c r="AZ356" s="37"/>
      <c r="BA356" s="37"/>
      <c r="BB356" s="37"/>
      <c r="BC356" s="37"/>
      <c r="BD356" s="37"/>
    </row>
    <row r="357" spans="1:56" ht="16.5" customHeight="1" x14ac:dyDescent="0.3">
      <c r="A357" s="39"/>
      <c r="B357" s="39"/>
      <c r="C357" s="39"/>
      <c r="D357" s="39"/>
      <c r="E357" s="37"/>
      <c r="F357" s="40"/>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c r="AO357" s="37"/>
      <c r="AP357" s="37"/>
      <c r="AQ357" s="37"/>
      <c r="AR357" s="37"/>
      <c r="AS357" s="37"/>
      <c r="AT357" s="37"/>
      <c r="AU357" s="37"/>
      <c r="AV357" s="37"/>
      <c r="AW357" s="37"/>
      <c r="AX357" s="37"/>
      <c r="AY357" s="37"/>
      <c r="AZ357" s="37"/>
      <c r="BA357" s="37"/>
      <c r="BB357" s="37"/>
      <c r="BC357" s="37"/>
      <c r="BD357" s="37"/>
    </row>
    <row r="358" spans="1:56" ht="16.5" customHeight="1" x14ac:dyDescent="0.3">
      <c r="A358" s="39"/>
      <c r="B358" s="39"/>
      <c r="C358" s="39"/>
      <c r="D358" s="39"/>
      <c r="E358" s="37"/>
      <c r="F358" s="40"/>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c r="AO358" s="37"/>
      <c r="AP358" s="37"/>
      <c r="AQ358" s="37"/>
      <c r="AR358" s="37"/>
      <c r="AS358" s="37"/>
      <c r="AT358" s="37"/>
      <c r="AU358" s="37"/>
      <c r="AV358" s="37"/>
      <c r="AW358" s="37"/>
      <c r="AX358" s="37"/>
      <c r="AY358" s="37"/>
      <c r="AZ358" s="37"/>
      <c r="BA358" s="37"/>
      <c r="BB358" s="37"/>
      <c r="BC358" s="37"/>
      <c r="BD358" s="37"/>
    </row>
    <row r="359" spans="1:56" ht="16.5" customHeight="1" x14ac:dyDescent="0.3">
      <c r="A359" s="39"/>
      <c r="B359" s="39"/>
      <c r="C359" s="39"/>
      <c r="D359" s="39"/>
      <c r="E359" s="37"/>
      <c r="F359" s="40"/>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c r="AO359" s="37"/>
      <c r="AP359" s="37"/>
      <c r="AQ359" s="37"/>
      <c r="AR359" s="37"/>
      <c r="AS359" s="37"/>
      <c r="AT359" s="37"/>
      <c r="AU359" s="37"/>
      <c r="AV359" s="37"/>
      <c r="AW359" s="37"/>
      <c r="AX359" s="37"/>
      <c r="AY359" s="37"/>
      <c r="AZ359" s="37"/>
      <c r="BA359" s="37"/>
      <c r="BB359" s="37"/>
      <c r="BC359" s="37"/>
      <c r="BD359" s="37"/>
    </row>
    <row r="360" spans="1:56" ht="16.5" customHeight="1" x14ac:dyDescent="0.3">
      <c r="A360" s="39"/>
      <c r="B360" s="39"/>
      <c r="C360" s="39"/>
      <c r="D360" s="39"/>
      <c r="E360" s="37"/>
      <c r="F360" s="40"/>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c r="AO360" s="37"/>
      <c r="AP360" s="37"/>
      <c r="AQ360" s="37"/>
      <c r="AR360" s="37"/>
      <c r="AS360" s="37"/>
      <c r="AT360" s="37"/>
      <c r="AU360" s="37"/>
      <c r="AV360" s="37"/>
      <c r="AW360" s="37"/>
      <c r="AX360" s="37"/>
      <c r="AY360" s="37"/>
      <c r="AZ360" s="37"/>
      <c r="BA360" s="37"/>
      <c r="BB360" s="37"/>
      <c r="BC360" s="37"/>
      <c r="BD360" s="37"/>
    </row>
    <row r="361" spans="1:56" ht="16.5" customHeight="1" x14ac:dyDescent="0.3">
      <c r="A361" s="39"/>
      <c r="B361" s="39"/>
      <c r="C361" s="39"/>
      <c r="D361" s="39"/>
      <c r="E361" s="37"/>
      <c r="F361" s="40"/>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c r="AO361" s="37"/>
      <c r="AP361" s="37"/>
      <c r="AQ361" s="37"/>
      <c r="AR361" s="37"/>
      <c r="AS361" s="37"/>
      <c r="AT361" s="37"/>
      <c r="AU361" s="37"/>
      <c r="AV361" s="37"/>
      <c r="AW361" s="37"/>
      <c r="AX361" s="37"/>
      <c r="AY361" s="37"/>
      <c r="AZ361" s="37"/>
      <c r="BA361" s="37"/>
      <c r="BB361" s="37"/>
      <c r="BC361" s="37"/>
      <c r="BD361" s="37"/>
    </row>
    <row r="362" spans="1:56" ht="16.5" customHeight="1" x14ac:dyDescent="0.3">
      <c r="A362" s="39"/>
      <c r="B362" s="39"/>
      <c r="C362" s="39"/>
      <c r="D362" s="39"/>
      <c r="E362" s="37"/>
      <c r="F362" s="40"/>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c r="AO362" s="37"/>
      <c r="AP362" s="37"/>
      <c r="AQ362" s="37"/>
      <c r="AR362" s="37"/>
      <c r="AS362" s="37"/>
      <c r="AT362" s="37"/>
      <c r="AU362" s="37"/>
      <c r="AV362" s="37"/>
      <c r="AW362" s="37"/>
      <c r="AX362" s="37"/>
      <c r="AY362" s="37"/>
      <c r="AZ362" s="37"/>
      <c r="BA362" s="37"/>
      <c r="BB362" s="37"/>
      <c r="BC362" s="37"/>
      <c r="BD362" s="37"/>
    </row>
    <row r="363" spans="1:56" ht="16.5" customHeight="1" x14ac:dyDescent="0.3">
      <c r="A363" s="39"/>
      <c r="B363" s="39"/>
      <c r="C363" s="39"/>
      <c r="D363" s="39"/>
      <c r="E363" s="37"/>
      <c r="F363" s="40"/>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c r="AO363" s="37"/>
      <c r="AP363" s="37"/>
      <c r="AQ363" s="37"/>
      <c r="AR363" s="37"/>
      <c r="AS363" s="37"/>
      <c r="AT363" s="37"/>
      <c r="AU363" s="37"/>
      <c r="AV363" s="37"/>
      <c r="AW363" s="37"/>
      <c r="AX363" s="37"/>
      <c r="AY363" s="37"/>
      <c r="AZ363" s="37"/>
      <c r="BA363" s="37"/>
      <c r="BB363" s="37"/>
      <c r="BC363" s="37"/>
      <c r="BD363" s="37"/>
    </row>
    <row r="364" spans="1:56" ht="16.5" customHeight="1" x14ac:dyDescent="0.3">
      <c r="A364" s="39"/>
      <c r="B364" s="39"/>
      <c r="C364" s="39"/>
      <c r="D364" s="39"/>
      <c r="E364" s="37"/>
      <c r="F364" s="40"/>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c r="AO364" s="37"/>
      <c r="AP364" s="37"/>
      <c r="AQ364" s="37"/>
      <c r="AR364" s="37"/>
      <c r="AS364" s="37"/>
      <c r="AT364" s="37"/>
      <c r="AU364" s="37"/>
      <c r="AV364" s="37"/>
      <c r="AW364" s="37"/>
      <c r="AX364" s="37"/>
      <c r="AY364" s="37"/>
      <c r="AZ364" s="37"/>
      <c r="BA364" s="37"/>
      <c r="BB364" s="37"/>
      <c r="BC364" s="37"/>
      <c r="BD364" s="37"/>
    </row>
    <row r="365" spans="1:56" ht="16.5" customHeight="1" x14ac:dyDescent="0.3">
      <c r="A365" s="39"/>
      <c r="B365" s="39"/>
      <c r="C365" s="39"/>
      <c r="D365" s="39"/>
      <c r="E365" s="37"/>
      <c r="F365" s="40"/>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c r="AO365" s="37"/>
      <c r="AP365" s="37"/>
      <c r="AQ365" s="37"/>
      <c r="AR365" s="37"/>
      <c r="AS365" s="37"/>
      <c r="AT365" s="37"/>
      <c r="AU365" s="37"/>
      <c r="AV365" s="37"/>
      <c r="AW365" s="37"/>
      <c r="AX365" s="37"/>
      <c r="AY365" s="37"/>
      <c r="AZ365" s="37"/>
      <c r="BA365" s="37"/>
      <c r="BB365" s="37"/>
      <c r="BC365" s="37"/>
      <c r="BD365" s="37"/>
    </row>
    <row r="366" spans="1:56" ht="16.5" customHeight="1" x14ac:dyDescent="0.3">
      <c r="A366" s="39"/>
      <c r="B366" s="39"/>
      <c r="C366" s="39"/>
      <c r="D366" s="39"/>
      <c r="E366" s="37"/>
      <c r="F366" s="40"/>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c r="AO366" s="37"/>
      <c r="AP366" s="37"/>
      <c r="AQ366" s="37"/>
      <c r="AR366" s="37"/>
      <c r="AS366" s="37"/>
      <c r="AT366" s="37"/>
      <c r="AU366" s="37"/>
      <c r="AV366" s="37"/>
      <c r="AW366" s="37"/>
      <c r="AX366" s="37"/>
      <c r="AY366" s="37"/>
      <c r="AZ366" s="37"/>
      <c r="BA366" s="37"/>
      <c r="BB366" s="37"/>
      <c r="BC366" s="37"/>
      <c r="BD366" s="37"/>
    </row>
    <row r="367" spans="1:56" ht="16.5" customHeight="1" x14ac:dyDescent="0.3">
      <c r="A367" s="39"/>
      <c r="B367" s="39"/>
      <c r="C367" s="39"/>
      <c r="D367" s="39"/>
      <c r="E367" s="37"/>
      <c r="F367" s="40"/>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c r="AO367" s="37"/>
      <c r="AP367" s="37"/>
      <c r="AQ367" s="37"/>
      <c r="AR367" s="37"/>
      <c r="AS367" s="37"/>
      <c r="AT367" s="37"/>
      <c r="AU367" s="37"/>
      <c r="AV367" s="37"/>
      <c r="AW367" s="37"/>
      <c r="AX367" s="37"/>
      <c r="AY367" s="37"/>
      <c r="AZ367" s="37"/>
      <c r="BA367" s="37"/>
      <c r="BB367" s="37"/>
      <c r="BC367" s="37"/>
      <c r="BD367" s="37"/>
    </row>
    <row r="368" spans="1:56" ht="16.5" customHeight="1" x14ac:dyDescent="0.3">
      <c r="A368" s="39"/>
      <c r="B368" s="39"/>
      <c r="C368" s="39"/>
      <c r="D368" s="39"/>
      <c r="E368" s="37"/>
      <c r="F368" s="40"/>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c r="AO368" s="37"/>
      <c r="AP368" s="37"/>
      <c r="AQ368" s="37"/>
      <c r="AR368" s="37"/>
      <c r="AS368" s="37"/>
      <c r="AT368" s="37"/>
      <c r="AU368" s="37"/>
      <c r="AV368" s="37"/>
      <c r="AW368" s="37"/>
      <c r="AX368" s="37"/>
      <c r="AY368" s="37"/>
      <c r="AZ368" s="37"/>
      <c r="BA368" s="37"/>
      <c r="BB368" s="37"/>
      <c r="BC368" s="37"/>
      <c r="BD368" s="37"/>
    </row>
    <row r="369" spans="1:56" ht="16.5" customHeight="1" x14ac:dyDescent="0.3">
      <c r="A369" s="39"/>
      <c r="B369" s="39"/>
      <c r="C369" s="39"/>
      <c r="D369" s="39"/>
      <c r="E369" s="37"/>
      <c r="F369" s="40"/>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c r="AO369" s="37"/>
      <c r="AP369" s="37"/>
      <c r="AQ369" s="37"/>
      <c r="AR369" s="37"/>
      <c r="AS369" s="37"/>
      <c r="AT369" s="37"/>
      <c r="AU369" s="37"/>
      <c r="AV369" s="37"/>
      <c r="AW369" s="37"/>
      <c r="AX369" s="37"/>
      <c r="AY369" s="37"/>
      <c r="AZ369" s="37"/>
      <c r="BA369" s="37"/>
      <c r="BB369" s="37"/>
      <c r="BC369" s="37"/>
      <c r="BD369" s="37"/>
    </row>
    <row r="370" spans="1:56" ht="16.5" customHeight="1" x14ac:dyDescent="0.3">
      <c r="A370" s="39"/>
      <c r="B370" s="39"/>
      <c r="C370" s="39"/>
      <c r="D370" s="39"/>
      <c r="E370" s="37"/>
      <c r="F370" s="40"/>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c r="AO370" s="37"/>
      <c r="AP370" s="37"/>
      <c r="AQ370" s="37"/>
      <c r="AR370" s="37"/>
      <c r="AS370" s="37"/>
      <c r="AT370" s="37"/>
      <c r="AU370" s="37"/>
      <c r="AV370" s="37"/>
      <c r="AW370" s="37"/>
      <c r="AX370" s="37"/>
      <c r="AY370" s="37"/>
      <c r="AZ370" s="37"/>
      <c r="BA370" s="37"/>
      <c r="BB370" s="37"/>
      <c r="BC370" s="37"/>
      <c r="BD370" s="37"/>
    </row>
    <row r="371" spans="1:56" ht="16.5" customHeight="1" x14ac:dyDescent="0.3">
      <c r="A371" s="39"/>
      <c r="B371" s="39"/>
      <c r="C371" s="39"/>
      <c r="D371" s="39"/>
      <c r="E371" s="37"/>
      <c r="F371" s="40"/>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c r="AO371" s="37"/>
      <c r="AP371" s="37"/>
      <c r="AQ371" s="37"/>
      <c r="AR371" s="37"/>
      <c r="AS371" s="37"/>
      <c r="AT371" s="37"/>
      <c r="AU371" s="37"/>
      <c r="AV371" s="37"/>
      <c r="AW371" s="37"/>
      <c r="AX371" s="37"/>
      <c r="AY371" s="37"/>
      <c r="AZ371" s="37"/>
      <c r="BA371" s="37"/>
      <c r="BB371" s="37"/>
      <c r="BC371" s="37"/>
      <c r="BD371" s="37"/>
    </row>
    <row r="372" spans="1:56" ht="16.5" customHeight="1" x14ac:dyDescent="0.3">
      <c r="A372" s="39"/>
      <c r="B372" s="39"/>
      <c r="C372" s="39"/>
      <c r="D372" s="39"/>
      <c r="E372" s="37"/>
      <c r="F372" s="40"/>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c r="AO372" s="37"/>
      <c r="AP372" s="37"/>
      <c r="AQ372" s="37"/>
      <c r="AR372" s="37"/>
      <c r="AS372" s="37"/>
      <c r="AT372" s="37"/>
      <c r="AU372" s="37"/>
      <c r="AV372" s="37"/>
      <c r="AW372" s="37"/>
      <c r="AX372" s="37"/>
      <c r="AY372" s="37"/>
      <c r="AZ372" s="37"/>
      <c r="BA372" s="37"/>
      <c r="BB372" s="37"/>
      <c r="BC372" s="37"/>
      <c r="BD372" s="37"/>
    </row>
    <row r="373" spans="1:56" ht="16.5" customHeight="1" x14ac:dyDescent="0.3">
      <c r="A373" s="39"/>
      <c r="B373" s="39"/>
      <c r="C373" s="39"/>
      <c r="D373" s="39"/>
      <c r="E373" s="37"/>
      <c r="F373" s="40"/>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c r="AO373" s="37"/>
      <c r="AP373" s="37"/>
      <c r="AQ373" s="37"/>
      <c r="AR373" s="37"/>
      <c r="AS373" s="37"/>
      <c r="AT373" s="37"/>
      <c r="AU373" s="37"/>
      <c r="AV373" s="37"/>
      <c r="AW373" s="37"/>
      <c r="AX373" s="37"/>
      <c r="AY373" s="37"/>
      <c r="AZ373" s="37"/>
      <c r="BA373" s="37"/>
      <c r="BB373" s="37"/>
      <c r="BC373" s="37"/>
      <c r="BD373" s="37"/>
    </row>
    <row r="374" spans="1:56" ht="16.5" customHeight="1" x14ac:dyDescent="0.3">
      <c r="A374" s="39"/>
      <c r="B374" s="39"/>
      <c r="C374" s="39"/>
      <c r="D374" s="39"/>
      <c r="E374" s="37"/>
      <c r="F374" s="40"/>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c r="AO374" s="37"/>
      <c r="AP374" s="37"/>
      <c r="AQ374" s="37"/>
      <c r="AR374" s="37"/>
      <c r="AS374" s="37"/>
      <c r="AT374" s="37"/>
      <c r="AU374" s="37"/>
      <c r="AV374" s="37"/>
      <c r="AW374" s="37"/>
      <c r="AX374" s="37"/>
      <c r="AY374" s="37"/>
      <c r="AZ374" s="37"/>
      <c r="BA374" s="37"/>
      <c r="BB374" s="37"/>
      <c r="BC374" s="37"/>
      <c r="BD374" s="37"/>
    </row>
    <row r="375" spans="1:56" ht="16.5" customHeight="1" x14ac:dyDescent="0.3">
      <c r="A375" s="39"/>
      <c r="B375" s="39"/>
      <c r="C375" s="39"/>
      <c r="D375" s="39"/>
      <c r="E375" s="37"/>
      <c r="F375" s="40"/>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c r="AO375" s="37"/>
      <c r="AP375" s="37"/>
      <c r="AQ375" s="37"/>
      <c r="AR375" s="37"/>
      <c r="AS375" s="37"/>
      <c r="AT375" s="37"/>
      <c r="AU375" s="37"/>
      <c r="AV375" s="37"/>
      <c r="AW375" s="37"/>
      <c r="AX375" s="37"/>
      <c r="AY375" s="37"/>
      <c r="AZ375" s="37"/>
      <c r="BA375" s="37"/>
      <c r="BB375" s="37"/>
      <c r="BC375" s="37"/>
      <c r="BD375" s="37"/>
    </row>
    <row r="376" spans="1:56" ht="16.5" customHeight="1" x14ac:dyDescent="0.3">
      <c r="A376" s="39"/>
      <c r="B376" s="39"/>
      <c r="C376" s="39"/>
      <c r="D376" s="39"/>
      <c r="E376" s="37"/>
      <c r="F376" s="40"/>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c r="AO376" s="37"/>
      <c r="AP376" s="37"/>
      <c r="AQ376" s="37"/>
      <c r="AR376" s="37"/>
      <c r="AS376" s="37"/>
      <c r="AT376" s="37"/>
      <c r="AU376" s="37"/>
      <c r="AV376" s="37"/>
      <c r="AW376" s="37"/>
      <c r="AX376" s="37"/>
      <c r="AY376" s="37"/>
      <c r="AZ376" s="37"/>
      <c r="BA376" s="37"/>
      <c r="BB376" s="37"/>
      <c r="BC376" s="37"/>
      <c r="BD376" s="37"/>
    </row>
    <row r="377" spans="1:56" ht="16.5" customHeight="1" x14ac:dyDescent="0.3">
      <c r="A377" s="39"/>
      <c r="B377" s="39"/>
      <c r="C377" s="39"/>
      <c r="D377" s="39"/>
      <c r="E377" s="37"/>
      <c r="F377" s="40"/>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c r="AO377" s="37"/>
      <c r="AP377" s="37"/>
      <c r="AQ377" s="37"/>
      <c r="AR377" s="37"/>
      <c r="AS377" s="37"/>
      <c r="AT377" s="37"/>
      <c r="AU377" s="37"/>
      <c r="AV377" s="37"/>
      <c r="AW377" s="37"/>
      <c r="AX377" s="37"/>
      <c r="AY377" s="37"/>
      <c r="AZ377" s="37"/>
      <c r="BA377" s="37"/>
      <c r="BB377" s="37"/>
      <c r="BC377" s="37"/>
      <c r="BD377" s="37"/>
    </row>
    <row r="378" spans="1:56" ht="16.5" customHeight="1" x14ac:dyDescent="0.3">
      <c r="A378" s="39"/>
      <c r="B378" s="39"/>
      <c r="C378" s="39"/>
      <c r="D378" s="39"/>
      <c r="E378" s="37"/>
      <c r="F378" s="40"/>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c r="AO378" s="37"/>
      <c r="AP378" s="37"/>
      <c r="AQ378" s="37"/>
      <c r="AR378" s="37"/>
      <c r="AS378" s="37"/>
      <c r="AT378" s="37"/>
      <c r="AU378" s="37"/>
      <c r="AV378" s="37"/>
      <c r="AW378" s="37"/>
      <c r="AX378" s="37"/>
      <c r="AY378" s="37"/>
      <c r="AZ378" s="37"/>
      <c r="BA378" s="37"/>
      <c r="BB378" s="37"/>
      <c r="BC378" s="37"/>
      <c r="BD378" s="37"/>
    </row>
    <row r="379" spans="1:56" ht="16.5" customHeight="1" x14ac:dyDescent="0.3">
      <c r="A379" s="39"/>
      <c r="B379" s="39"/>
      <c r="C379" s="39"/>
      <c r="D379" s="39"/>
      <c r="E379" s="37"/>
      <c r="F379" s="40"/>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c r="AO379" s="37"/>
      <c r="AP379" s="37"/>
      <c r="AQ379" s="37"/>
      <c r="AR379" s="37"/>
      <c r="AS379" s="37"/>
      <c r="AT379" s="37"/>
      <c r="AU379" s="37"/>
      <c r="AV379" s="37"/>
      <c r="AW379" s="37"/>
      <c r="AX379" s="37"/>
      <c r="AY379" s="37"/>
      <c r="AZ379" s="37"/>
      <c r="BA379" s="37"/>
      <c r="BB379" s="37"/>
      <c r="BC379" s="37"/>
      <c r="BD379" s="37"/>
    </row>
    <row r="380" spans="1:56" ht="16.5" customHeight="1" x14ac:dyDescent="0.3">
      <c r="A380" s="39"/>
      <c r="B380" s="39"/>
      <c r="C380" s="39"/>
      <c r="D380" s="39"/>
      <c r="E380" s="37"/>
      <c r="F380" s="40"/>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c r="AO380" s="37"/>
      <c r="AP380" s="37"/>
      <c r="AQ380" s="37"/>
      <c r="AR380" s="37"/>
      <c r="AS380" s="37"/>
      <c r="AT380" s="37"/>
      <c r="AU380" s="37"/>
      <c r="AV380" s="37"/>
      <c r="AW380" s="37"/>
      <c r="AX380" s="37"/>
      <c r="AY380" s="37"/>
      <c r="AZ380" s="37"/>
      <c r="BA380" s="37"/>
      <c r="BB380" s="37"/>
      <c r="BC380" s="37"/>
      <c r="BD380" s="37"/>
    </row>
    <row r="381" spans="1:56" ht="16.5" customHeight="1" x14ac:dyDescent="0.3">
      <c r="A381" s="39"/>
      <c r="B381" s="39"/>
      <c r="C381" s="39"/>
      <c r="D381" s="39"/>
      <c r="E381" s="37"/>
      <c r="F381" s="40"/>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c r="AO381" s="37"/>
      <c r="AP381" s="37"/>
      <c r="AQ381" s="37"/>
      <c r="AR381" s="37"/>
      <c r="AS381" s="37"/>
      <c r="AT381" s="37"/>
      <c r="AU381" s="37"/>
      <c r="AV381" s="37"/>
      <c r="AW381" s="37"/>
      <c r="AX381" s="37"/>
      <c r="AY381" s="37"/>
      <c r="AZ381" s="37"/>
      <c r="BA381" s="37"/>
      <c r="BB381" s="37"/>
      <c r="BC381" s="37"/>
      <c r="BD381" s="37"/>
    </row>
    <row r="382" spans="1:56" ht="16.5" customHeight="1" x14ac:dyDescent="0.3">
      <c r="A382" s="39"/>
      <c r="B382" s="39"/>
      <c r="C382" s="39"/>
      <c r="D382" s="39"/>
      <c r="E382" s="37"/>
      <c r="F382" s="40"/>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c r="AO382" s="37"/>
      <c r="AP382" s="37"/>
      <c r="AQ382" s="37"/>
      <c r="AR382" s="37"/>
      <c r="AS382" s="37"/>
      <c r="AT382" s="37"/>
      <c r="AU382" s="37"/>
      <c r="AV382" s="37"/>
      <c r="AW382" s="37"/>
      <c r="AX382" s="37"/>
      <c r="AY382" s="37"/>
      <c r="AZ382" s="37"/>
      <c r="BA382" s="37"/>
      <c r="BB382" s="37"/>
      <c r="BC382" s="37"/>
      <c r="BD382" s="37"/>
    </row>
    <row r="383" spans="1:56" ht="16.5" customHeight="1" x14ac:dyDescent="0.3">
      <c r="A383" s="39"/>
      <c r="B383" s="39"/>
      <c r="C383" s="39"/>
      <c r="D383" s="39"/>
      <c r="E383" s="37"/>
      <c r="F383" s="40"/>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c r="AO383" s="37"/>
      <c r="AP383" s="37"/>
      <c r="AQ383" s="37"/>
      <c r="AR383" s="37"/>
      <c r="AS383" s="37"/>
      <c r="AT383" s="37"/>
      <c r="AU383" s="37"/>
      <c r="AV383" s="37"/>
      <c r="AW383" s="37"/>
      <c r="AX383" s="37"/>
      <c r="AY383" s="37"/>
      <c r="AZ383" s="37"/>
      <c r="BA383" s="37"/>
      <c r="BB383" s="37"/>
      <c r="BC383" s="37"/>
      <c r="BD383" s="37"/>
    </row>
    <row r="384" spans="1:56" ht="16.5" customHeight="1" x14ac:dyDescent="0.3">
      <c r="A384" s="39"/>
      <c r="B384" s="39"/>
      <c r="C384" s="39"/>
      <c r="D384" s="39"/>
      <c r="E384" s="37"/>
      <c r="F384" s="40"/>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c r="AO384" s="37"/>
      <c r="AP384" s="37"/>
      <c r="AQ384" s="37"/>
      <c r="AR384" s="37"/>
      <c r="AS384" s="37"/>
      <c r="AT384" s="37"/>
      <c r="AU384" s="37"/>
      <c r="AV384" s="37"/>
      <c r="AW384" s="37"/>
      <c r="AX384" s="37"/>
      <c r="AY384" s="37"/>
      <c r="AZ384" s="37"/>
      <c r="BA384" s="37"/>
      <c r="BB384" s="37"/>
      <c r="BC384" s="37"/>
      <c r="BD384" s="37"/>
    </row>
    <row r="385" spans="1:56" ht="16.5" customHeight="1" x14ac:dyDescent="0.3">
      <c r="A385" s="39"/>
      <c r="B385" s="39"/>
      <c r="C385" s="39"/>
      <c r="D385" s="39"/>
      <c r="E385" s="37"/>
      <c r="F385" s="40"/>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c r="AO385" s="37"/>
      <c r="AP385" s="37"/>
      <c r="AQ385" s="37"/>
      <c r="AR385" s="37"/>
      <c r="AS385" s="37"/>
      <c r="AT385" s="37"/>
      <c r="AU385" s="37"/>
      <c r="AV385" s="37"/>
      <c r="AW385" s="37"/>
      <c r="AX385" s="37"/>
      <c r="AY385" s="37"/>
      <c r="AZ385" s="37"/>
      <c r="BA385" s="37"/>
      <c r="BB385" s="37"/>
      <c r="BC385" s="37"/>
      <c r="BD385" s="37"/>
    </row>
    <row r="386" spans="1:56" ht="16.5" customHeight="1" x14ac:dyDescent="0.3">
      <c r="A386" s="39"/>
      <c r="B386" s="39"/>
      <c r="C386" s="39"/>
      <c r="D386" s="39"/>
      <c r="E386" s="37"/>
      <c r="F386" s="40"/>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c r="AO386" s="37"/>
      <c r="AP386" s="37"/>
      <c r="AQ386" s="37"/>
      <c r="AR386" s="37"/>
      <c r="AS386" s="37"/>
      <c r="AT386" s="37"/>
      <c r="AU386" s="37"/>
      <c r="AV386" s="37"/>
      <c r="AW386" s="37"/>
      <c r="AX386" s="37"/>
      <c r="AY386" s="37"/>
      <c r="AZ386" s="37"/>
      <c r="BA386" s="37"/>
      <c r="BB386" s="37"/>
      <c r="BC386" s="37"/>
      <c r="BD386" s="37"/>
    </row>
    <row r="387" spans="1:56" ht="16.5" customHeight="1" x14ac:dyDescent="0.3">
      <c r="A387" s="39"/>
      <c r="B387" s="39"/>
      <c r="C387" s="39"/>
      <c r="D387" s="39"/>
      <c r="E387" s="37"/>
      <c r="F387" s="40"/>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c r="AO387" s="37"/>
      <c r="AP387" s="37"/>
      <c r="AQ387" s="37"/>
      <c r="AR387" s="37"/>
      <c r="AS387" s="37"/>
      <c r="AT387" s="37"/>
      <c r="AU387" s="37"/>
      <c r="AV387" s="37"/>
      <c r="AW387" s="37"/>
      <c r="AX387" s="37"/>
      <c r="AY387" s="37"/>
      <c r="AZ387" s="37"/>
      <c r="BA387" s="37"/>
      <c r="BB387" s="37"/>
      <c r="BC387" s="37"/>
      <c r="BD387" s="37"/>
    </row>
    <row r="388" spans="1:56" ht="16.5" customHeight="1" x14ac:dyDescent="0.3">
      <c r="A388" s="39"/>
      <c r="B388" s="39"/>
      <c r="C388" s="39"/>
      <c r="D388" s="39"/>
      <c r="E388" s="37"/>
      <c r="F388" s="40"/>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c r="AO388" s="37"/>
      <c r="AP388" s="37"/>
      <c r="AQ388" s="37"/>
      <c r="AR388" s="37"/>
      <c r="AS388" s="37"/>
      <c r="AT388" s="37"/>
      <c r="AU388" s="37"/>
      <c r="AV388" s="37"/>
      <c r="AW388" s="37"/>
      <c r="AX388" s="37"/>
      <c r="AY388" s="37"/>
      <c r="AZ388" s="37"/>
      <c r="BA388" s="37"/>
      <c r="BB388" s="37"/>
      <c r="BC388" s="37"/>
      <c r="BD388" s="37"/>
    </row>
    <row r="389" spans="1:56" ht="16.5" customHeight="1" x14ac:dyDescent="0.3">
      <c r="A389" s="39"/>
      <c r="B389" s="39"/>
      <c r="C389" s="39"/>
      <c r="D389" s="39"/>
      <c r="E389" s="37"/>
      <c r="F389" s="40"/>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c r="AO389" s="37"/>
      <c r="AP389" s="37"/>
      <c r="AQ389" s="37"/>
      <c r="AR389" s="37"/>
      <c r="AS389" s="37"/>
      <c r="AT389" s="37"/>
      <c r="AU389" s="37"/>
      <c r="AV389" s="37"/>
      <c r="AW389" s="37"/>
      <c r="AX389" s="37"/>
      <c r="AY389" s="37"/>
      <c r="AZ389" s="37"/>
      <c r="BA389" s="37"/>
      <c r="BB389" s="37"/>
      <c r="BC389" s="37"/>
      <c r="BD389" s="37"/>
    </row>
    <row r="390" spans="1:56" ht="16.5" customHeight="1" x14ac:dyDescent="0.3">
      <c r="A390" s="39"/>
      <c r="B390" s="39"/>
      <c r="C390" s="39"/>
      <c r="D390" s="39"/>
      <c r="E390" s="37"/>
      <c r="F390" s="40"/>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c r="AO390" s="37"/>
      <c r="AP390" s="37"/>
      <c r="AQ390" s="37"/>
      <c r="AR390" s="37"/>
      <c r="AS390" s="37"/>
      <c r="AT390" s="37"/>
      <c r="AU390" s="37"/>
      <c r="AV390" s="37"/>
      <c r="AW390" s="37"/>
      <c r="AX390" s="37"/>
      <c r="AY390" s="37"/>
      <c r="AZ390" s="37"/>
      <c r="BA390" s="37"/>
      <c r="BB390" s="37"/>
      <c r="BC390" s="37"/>
      <c r="BD390" s="37"/>
    </row>
    <row r="391" spans="1:56" ht="16.5" customHeight="1" x14ac:dyDescent="0.3">
      <c r="A391" s="39"/>
      <c r="B391" s="39"/>
      <c r="C391" s="39"/>
      <c r="D391" s="39"/>
      <c r="E391" s="37"/>
      <c r="F391" s="40"/>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c r="AO391" s="37"/>
      <c r="AP391" s="37"/>
      <c r="AQ391" s="37"/>
      <c r="AR391" s="37"/>
      <c r="AS391" s="37"/>
      <c r="AT391" s="37"/>
      <c r="AU391" s="37"/>
      <c r="AV391" s="37"/>
      <c r="AW391" s="37"/>
      <c r="AX391" s="37"/>
      <c r="AY391" s="37"/>
      <c r="AZ391" s="37"/>
      <c r="BA391" s="37"/>
      <c r="BB391" s="37"/>
      <c r="BC391" s="37"/>
      <c r="BD391" s="37"/>
    </row>
    <row r="392" spans="1:56" ht="16.5" customHeight="1" x14ac:dyDescent="0.3">
      <c r="A392" s="39"/>
      <c r="B392" s="39"/>
      <c r="C392" s="39"/>
      <c r="D392" s="39"/>
      <c r="E392" s="37"/>
      <c r="F392" s="40"/>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c r="AO392" s="37"/>
      <c r="AP392" s="37"/>
      <c r="AQ392" s="37"/>
      <c r="AR392" s="37"/>
      <c r="AS392" s="37"/>
      <c r="AT392" s="37"/>
      <c r="AU392" s="37"/>
      <c r="AV392" s="37"/>
      <c r="AW392" s="37"/>
      <c r="AX392" s="37"/>
      <c r="AY392" s="37"/>
      <c r="AZ392" s="37"/>
      <c r="BA392" s="37"/>
      <c r="BB392" s="37"/>
      <c r="BC392" s="37"/>
      <c r="BD392" s="37"/>
    </row>
    <row r="393" spans="1:56" ht="16.5" customHeight="1" x14ac:dyDescent="0.3">
      <c r="A393" s="39"/>
      <c r="B393" s="39"/>
      <c r="C393" s="39"/>
      <c r="D393" s="39"/>
      <c r="E393" s="37"/>
      <c r="F393" s="40"/>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c r="AO393" s="37"/>
      <c r="AP393" s="37"/>
      <c r="AQ393" s="37"/>
      <c r="AR393" s="37"/>
      <c r="AS393" s="37"/>
      <c r="AT393" s="37"/>
      <c r="AU393" s="37"/>
      <c r="AV393" s="37"/>
      <c r="AW393" s="37"/>
      <c r="AX393" s="37"/>
      <c r="AY393" s="37"/>
      <c r="AZ393" s="37"/>
      <c r="BA393" s="37"/>
      <c r="BB393" s="37"/>
      <c r="BC393" s="37"/>
      <c r="BD393" s="37"/>
    </row>
    <row r="394" spans="1:56" ht="16.5" customHeight="1" x14ac:dyDescent="0.3">
      <c r="A394" s="39"/>
      <c r="B394" s="39"/>
      <c r="C394" s="39"/>
      <c r="D394" s="39"/>
      <c r="E394" s="37"/>
      <c r="F394" s="40"/>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c r="AO394" s="37"/>
      <c r="AP394" s="37"/>
      <c r="AQ394" s="37"/>
      <c r="AR394" s="37"/>
      <c r="AS394" s="37"/>
      <c r="AT394" s="37"/>
      <c r="AU394" s="37"/>
      <c r="AV394" s="37"/>
      <c r="AW394" s="37"/>
      <c r="AX394" s="37"/>
      <c r="AY394" s="37"/>
      <c r="AZ394" s="37"/>
      <c r="BA394" s="37"/>
      <c r="BB394" s="37"/>
      <c r="BC394" s="37"/>
      <c r="BD394" s="37"/>
    </row>
    <row r="395" spans="1:56" ht="16.5" customHeight="1" x14ac:dyDescent="0.3">
      <c r="A395" s="39"/>
      <c r="B395" s="39"/>
      <c r="C395" s="39"/>
      <c r="D395" s="39"/>
      <c r="E395" s="37"/>
      <c r="F395" s="40"/>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c r="AO395" s="37"/>
      <c r="AP395" s="37"/>
      <c r="AQ395" s="37"/>
      <c r="AR395" s="37"/>
      <c r="AS395" s="37"/>
      <c r="AT395" s="37"/>
      <c r="AU395" s="37"/>
      <c r="AV395" s="37"/>
      <c r="AW395" s="37"/>
      <c r="AX395" s="37"/>
      <c r="AY395" s="37"/>
      <c r="AZ395" s="37"/>
      <c r="BA395" s="37"/>
      <c r="BB395" s="37"/>
      <c r="BC395" s="37"/>
      <c r="BD395" s="37"/>
    </row>
    <row r="396" spans="1:56" ht="16.5" customHeight="1" x14ac:dyDescent="0.3">
      <c r="A396" s="39"/>
      <c r="B396" s="39"/>
      <c r="C396" s="39"/>
      <c r="D396" s="39"/>
      <c r="E396" s="37"/>
      <c r="F396" s="40"/>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c r="AO396" s="37"/>
      <c r="AP396" s="37"/>
      <c r="AQ396" s="37"/>
      <c r="AR396" s="37"/>
      <c r="AS396" s="37"/>
      <c r="AT396" s="37"/>
      <c r="AU396" s="37"/>
      <c r="AV396" s="37"/>
      <c r="AW396" s="37"/>
      <c r="AX396" s="37"/>
      <c r="AY396" s="37"/>
      <c r="AZ396" s="37"/>
      <c r="BA396" s="37"/>
      <c r="BB396" s="37"/>
      <c r="BC396" s="37"/>
      <c r="BD396" s="37"/>
    </row>
    <row r="397" spans="1:56" ht="16.5" customHeight="1" x14ac:dyDescent="0.3">
      <c r="A397" s="39"/>
      <c r="B397" s="39"/>
      <c r="C397" s="39"/>
      <c r="D397" s="39"/>
      <c r="E397" s="37"/>
      <c r="F397" s="40"/>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c r="AO397" s="37"/>
      <c r="AP397" s="37"/>
      <c r="AQ397" s="37"/>
      <c r="AR397" s="37"/>
      <c r="AS397" s="37"/>
      <c r="AT397" s="37"/>
      <c r="AU397" s="37"/>
      <c r="AV397" s="37"/>
      <c r="AW397" s="37"/>
      <c r="AX397" s="37"/>
      <c r="AY397" s="37"/>
      <c r="AZ397" s="37"/>
      <c r="BA397" s="37"/>
      <c r="BB397" s="37"/>
      <c r="BC397" s="37"/>
      <c r="BD397" s="37"/>
    </row>
    <row r="398" spans="1:56" ht="16.5" customHeight="1" x14ac:dyDescent="0.3">
      <c r="A398" s="39"/>
      <c r="B398" s="39"/>
      <c r="C398" s="39"/>
      <c r="D398" s="39"/>
      <c r="E398" s="37"/>
      <c r="F398" s="40"/>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c r="AO398" s="37"/>
      <c r="AP398" s="37"/>
      <c r="AQ398" s="37"/>
      <c r="AR398" s="37"/>
      <c r="AS398" s="37"/>
      <c r="AT398" s="37"/>
      <c r="AU398" s="37"/>
      <c r="AV398" s="37"/>
      <c r="AW398" s="37"/>
      <c r="AX398" s="37"/>
      <c r="AY398" s="37"/>
      <c r="AZ398" s="37"/>
      <c r="BA398" s="37"/>
      <c r="BB398" s="37"/>
      <c r="BC398" s="37"/>
      <c r="BD398" s="37"/>
    </row>
    <row r="399" spans="1:56" ht="16.5" customHeight="1" x14ac:dyDescent="0.3">
      <c r="A399" s="39"/>
      <c r="B399" s="39"/>
      <c r="C399" s="39"/>
      <c r="D399" s="39"/>
      <c r="E399" s="37"/>
      <c r="F399" s="40"/>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c r="AO399" s="37"/>
      <c r="AP399" s="37"/>
      <c r="AQ399" s="37"/>
      <c r="AR399" s="37"/>
      <c r="AS399" s="37"/>
      <c r="AT399" s="37"/>
      <c r="AU399" s="37"/>
      <c r="AV399" s="37"/>
      <c r="AW399" s="37"/>
      <c r="AX399" s="37"/>
      <c r="AY399" s="37"/>
      <c r="AZ399" s="37"/>
      <c r="BA399" s="37"/>
      <c r="BB399" s="37"/>
      <c r="BC399" s="37"/>
      <c r="BD399" s="37"/>
    </row>
    <row r="400" spans="1:56" ht="16.5" customHeight="1" x14ac:dyDescent="0.3">
      <c r="A400" s="39"/>
      <c r="B400" s="39"/>
      <c r="C400" s="39"/>
      <c r="D400" s="39"/>
      <c r="E400" s="37"/>
      <c r="F400" s="40"/>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c r="AO400" s="37"/>
      <c r="AP400" s="37"/>
      <c r="AQ400" s="37"/>
      <c r="AR400" s="37"/>
      <c r="AS400" s="37"/>
      <c r="AT400" s="37"/>
      <c r="AU400" s="37"/>
      <c r="AV400" s="37"/>
      <c r="AW400" s="37"/>
      <c r="AX400" s="37"/>
      <c r="AY400" s="37"/>
      <c r="AZ400" s="37"/>
      <c r="BA400" s="37"/>
      <c r="BB400" s="37"/>
      <c r="BC400" s="37"/>
      <c r="BD400" s="37"/>
    </row>
    <row r="401" spans="1:56" ht="16.5" customHeight="1" x14ac:dyDescent="0.3">
      <c r="A401" s="39"/>
      <c r="B401" s="39"/>
      <c r="C401" s="39"/>
      <c r="D401" s="39"/>
      <c r="E401" s="37"/>
      <c r="F401" s="40"/>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c r="AO401" s="37"/>
      <c r="AP401" s="37"/>
      <c r="AQ401" s="37"/>
      <c r="AR401" s="37"/>
      <c r="AS401" s="37"/>
      <c r="AT401" s="37"/>
      <c r="AU401" s="37"/>
      <c r="AV401" s="37"/>
      <c r="AW401" s="37"/>
      <c r="AX401" s="37"/>
      <c r="AY401" s="37"/>
      <c r="AZ401" s="37"/>
      <c r="BA401" s="37"/>
      <c r="BB401" s="37"/>
      <c r="BC401" s="37"/>
      <c r="BD401" s="37"/>
    </row>
    <row r="402" spans="1:56" ht="16.5" customHeight="1" x14ac:dyDescent="0.3">
      <c r="A402" s="39"/>
      <c r="B402" s="39"/>
      <c r="C402" s="39"/>
      <c r="D402" s="39"/>
      <c r="E402" s="37"/>
      <c r="F402" s="40"/>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c r="AO402" s="37"/>
      <c r="AP402" s="37"/>
      <c r="AQ402" s="37"/>
      <c r="AR402" s="37"/>
      <c r="AS402" s="37"/>
      <c r="AT402" s="37"/>
      <c r="AU402" s="37"/>
      <c r="AV402" s="37"/>
      <c r="AW402" s="37"/>
      <c r="AX402" s="37"/>
      <c r="AY402" s="37"/>
      <c r="AZ402" s="37"/>
      <c r="BA402" s="37"/>
      <c r="BB402" s="37"/>
      <c r="BC402" s="37"/>
      <c r="BD402" s="37"/>
    </row>
    <row r="403" spans="1:56" ht="16.5" customHeight="1" x14ac:dyDescent="0.3">
      <c r="A403" s="39"/>
      <c r="B403" s="39"/>
      <c r="C403" s="39"/>
      <c r="D403" s="39"/>
      <c r="E403" s="37"/>
      <c r="F403" s="40"/>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c r="AO403" s="37"/>
      <c r="AP403" s="37"/>
      <c r="AQ403" s="37"/>
      <c r="AR403" s="37"/>
      <c r="AS403" s="37"/>
      <c r="AT403" s="37"/>
      <c r="AU403" s="37"/>
      <c r="AV403" s="37"/>
      <c r="AW403" s="37"/>
      <c r="AX403" s="37"/>
      <c r="AY403" s="37"/>
      <c r="AZ403" s="37"/>
      <c r="BA403" s="37"/>
      <c r="BB403" s="37"/>
      <c r="BC403" s="37"/>
      <c r="BD403" s="37"/>
    </row>
    <row r="404" spans="1:56" ht="16.5" customHeight="1" x14ac:dyDescent="0.3">
      <c r="A404" s="39"/>
      <c r="B404" s="39"/>
      <c r="C404" s="39"/>
      <c r="D404" s="39"/>
      <c r="E404" s="37"/>
      <c r="F404" s="40"/>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c r="AN404" s="37"/>
      <c r="AO404" s="37"/>
      <c r="AP404" s="37"/>
      <c r="AQ404" s="37"/>
      <c r="AR404" s="37"/>
      <c r="AS404" s="37"/>
      <c r="AT404" s="37"/>
      <c r="AU404" s="37"/>
      <c r="AV404" s="37"/>
      <c r="AW404" s="37"/>
      <c r="AX404" s="37"/>
      <c r="AY404" s="37"/>
      <c r="AZ404" s="37"/>
      <c r="BA404" s="37"/>
      <c r="BB404" s="37"/>
      <c r="BC404" s="37"/>
      <c r="BD404" s="37"/>
    </row>
    <row r="405" spans="1:56" ht="16.5" customHeight="1" x14ac:dyDescent="0.3">
      <c r="A405" s="39"/>
      <c r="B405" s="39"/>
      <c r="C405" s="39"/>
      <c r="D405" s="39"/>
      <c r="E405" s="37"/>
      <c r="F405" s="40"/>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c r="AN405" s="37"/>
      <c r="AO405" s="37"/>
      <c r="AP405" s="37"/>
      <c r="AQ405" s="37"/>
      <c r="AR405" s="37"/>
      <c r="AS405" s="37"/>
      <c r="AT405" s="37"/>
      <c r="AU405" s="37"/>
      <c r="AV405" s="37"/>
      <c r="AW405" s="37"/>
      <c r="AX405" s="37"/>
      <c r="AY405" s="37"/>
      <c r="AZ405" s="37"/>
      <c r="BA405" s="37"/>
      <c r="BB405" s="37"/>
      <c r="BC405" s="37"/>
      <c r="BD405" s="37"/>
    </row>
    <row r="406" spans="1:56" ht="16.5" customHeight="1" x14ac:dyDescent="0.3">
      <c r="A406" s="39"/>
      <c r="B406" s="39"/>
      <c r="C406" s="39"/>
      <c r="D406" s="39"/>
      <c r="E406" s="37"/>
      <c r="F406" s="40"/>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c r="AN406" s="37"/>
      <c r="AO406" s="37"/>
      <c r="AP406" s="37"/>
      <c r="AQ406" s="37"/>
      <c r="AR406" s="37"/>
      <c r="AS406" s="37"/>
      <c r="AT406" s="37"/>
      <c r="AU406" s="37"/>
      <c r="AV406" s="37"/>
      <c r="AW406" s="37"/>
      <c r="AX406" s="37"/>
      <c r="AY406" s="37"/>
      <c r="AZ406" s="37"/>
      <c r="BA406" s="37"/>
      <c r="BB406" s="37"/>
      <c r="BC406" s="37"/>
      <c r="BD406" s="37"/>
    </row>
    <row r="407" spans="1:56" ht="16.5" customHeight="1" x14ac:dyDescent="0.3">
      <c r="A407" s="39"/>
      <c r="B407" s="39"/>
      <c r="C407" s="39"/>
      <c r="D407" s="39"/>
      <c r="E407" s="37"/>
      <c r="F407" s="40"/>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c r="AO407" s="37"/>
      <c r="AP407" s="37"/>
      <c r="AQ407" s="37"/>
      <c r="AR407" s="37"/>
      <c r="AS407" s="37"/>
      <c r="AT407" s="37"/>
      <c r="AU407" s="37"/>
      <c r="AV407" s="37"/>
      <c r="AW407" s="37"/>
      <c r="AX407" s="37"/>
      <c r="AY407" s="37"/>
      <c r="AZ407" s="37"/>
      <c r="BA407" s="37"/>
      <c r="BB407" s="37"/>
      <c r="BC407" s="37"/>
      <c r="BD407" s="37"/>
    </row>
    <row r="408" spans="1:56" ht="16.5" customHeight="1" x14ac:dyDescent="0.3">
      <c r="A408" s="39"/>
      <c r="B408" s="39"/>
      <c r="C408" s="39"/>
      <c r="D408" s="39"/>
      <c r="E408" s="37"/>
      <c r="F408" s="40"/>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c r="AN408" s="37"/>
      <c r="AO408" s="37"/>
      <c r="AP408" s="37"/>
      <c r="AQ408" s="37"/>
      <c r="AR408" s="37"/>
      <c r="AS408" s="37"/>
      <c r="AT408" s="37"/>
      <c r="AU408" s="37"/>
      <c r="AV408" s="37"/>
      <c r="AW408" s="37"/>
      <c r="AX408" s="37"/>
      <c r="AY408" s="37"/>
      <c r="AZ408" s="37"/>
      <c r="BA408" s="37"/>
      <c r="BB408" s="37"/>
      <c r="BC408" s="37"/>
      <c r="BD408" s="37"/>
    </row>
    <row r="409" spans="1:56" ht="16.5" customHeight="1" x14ac:dyDescent="0.3">
      <c r="A409" s="39"/>
      <c r="B409" s="39"/>
      <c r="C409" s="39"/>
      <c r="D409" s="39"/>
      <c r="E409" s="37"/>
      <c r="F409" s="40"/>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c r="AO409" s="37"/>
      <c r="AP409" s="37"/>
      <c r="AQ409" s="37"/>
      <c r="AR409" s="37"/>
      <c r="AS409" s="37"/>
      <c r="AT409" s="37"/>
      <c r="AU409" s="37"/>
      <c r="AV409" s="37"/>
      <c r="AW409" s="37"/>
      <c r="AX409" s="37"/>
      <c r="AY409" s="37"/>
      <c r="AZ409" s="37"/>
      <c r="BA409" s="37"/>
      <c r="BB409" s="37"/>
      <c r="BC409" s="37"/>
      <c r="BD409" s="37"/>
    </row>
    <row r="410" spans="1:56" ht="16.5" customHeight="1" x14ac:dyDescent="0.3">
      <c r="A410" s="39"/>
      <c r="B410" s="39"/>
      <c r="C410" s="39"/>
      <c r="D410" s="39"/>
      <c r="E410" s="37"/>
      <c r="F410" s="40"/>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c r="AO410" s="37"/>
      <c r="AP410" s="37"/>
      <c r="AQ410" s="37"/>
      <c r="AR410" s="37"/>
      <c r="AS410" s="37"/>
      <c r="AT410" s="37"/>
      <c r="AU410" s="37"/>
      <c r="AV410" s="37"/>
      <c r="AW410" s="37"/>
      <c r="AX410" s="37"/>
      <c r="AY410" s="37"/>
      <c r="AZ410" s="37"/>
      <c r="BA410" s="37"/>
      <c r="BB410" s="37"/>
      <c r="BC410" s="37"/>
      <c r="BD410" s="37"/>
    </row>
    <row r="411" spans="1:56" ht="16.5" customHeight="1" x14ac:dyDescent="0.3">
      <c r="A411" s="39"/>
      <c r="B411" s="39"/>
      <c r="C411" s="39"/>
      <c r="D411" s="39"/>
      <c r="E411" s="37"/>
      <c r="F411" s="40"/>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c r="AO411" s="37"/>
      <c r="AP411" s="37"/>
      <c r="AQ411" s="37"/>
      <c r="AR411" s="37"/>
      <c r="AS411" s="37"/>
      <c r="AT411" s="37"/>
      <c r="AU411" s="37"/>
      <c r="AV411" s="37"/>
      <c r="AW411" s="37"/>
      <c r="AX411" s="37"/>
      <c r="AY411" s="37"/>
      <c r="AZ411" s="37"/>
      <c r="BA411" s="37"/>
      <c r="BB411" s="37"/>
      <c r="BC411" s="37"/>
      <c r="BD411" s="37"/>
    </row>
    <row r="412" spans="1:56" ht="16.5" customHeight="1" x14ac:dyDescent="0.3">
      <c r="A412" s="39"/>
      <c r="B412" s="39"/>
      <c r="C412" s="39"/>
      <c r="D412" s="39"/>
      <c r="E412" s="37"/>
      <c r="F412" s="40"/>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c r="AO412" s="37"/>
      <c r="AP412" s="37"/>
      <c r="AQ412" s="37"/>
      <c r="AR412" s="37"/>
      <c r="AS412" s="37"/>
      <c r="AT412" s="37"/>
      <c r="AU412" s="37"/>
      <c r="AV412" s="37"/>
      <c r="AW412" s="37"/>
      <c r="AX412" s="37"/>
      <c r="AY412" s="37"/>
      <c r="AZ412" s="37"/>
      <c r="BA412" s="37"/>
      <c r="BB412" s="37"/>
      <c r="BC412" s="37"/>
      <c r="BD412" s="37"/>
    </row>
    <row r="413" spans="1:56" ht="16.5" customHeight="1" x14ac:dyDescent="0.3">
      <c r="A413" s="39"/>
      <c r="B413" s="39"/>
      <c r="C413" s="39"/>
      <c r="D413" s="39"/>
      <c r="E413" s="37"/>
      <c r="F413" s="40"/>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c r="AO413" s="37"/>
      <c r="AP413" s="37"/>
      <c r="AQ413" s="37"/>
      <c r="AR413" s="37"/>
      <c r="AS413" s="37"/>
      <c r="AT413" s="37"/>
      <c r="AU413" s="37"/>
      <c r="AV413" s="37"/>
      <c r="AW413" s="37"/>
      <c r="AX413" s="37"/>
      <c r="AY413" s="37"/>
      <c r="AZ413" s="37"/>
      <c r="BA413" s="37"/>
      <c r="BB413" s="37"/>
      <c r="BC413" s="37"/>
      <c r="BD413" s="37"/>
    </row>
    <row r="414" spans="1:56" ht="16.5" customHeight="1" x14ac:dyDescent="0.3">
      <c r="A414" s="39"/>
      <c r="B414" s="39"/>
      <c r="C414" s="39"/>
      <c r="D414" s="39"/>
      <c r="E414" s="37"/>
      <c r="F414" s="40"/>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c r="AN414" s="37"/>
      <c r="AO414" s="37"/>
      <c r="AP414" s="37"/>
      <c r="AQ414" s="37"/>
      <c r="AR414" s="37"/>
      <c r="AS414" s="37"/>
      <c r="AT414" s="37"/>
      <c r="AU414" s="37"/>
      <c r="AV414" s="37"/>
      <c r="AW414" s="37"/>
      <c r="AX414" s="37"/>
      <c r="AY414" s="37"/>
      <c r="AZ414" s="37"/>
      <c r="BA414" s="37"/>
      <c r="BB414" s="37"/>
      <c r="BC414" s="37"/>
      <c r="BD414" s="37"/>
    </row>
    <row r="415" spans="1:56" ht="16.5" customHeight="1" x14ac:dyDescent="0.3">
      <c r="A415" s="39"/>
      <c r="B415" s="39"/>
      <c r="C415" s="39"/>
      <c r="D415" s="39"/>
      <c r="E415" s="37"/>
      <c r="F415" s="40"/>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c r="AN415" s="37"/>
      <c r="AO415" s="37"/>
      <c r="AP415" s="37"/>
      <c r="AQ415" s="37"/>
      <c r="AR415" s="37"/>
      <c r="AS415" s="37"/>
      <c r="AT415" s="37"/>
      <c r="AU415" s="37"/>
      <c r="AV415" s="37"/>
      <c r="AW415" s="37"/>
      <c r="AX415" s="37"/>
      <c r="AY415" s="37"/>
      <c r="AZ415" s="37"/>
      <c r="BA415" s="37"/>
      <c r="BB415" s="37"/>
      <c r="BC415" s="37"/>
      <c r="BD415" s="37"/>
    </row>
    <row r="416" spans="1:56" ht="16.5" customHeight="1" x14ac:dyDescent="0.3">
      <c r="A416" s="39"/>
      <c r="B416" s="39"/>
      <c r="C416" s="39"/>
      <c r="D416" s="39"/>
      <c r="E416" s="37"/>
      <c r="F416" s="40"/>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c r="AN416" s="37"/>
      <c r="AO416" s="37"/>
      <c r="AP416" s="37"/>
      <c r="AQ416" s="37"/>
      <c r="AR416" s="37"/>
      <c r="AS416" s="37"/>
      <c r="AT416" s="37"/>
      <c r="AU416" s="37"/>
      <c r="AV416" s="37"/>
      <c r="AW416" s="37"/>
      <c r="AX416" s="37"/>
      <c r="AY416" s="37"/>
      <c r="AZ416" s="37"/>
      <c r="BA416" s="37"/>
      <c r="BB416" s="37"/>
      <c r="BC416" s="37"/>
      <c r="BD416" s="37"/>
    </row>
    <row r="417" spans="1:56" ht="16.5" customHeight="1" x14ac:dyDescent="0.3">
      <c r="A417" s="39"/>
      <c r="B417" s="39"/>
      <c r="C417" s="39"/>
      <c r="D417" s="39"/>
      <c r="E417" s="37"/>
      <c r="F417" s="40"/>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c r="AO417" s="37"/>
      <c r="AP417" s="37"/>
      <c r="AQ417" s="37"/>
      <c r="AR417" s="37"/>
      <c r="AS417" s="37"/>
      <c r="AT417" s="37"/>
      <c r="AU417" s="37"/>
      <c r="AV417" s="37"/>
      <c r="AW417" s="37"/>
      <c r="AX417" s="37"/>
      <c r="AY417" s="37"/>
      <c r="AZ417" s="37"/>
      <c r="BA417" s="37"/>
      <c r="BB417" s="37"/>
      <c r="BC417" s="37"/>
      <c r="BD417" s="37"/>
    </row>
    <row r="418" spans="1:56" ht="16.5" customHeight="1" x14ac:dyDescent="0.3">
      <c r="A418" s="39"/>
      <c r="B418" s="39"/>
      <c r="C418" s="39"/>
      <c r="D418" s="39"/>
      <c r="E418" s="37"/>
      <c r="F418" s="40"/>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c r="AN418" s="37"/>
      <c r="AO418" s="37"/>
      <c r="AP418" s="37"/>
      <c r="AQ418" s="37"/>
      <c r="AR418" s="37"/>
      <c r="AS418" s="37"/>
      <c r="AT418" s="37"/>
      <c r="AU418" s="37"/>
      <c r="AV418" s="37"/>
      <c r="AW418" s="37"/>
      <c r="AX418" s="37"/>
      <c r="AY418" s="37"/>
      <c r="AZ418" s="37"/>
      <c r="BA418" s="37"/>
      <c r="BB418" s="37"/>
      <c r="BC418" s="37"/>
      <c r="BD418" s="37"/>
    </row>
    <row r="419" spans="1:56" ht="16.5" customHeight="1" x14ac:dyDescent="0.3">
      <c r="A419" s="39"/>
      <c r="B419" s="39"/>
      <c r="C419" s="39"/>
      <c r="D419" s="39"/>
      <c r="E419" s="37"/>
      <c r="F419" s="40"/>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c r="AN419" s="37"/>
      <c r="AO419" s="37"/>
      <c r="AP419" s="37"/>
      <c r="AQ419" s="37"/>
      <c r="AR419" s="37"/>
      <c r="AS419" s="37"/>
      <c r="AT419" s="37"/>
      <c r="AU419" s="37"/>
      <c r="AV419" s="37"/>
      <c r="AW419" s="37"/>
      <c r="AX419" s="37"/>
      <c r="AY419" s="37"/>
      <c r="AZ419" s="37"/>
      <c r="BA419" s="37"/>
      <c r="BB419" s="37"/>
      <c r="BC419" s="37"/>
      <c r="BD419" s="37"/>
    </row>
    <row r="420" spans="1:56" ht="16.5" customHeight="1" x14ac:dyDescent="0.3">
      <c r="A420" s="39"/>
      <c r="B420" s="39"/>
      <c r="C420" s="39"/>
      <c r="D420" s="39"/>
      <c r="E420" s="37"/>
      <c r="F420" s="40"/>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c r="AN420" s="37"/>
      <c r="AO420" s="37"/>
      <c r="AP420" s="37"/>
      <c r="AQ420" s="37"/>
      <c r="AR420" s="37"/>
      <c r="AS420" s="37"/>
      <c r="AT420" s="37"/>
      <c r="AU420" s="37"/>
      <c r="AV420" s="37"/>
      <c r="AW420" s="37"/>
      <c r="AX420" s="37"/>
      <c r="AY420" s="37"/>
      <c r="AZ420" s="37"/>
      <c r="BA420" s="37"/>
      <c r="BB420" s="37"/>
      <c r="BC420" s="37"/>
      <c r="BD420" s="37"/>
    </row>
    <row r="421" spans="1:56" ht="16.5" customHeight="1" x14ac:dyDescent="0.3">
      <c r="A421" s="39"/>
      <c r="B421" s="39"/>
      <c r="C421" s="39"/>
      <c r="D421" s="39"/>
      <c r="E421" s="37"/>
      <c r="F421" s="40"/>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c r="AN421" s="37"/>
      <c r="AO421" s="37"/>
      <c r="AP421" s="37"/>
      <c r="AQ421" s="37"/>
      <c r="AR421" s="37"/>
      <c r="AS421" s="37"/>
      <c r="AT421" s="37"/>
      <c r="AU421" s="37"/>
      <c r="AV421" s="37"/>
      <c r="AW421" s="37"/>
      <c r="AX421" s="37"/>
      <c r="AY421" s="37"/>
      <c r="AZ421" s="37"/>
      <c r="BA421" s="37"/>
      <c r="BB421" s="37"/>
      <c r="BC421" s="37"/>
      <c r="BD421" s="37"/>
    </row>
    <row r="422" spans="1:56" ht="16.5" customHeight="1" x14ac:dyDescent="0.3">
      <c r="A422" s="39"/>
      <c r="B422" s="39"/>
      <c r="C422" s="39"/>
      <c r="D422" s="39"/>
      <c r="E422" s="37"/>
      <c r="F422" s="40"/>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c r="AO422" s="37"/>
      <c r="AP422" s="37"/>
      <c r="AQ422" s="37"/>
      <c r="AR422" s="37"/>
      <c r="AS422" s="37"/>
      <c r="AT422" s="37"/>
      <c r="AU422" s="37"/>
      <c r="AV422" s="37"/>
      <c r="AW422" s="37"/>
      <c r="AX422" s="37"/>
      <c r="AY422" s="37"/>
      <c r="AZ422" s="37"/>
      <c r="BA422" s="37"/>
      <c r="BB422" s="37"/>
      <c r="BC422" s="37"/>
      <c r="BD422" s="37"/>
    </row>
    <row r="423" spans="1:56" ht="16.5" customHeight="1" x14ac:dyDescent="0.3">
      <c r="A423" s="39"/>
      <c r="B423" s="39"/>
      <c r="C423" s="39"/>
      <c r="D423" s="39"/>
      <c r="E423" s="37"/>
      <c r="F423" s="40"/>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c r="AN423" s="37"/>
      <c r="AO423" s="37"/>
      <c r="AP423" s="37"/>
      <c r="AQ423" s="37"/>
      <c r="AR423" s="37"/>
      <c r="AS423" s="37"/>
      <c r="AT423" s="37"/>
      <c r="AU423" s="37"/>
      <c r="AV423" s="37"/>
      <c r="AW423" s="37"/>
      <c r="AX423" s="37"/>
      <c r="AY423" s="37"/>
      <c r="AZ423" s="37"/>
      <c r="BA423" s="37"/>
      <c r="BB423" s="37"/>
      <c r="BC423" s="37"/>
      <c r="BD423" s="37"/>
    </row>
    <row r="424" spans="1:56" ht="16.5" customHeight="1" x14ac:dyDescent="0.3">
      <c r="A424" s="39"/>
      <c r="B424" s="39"/>
      <c r="C424" s="39"/>
      <c r="D424" s="39"/>
      <c r="E424" s="37"/>
      <c r="F424" s="40"/>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c r="AN424" s="37"/>
      <c r="AO424" s="37"/>
      <c r="AP424" s="37"/>
      <c r="AQ424" s="37"/>
      <c r="AR424" s="37"/>
      <c r="AS424" s="37"/>
      <c r="AT424" s="37"/>
      <c r="AU424" s="37"/>
      <c r="AV424" s="37"/>
      <c r="AW424" s="37"/>
      <c r="AX424" s="37"/>
      <c r="AY424" s="37"/>
      <c r="AZ424" s="37"/>
      <c r="BA424" s="37"/>
      <c r="BB424" s="37"/>
      <c r="BC424" s="37"/>
      <c r="BD424" s="37"/>
    </row>
    <row r="425" spans="1:56" ht="16.5" customHeight="1" x14ac:dyDescent="0.3">
      <c r="A425" s="39"/>
      <c r="B425" s="39"/>
      <c r="C425" s="39"/>
      <c r="D425" s="39"/>
      <c r="E425" s="37"/>
      <c r="F425" s="40"/>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c r="AN425" s="37"/>
      <c r="AO425" s="37"/>
      <c r="AP425" s="37"/>
      <c r="AQ425" s="37"/>
      <c r="AR425" s="37"/>
      <c r="AS425" s="37"/>
      <c r="AT425" s="37"/>
      <c r="AU425" s="37"/>
      <c r="AV425" s="37"/>
      <c r="AW425" s="37"/>
      <c r="AX425" s="37"/>
      <c r="AY425" s="37"/>
      <c r="AZ425" s="37"/>
      <c r="BA425" s="37"/>
      <c r="BB425" s="37"/>
      <c r="BC425" s="37"/>
      <c r="BD425" s="37"/>
    </row>
    <row r="426" spans="1:56" ht="16.5" customHeight="1" x14ac:dyDescent="0.3">
      <c r="A426" s="39"/>
      <c r="B426" s="39"/>
      <c r="C426" s="39"/>
      <c r="D426" s="39"/>
      <c r="E426" s="37"/>
      <c r="F426" s="40"/>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c r="AN426" s="37"/>
      <c r="AO426" s="37"/>
      <c r="AP426" s="37"/>
      <c r="AQ426" s="37"/>
      <c r="AR426" s="37"/>
      <c r="AS426" s="37"/>
      <c r="AT426" s="37"/>
      <c r="AU426" s="37"/>
      <c r="AV426" s="37"/>
      <c r="AW426" s="37"/>
      <c r="AX426" s="37"/>
      <c r="AY426" s="37"/>
      <c r="AZ426" s="37"/>
      <c r="BA426" s="37"/>
      <c r="BB426" s="37"/>
      <c r="BC426" s="37"/>
      <c r="BD426" s="37"/>
    </row>
    <row r="427" spans="1:56" ht="16.5" customHeight="1" x14ac:dyDescent="0.3">
      <c r="A427" s="39"/>
      <c r="B427" s="39"/>
      <c r="C427" s="39"/>
      <c r="D427" s="39"/>
      <c r="E427" s="37"/>
      <c r="F427" s="40"/>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c r="AN427" s="37"/>
      <c r="AO427" s="37"/>
      <c r="AP427" s="37"/>
      <c r="AQ427" s="37"/>
      <c r="AR427" s="37"/>
      <c r="AS427" s="37"/>
      <c r="AT427" s="37"/>
      <c r="AU427" s="37"/>
      <c r="AV427" s="37"/>
      <c r="AW427" s="37"/>
      <c r="AX427" s="37"/>
      <c r="AY427" s="37"/>
      <c r="AZ427" s="37"/>
      <c r="BA427" s="37"/>
      <c r="BB427" s="37"/>
      <c r="BC427" s="37"/>
      <c r="BD427" s="37"/>
    </row>
    <row r="428" spans="1:56" ht="16.5" customHeight="1" x14ac:dyDescent="0.3">
      <c r="A428" s="39"/>
      <c r="B428" s="39"/>
      <c r="C428" s="39"/>
      <c r="D428" s="39"/>
      <c r="E428" s="37"/>
      <c r="F428" s="40"/>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c r="AN428" s="37"/>
      <c r="AO428" s="37"/>
      <c r="AP428" s="37"/>
      <c r="AQ428" s="37"/>
      <c r="AR428" s="37"/>
      <c r="AS428" s="37"/>
      <c r="AT428" s="37"/>
      <c r="AU428" s="37"/>
      <c r="AV428" s="37"/>
      <c r="AW428" s="37"/>
      <c r="AX428" s="37"/>
      <c r="AY428" s="37"/>
      <c r="AZ428" s="37"/>
      <c r="BA428" s="37"/>
      <c r="BB428" s="37"/>
      <c r="BC428" s="37"/>
      <c r="BD428" s="37"/>
    </row>
    <row r="429" spans="1:56" ht="16.5" customHeight="1" x14ac:dyDescent="0.3">
      <c r="A429" s="39"/>
      <c r="B429" s="39"/>
      <c r="C429" s="39"/>
      <c r="D429" s="39"/>
      <c r="E429" s="37"/>
      <c r="F429" s="40"/>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c r="AN429" s="37"/>
      <c r="AO429" s="37"/>
      <c r="AP429" s="37"/>
      <c r="AQ429" s="37"/>
      <c r="AR429" s="37"/>
      <c r="AS429" s="37"/>
      <c r="AT429" s="37"/>
      <c r="AU429" s="37"/>
      <c r="AV429" s="37"/>
      <c r="AW429" s="37"/>
      <c r="AX429" s="37"/>
      <c r="AY429" s="37"/>
      <c r="AZ429" s="37"/>
      <c r="BA429" s="37"/>
      <c r="BB429" s="37"/>
      <c r="BC429" s="37"/>
      <c r="BD429" s="37"/>
    </row>
    <row r="430" spans="1:56" ht="16.5" customHeight="1" x14ac:dyDescent="0.3">
      <c r="A430" s="39"/>
      <c r="B430" s="39"/>
      <c r="C430" s="39"/>
      <c r="D430" s="39"/>
      <c r="E430" s="37"/>
      <c r="F430" s="40"/>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c r="AN430" s="37"/>
      <c r="AO430" s="37"/>
      <c r="AP430" s="37"/>
      <c r="AQ430" s="37"/>
      <c r="AR430" s="37"/>
      <c r="AS430" s="37"/>
      <c r="AT430" s="37"/>
      <c r="AU430" s="37"/>
      <c r="AV430" s="37"/>
      <c r="AW430" s="37"/>
      <c r="AX430" s="37"/>
      <c r="AY430" s="37"/>
      <c r="AZ430" s="37"/>
      <c r="BA430" s="37"/>
      <c r="BB430" s="37"/>
      <c r="BC430" s="37"/>
      <c r="BD430" s="37"/>
    </row>
    <row r="431" spans="1:56" ht="16.5" customHeight="1" x14ac:dyDescent="0.3">
      <c r="A431" s="39"/>
      <c r="B431" s="39"/>
      <c r="C431" s="39"/>
      <c r="D431" s="39"/>
      <c r="E431" s="37"/>
      <c r="F431" s="40"/>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c r="AN431" s="37"/>
      <c r="AO431" s="37"/>
      <c r="AP431" s="37"/>
      <c r="AQ431" s="37"/>
      <c r="AR431" s="37"/>
      <c r="AS431" s="37"/>
      <c r="AT431" s="37"/>
      <c r="AU431" s="37"/>
      <c r="AV431" s="37"/>
      <c r="AW431" s="37"/>
      <c r="AX431" s="37"/>
      <c r="AY431" s="37"/>
      <c r="AZ431" s="37"/>
      <c r="BA431" s="37"/>
      <c r="BB431" s="37"/>
      <c r="BC431" s="37"/>
      <c r="BD431" s="37"/>
    </row>
    <row r="432" spans="1:56" ht="16.5" customHeight="1" x14ac:dyDescent="0.3">
      <c r="A432" s="39"/>
      <c r="B432" s="39"/>
      <c r="C432" s="39"/>
      <c r="D432" s="39"/>
      <c r="E432" s="37"/>
      <c r="F432" s="40"/>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c r="AN432" s="37"/>
      <c r="AO432" s="37"/>
      <c r="AP432" s="37"/>
      <c r="AQ432" s="37"/>
      <c r="AR432" s="37"/>
      <c r="AS432" s="37"/>
      <c r="AT432" s="37"/>
      <c r="AU432" s="37"/>
      <c r="AV432" s="37"/>
      <c r="AW432" s="37"/>
      <c r="AX432" s="37"/>
      <c r="AY432" s="37"/>
      <c r="AZ432" s="37"/>
      <c r="BA432" s="37"/>
      <c r="BB432" s="37"/>
      <c r="BC432" s="37"/>
      <c r="BD432" s="37"/>
    </row>
    <row r="433" spans="1:56" ht="16.5" customHeight="1" x14ac:dyDescent="0.3">
      <c r="A433" s="39"/>
      <c r="B433" s="39"/>
      <c r="C433" s="39"/>
      <c r="D433" s="39"/>
      <c r="E433" s="37"/>
      <c r="F433" s="40"/>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c r="AN433" s="37"/>
      <c r="AO433" s="37"/>
      <c r="AP433" s="37"/>
      <c r="AQ433" s="37"/>
      <c r="AR433" s="37"/>
      <c r="AS433" s="37"/>
      <c r="AT433" s="37"/>
      <c r="AU433" s="37"/>
      <c r="AV433" s="37"/>
      <c r="AW433" s="37"/>
      <c r="AX433" s="37"/>
      <c r="AY433" s="37"/>
      <c r="AZ433" s="37"/>
      <c r="BA433" s="37"/>
      <c r="BB433" s="37"/>
      <c r="BC433" s="37"/>
      <c r="BD433" s="37"/>
    </row>
    <row r="434" spans="1:56" ht="16.5" customHeight="1" x14ac:dyDescent="0.3">
      <c r="A434" s="39"/>
      <c r="B434" s="39"/>
      <c r="C434" s="39"/>
      <c r="D434" s="39"/>
      <c r="E434" s="37"/>
      <c r="F434" s="40"/>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c r="AO434" s="37"/>
      <c r="AP434" s="37"/>
      <c r="AQ434" s="37"/>
      <c r="AR434" s="37"/>
      <c r="AS434" s="37"/>
      <c r="AT434" s="37"/>
      <c r="AU434" s="37"/>
      <c r="AV434" s="37"/>
      <c r="AW434" s="37"/>
      <c r="AX434" s="37"/>
      <c r="AY434" s="37"/>
      <c r="AZ434" s="37"/>
      <c r="BA434" s="37"/>
      <c r="BB434" s="37"/>
      <c r="BC434" s="37"/>
      <c r="BD434" s="37"/>
    </row>
    <row r="435" spans="1:56" ht="16.5" customHeight="1" x14ac:dyDescent="0.3">
      <c r="A435" s="39"/>
      <c r="B435" s="39"/>
      <c r="C435" s="39"/>
      <c r="D435" s="39"/>
      <c r="E435" s="37"/>
      <c r="F435" s="40"/>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c r="AO435" s="37"/>
      <c r="AP435" s="37"/>
      <c r="AQ435" s="37"/>
      <c r="AR435" s="37"/>
      <c r="AS435" s="37"/>
      <c r="AT435" s="37"/>
      <c r="AU435" s="37"/>
      <c r="AV435" s="37"/>
      <c r="AW435" s="37"/>
      <c r="AX435" s="37"/>
      <c r="AY435" s="37"/>
      <c r="AZ435" s="37"/>
      <c r="BA435" s="37"/>
      <c r="BB435" s="37"/>
      <c r="BC435" s="37"/>
      <c r="BD435" s="37"/>
    </row>
    <row r="436" spans="1:56" ht="16.5" customHeight="1" x14ac:dyDescent="0.3">
      <c r="A436" s="39"/>
      <c r="B436" s="39"/>
      <c r="C436" s="39"/>
      <c r="D436" s="39"/>
      <c r="E436" s="37"/>
      <c r="F436" s="40"/>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c r="AO436" s="37"/>
      <c r="AP436" s="37"/>
      <c r="AQ436" s="37"/>
      <c r="AR436" s="37"/>
      <c r="AS436" s="37"/>
      <c r="AT436" s="37"/>
      <c r="AU436" s="37"/>
      <c r="AV436" s="37"/>
      <c r="AW436" s="37"/>
      <c r="AX436" s="37"/>
      <c r="AY436" s="37"/>
      <c r="AZ436" s="37"/>
      <c r="BA436" s="37"/>
      <c r="BB436" s="37"/>
      <c r="BC436" s="37"/>
      <c r="BD436" s="37"/>
    </row>
    <row r="437" spans="1:56" ht="16.5" customHeight="1" x14ac:dyDescent="0.3">
      <c r="A437" s="39"/>
      <c r="B437" s="39"/>
      <c r="C437" s="39"/>
      <c r="D437" s="39"/>
      <c r="E437" s="37"/>
      <c r="F437" s="40"/>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c r="AO437" s="37"/>
      <c r="AP437" s="37"/>
      <c r="AQ437" s="37"/>
      <c r="AR437" s="37"/>
      <c r="AS437" s="37"/>
      <c r="AT437" s="37"/>
      <c r="AU437" s="37"/>
      <c r="AV437" s="37"/>
      <c r="AW437" s="37"/>
      <c r="AX437" s="37"/>
      <c r="AY437" s="37"/>
      <c r="AZ437" s="37"/>
      <c r="BA437" s="37"/>
      <c r="BB437" s="37"/>
      <c r="BC437" s="37"/>
      <c r="BD437" s="37"/>
    </row>
    <row r="438" spans="1:56" ht="16.5" customHeight="1" x14ac:dyDescent="0.3">
      <c r="A438" s="39"/>
      <c r="B438" s="39"/>
      <c r="C438" s="39"/>
      <c r="D438" s="39"/>
      <c r="E438" s="37"/>
      <c r="F438" s="40"/>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c r="AO438" s="37"/>
      <c r="AP438" s="37"/>
      <c r="AQ438" s="37"/>
      <c r="AR438" s="37"/>
      <c r="AS438" s="37"/>
      <c r="AT438" s="37"/>
      <c r="AU438" s="37"/>
      <c r="AV438" s="37"/>
      <c r="AW438" s="37"/>
      <c r="AX438" s="37"/>
      <c r="AY438" s="37"/>
      <c r="AZ438" s="37"/>
      <c r="BA438" s="37"/>
      <c r="BB438" s="37"/>
      <c r="BC438" s="37"/>
      <c r="BD438" s="37"/>
    </row>
    <row r="439" spans="1:56" ht="16.5" customHeight="1" x14ac:dyDescent="0.3">
      <c r="A439" s="39"/>
      <c r="B439" s="39"/>
      <c r="C439" s="39"/>
      <c r="D439" s="39"/>
      <c r="E439" s="37"/>
      <c r="F439" s="40"/>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c r="AP439" s="37"/>
      <c r="AQ439" s="37"/>
      <c r="AR439" s="37"/>
      <c r="AS439" s="37"/>
      <c r="AT439" s="37"/>
      <c r="AU439" s="37"/>
      <c r="AV439" s="37"/>
      <c r="AW439" s="37"/>
      <c r="AX439" s="37"/>
      <c r="AY439" s="37"/>
      <c r="AZ439" s="37"/>
      <c r="BA439" s="37"/>
      <c r="BB439" s="37"/>
      <c r="BC439" s="37"/>
      <c r="BD439" s="37"/>
    </row>
    <row r="440" spans="1:56" ht="16.5" customHeight="1" x14ac:dyDescent="0.3">
      <c r="A440" s="39"/>
      <c r="B440" s="39"/>
      <c r="C440" s="39"/>
      <c r="D440" s="39"/>
      <c r="E440" s="37"/>
      <c r="F440" s="40"/>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c r="AO440" s="37"/>
      <c r="AP440" s="37"/>
      <c r="AQ440" s="37"/>
      <c r="AR440" s="37"/>
      <c r="AS440" s="37"/>
      <c r="AT440" s="37"/>
      <c r="AU440" s="37"/>
      <c r="AV440" s="37"/>
      <c r="AW440" s="37"/>
      <c r="AX440" s="37"/>
      <c r="AY440" s="37"/>
      <c r="AZ440" s="37"/>
      <c r="BA440" s="37"/>
      <c r="BB440" s="37"/>
      <c r="BC440" s="37"/>
      <c r="BD440" s="37"/>
    </row>
    <row r="441" spans="1:56" ht="16.5" customHeight="1" x14ac:dyDescent="0.3">
      <c r="A441" s="39"/>
      <c r="B441" s="39"/>
      <c r="C441" s="39"/>
      <c r="D441" s="39"/>
      <c r="E441" s="37"/>
      <c r="F441" s="40"/>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c r="AO441" s="37"/>
      <c r="AP441" s="37"/>
      <c r="AQ441" s="37"/>
      <c r="AR441" s="37"/>
      <c r="AS441" s="37"/>
      <c r="AT441" s="37"/>
      <c r="AU441" s="37"/>
      <c r="AV441" s="37"/>
      <c r="AW441" s="37"/>
      <c r="AX441" s="37"/>
      <c r="AY441" s="37"/>
      <c r="AZ441" s="37"/>
      <c r="BA441" s="37"/>
      <c r="BB441" s="37"/>
      <c r="BC441" s="37"/>
      <c r="BD441" s="37"/>
    </row>
    <row r="442" spans="1:56" ht="16.5" customHeight="1" x14ac:dyDescent="0.3">
      <c r="A442" s="39"/>
      <c r="B442" s="39"/>
      <c r="C442" s="39"/>
      <c r="D442" s="39"/>
      <c r="E442" s="37"/>
      <c r="F442" s="40"/>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c r="AO442" s="37"/>
      <c r="AP442" s="37"/>
      <c r="AQ442" s="37"/>
      <c r="AR442" s="37"/>
      <c r="AS442" s="37"/>
      <c r="AT442" s="37"/>
      <c r="AU442" s="37"/>
      <c r="AV442" s="37"/>
      <c r="AW442" s="37"/>
      <c r="AX442" s="37"/>
      <c r="AY442" s="37"/>
      <c r="AZ442" s="37"/>
      <c r="BA442" s="37"/>
      <c r="BB442" s="37"/>
      <c r="BC442" s="37"/>
      <c r="BD442" s="37"/>
    </row>
    <row r="443" spans="1:56" ht="16.5" customHeight="1" x14ac:dyDescent="0.3">
      <c r="A443" s="39"/>
      <c r="B443" s="39"/>
      <c r="C443" s="39"/>
      <c r="D443" s="39"/>
      <c r="E443" s="37"/>
      <c r="F443" s="40"/>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c r="AO443" s="37"/>
      <c r="AP443" s="37"/>
      <c r="AQ443" s="37"/>
      <c r="AR443" s="37"/>
      <c r="AS443" s="37"/>
      <c r="AT443" s="37"/>
      <c r="AU443" s="37"/>
      <c r="AV443" s="37"/>
      <c r="AW443" s="37"/>
      <c r="AX443" s="37"/>
      <c r="AY443" s="37"/>
      <c r="AZ443" s="37"/>
      <c r="BA443" s="37"/>
      <c r="BB443" s="37"/>
      <c r="BC443" s="37"/>
      <c r="BD443" s="37"/>
    </row>
    <row r="444" spans="1:56" ht="16.5" customHeight="1" x14ac:dyDescent="0.3">
      <c r="A444" s="39"/>
      <c r="B444" s="39"/>
      <c r="C444" s="39"/>
      <c r="D444" s="39"/>
      <c r="E444" s="37"/>
      <c r="F444" s="40"/>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c r="AO444" s="37"/>
      <c r="AP444" s="37"/>
      <c r="AQ444" s="37"/>
      <c r="AR444" s="37"/>
      <c r="AS444" s="37"/>
      <c r="AT444" s="37"/>
      <c r="AU444" s="37"/>
      <c r="AV444" s="37"/>
      <c r="AW444" s="37"/>
      <c r="AX444" s="37"/>
      <c r="AY444" s="37"/>
      <c r="AZ444" s="37"/>
      <c r="BA444" s="37"/>
      <c r="BB444" s="37"/>
      <c r="BC444" s="37"/>
      <c r="BD444" s="37"/>
    </row>
    <row r="445" spans="1:56" ht="16.5" customHeight="1" x14ac:dyDescent="0.3">
      <c r="A445" s="39"/>
      <c r="B445" s="39"/>
      <c r="C445" s="39"/>
      <c r="D445" s="39"/>
      <c r="E445" s="37"/>
      <c r="F445" s="40"/>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c r="AO445" s="37"/>
      <c r="AP445" s="37"/>
      <c r="AQ445" s="37"/>
      <c r="AR445" s="37"/>
      <c r="AS445" s="37"/>
      <c r="AT445" s="37"/>
      <c r="AU445" s="37"/>
      <c r="AV445" s="37"/>
      <c r="AW445" s="37"/>
      <c r="AX445" s="37"/>
      <c r="AY445" s="37"/>
      <c r="AZ445" s="37"/>
      <c r="BA445" s="37"/>
      <c r="BB445" s="37"/>
      <c r="BC445" s="37"/>
      <c r="BD445" s="37"/>
    </row>
    <row r="446" spans="1:56" ht="16.5" customHeight="1" x14ac:dyDescent="0.3">
      <c r="A446" s="39"/>
      <c r="B446" s="39"/>
      <c r="C446" s="39"/>
      <c r="D446" s="39"/>
      <c r="E446" s="37"/>
      <c r="F446" s="40"/>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c r="AO446" s="37"/>
      <c r="AP446" s="37"/>
      <c r="AQ446" s="37"/>
      <c r="AR446" s="37"/>
      <c r="AS446" s="37"/>
      <c r="AT446" s="37"/>
      <c r="AU446" s="37"/>
      <c r="AV446" s="37"/>
      <c r="AW446" s="37"/>
      <c r="AX446" s="37"/>
      <c r="AY446" s="37"/>
      <c r="AZ446" s="37"/>
      <c r="BA446" s="37"/>
      <c r="BB446" s="37"/>
      <c r="BC446" s="37"/>
      <c r="BD446" s="37"/>
    </row>
    <row r="447" spans="1:56" ht="16.5" customHeight="1" x14ac:dyDescent="0.3">
      <c r="A447" s="39"/>
      <c r="B447" s="39"/>
      <c r="C447" s="39"/>
      <c r="D447" s="39"/>
      <c r="E447" s="37"/>
      <c r="F447" s="40"/>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c r="AO447" s="37"/>
      <c r="AP447" s="37"/>
      <c r="AQ447" s="37"/>
      <c r="AR447" s="37"/>
      <c r="AS447" s="37"/>
      <c r="AT447" s="37"/>
      <c r="AU447" s="37"/>
      <c r="AV447" s="37"/>
      <c r="AW447" s="37"/>
      <c r="AX447" s="37"/>
      <c r="AY447" s="37"/>
      <c r="AZ447" s="37"/>
      <c r="BA447" s="37"/>
      <c r="BB447" s="37"/>
      <c r="BC447" s="37"/>
      <c r="BD447" s="37"/>
    </row>
    <row r="448" spans="1:56" ht="16.5" customHeight="1" x14ac:dyDescent="0.3">
      <c r="A448" s="39"/>
      <c r="B448" s="39"/>
      <c r="C448" s="39"/>
      <c r="D448" s="39"/>
      <c r="E448" s="37"/>
      <c r="F448" s="40"/>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c r="AO448" s="37"/>
      <c r="AP448" s="37"/>
      <c r="AQ448" s="37"/>
      <c r="AR448" s="37"/>
      <c r="AS448" s="37"/>
      <c r="AT448" s="37"/>
      <c r="AU448" s="37"/>
      <c r="AV448" s="37"/>
      <c r="AW448" s="37"/>
      <c r="AX448" s="37"/>
      <c r="AY448" s="37"/>
      <c r="AZ448" s="37"/>
      <c r="BA448" s="37"/>
      <c r="BB448" s="37"/>
      <c r="BC448" s="37"/>
      <c r="BD448" s="37"/>
    </row>
    <row r="449" spans="1:56" ht="16.5" customHeight="1" x14ac:dyDescent="0.3">
      <c r="A449" s="39"/>
      <c r="B449" s="39"/>
      <c r="C449" s="39"/>
      <c r="D449" s="39"/>
      <c r="E449" s="37"/>
      <c r="F449" s="40"/>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c r="AO449" s="37"/>
      <c r="AP449" s="37"/>
      <c r="AQ449" s="37"/>
      <c r="AR449" s="37"/>
      <c r="AS449" s="37"/>
      <c r="AT449" s="37"/>
      <c r="AU449" s="37"/>
      <c r="AV449" s="37"/>
      <c r="AW449" s="37"/>
      <c r="AX449" s="37"/>
      <c r="AY449" s="37"/>
      <c r="AZ449" s="37"/>
      <c r="BA449" s="37"/>
      <c r="BB449" s="37"/>
      <c r="BC449" s="37"/>
      <c r="BD449" s="37"/>
    </row>
    <row r="450" spans="1:56" ht="16.5" customHeight="1" x14ac:dyDescent="0.3">
      <c r="A450" s="39"/>
      <c r="B450" s="39"/>
      <c r="C450" s="39"/>
      <c r="D450" s="39"/>
      <c r="E450" s="37"/>
      <c r="F450" s="40"/>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c r="AO450" s="37"/>
      <c r="AP450" s="37"/>
      <c r="AQ450" s="37"/>
      <c r="AR450" s="37"/>
      <c r="AS450" s="37"/>
      <c r="AT450" s="37"/>
      <c r="AU450" s="37"/>
      <c r="AV450" s="37"/>
      <c r="AW450" s="37"/>
      <c r="AX450" s="37"/>
      <c r="AY450" s="37"/>
      <c r="AZ450" s="37"/>
      <c r="BA450" s="37"/>
      <c r="BB450" s="37"/>
      <c r="BC450" s="37"/>
      <c r="BD450" s="37"/>
    </row>
    <row r="451" spans="1:56" ht="16.5" customHeight="1" x14ac:dyDescent="0.3">
      <c r="A451" s="39"/>
      <c r="B451" s="39"/>
      <c r="C451" s="39"/>
      <c r="D451" s="39"/>
      <c r="E451" s="37"/>
      <c r="F451" s="40"/>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c r="AO451" s="37"/>
      <c r="AP451" s="37"/>
      <c r="AQ451" s="37"/>
      <c r="AR451" s="37"/>
      <c r="AS451" s="37"/>
      <c r="AT451" s="37"/>
      <c r="AU451" s="37"/>
      <c r="AV451" s="37"/>
      <c r="AW451" s="37"/>
      <c r="AX451" s="37"/>
      <c r="AY451" s="37"/>
      <c r="AZ451" s="37"/>
      <c r="BA451" s="37"/>
      <c r="BB451" s="37"/>
      <c r="BC451" s="37"/>
      <c r="BD451" s="37"/>
    </row>
    <row r="452" spans="1:56" ht="16.5" customHeight="1" x14ac:dyDescent="0.3">
      <c r="A452" s="39"/>
      <c r="B452" s="39"/>
      <c r="C452" s="39"/>
      <c r="D452" s="39"/>
      <c r="E452" s="37"/>
      <c r="F452" s="40"/>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c r="AO452" s="37"/>
      <c r="AP452" s="37"/>
      <c r="AQ452" s="37"/>
      <c r="AR452" s="37"/>
      <c r="AS452" s="37"/>
      <c r="AT452" s="37"/>
      <c r="AU452" s="37"/>
      <c r="AV452" s="37"/>
      <c r="AW452" s="37"/>
      <c r="AX452" s="37"/>
      <c r="AY452" s="37"/>
      <c r="AZ452" s="37"/>
      <c r="BA452" s="37"/>
      <c r="BB452" s="37"/>
      <c r="BC452" s="37"/>
      <c r="BD452" s="37"/>
    </row>
    <row r="453" spans="1:56" ht="16.5" customHeight="1" x14ac:dyDescent="0.3">
      <c r="A453" s="39"/>
      <c r="B453" s="39"/>
      <c r="C453" s="39"/>
      <c r="D453" s="39"/>
      <c r="E453" s="37"/>
      <c r="F453" s="40"/>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c r="AO453" s="37"/>
      <c r="AP453" s="37"/>
      <c r="AQ453" s="37"/>
      <c r="AR453" s="37"/>
      <c r="AS453" s="37"/>
      <c r="AT453" s="37"/>
      <c r="AU453" s="37"/>
      <c r="AV453" s="37"/>
      <c r="AW453" s="37"/>
      <c r="AX453" s="37"/>
      <c r="AY453" s="37"/>
      <c r="AZ453" s="37"/>
      <c r="BA453" s="37"/>
      <c r="BB453" s="37"/>
      <c r="BC453" s="37"/>
      <c r="BD453" s="37"/>
    </row>
    <row r="454" spans="1:56" ht="16.5" customHeight="1" x14ac:dyDescent="0.3">
      <c r="A454" s="39"/>
      <c r="B454" s="39"/>
      <c r="C454" s="39"/>
      <c r="D454" s="39"/>
      <c r="E454" s="37"/>
      <c r="F454" s="40"/>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c r="AO454" s="37"/>
      <c r="AP454" s="37"/>
      <c r="AQ454" s="37"/>
      <c r="AR454" s="37"/>
      <c r="AS454" s="37"/>
      <c r="AT454" s="37"/>
      <c r="AU454" s="37"/>
      <c r="AV454" s="37"/>
      <c r="AW454" s="37"/>
      <c r="AX454" s="37"/>
      <c r="AY454" s="37"/>
      <c r="AZ454" s="37"/>
      <c r="BA454" s="37"/>
      <c r="BB454" s="37"/>
      <c r="BC454" s="37"/>
      <c r="BD454" s="37"/>
    </row>
    <row r="455" spans="1:56" ht="16.5" customHeight="1" x14ac:dyDescent="0.3">
      <c r="A455" s="39"/>
      <c r="B455" s="39"/>
      <c r="C455" s="39"/>
      <c r="D455" s="39"/>
      <c r="E455" s="37"/>
      <c r="F455" s="40"/>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c r="AO455" s="37"/>
      <c r="AP455" s="37"/>
      <c r="AQ455" s="37"/>
      <c r="AR455" s="37"/>
      <c r="AS455" s="37"/>
      <c r="AT455" s="37"/>
      <c r="AU455" s="37"/>
      <c r="AV455" s="37"/>
      <c r="AW455" s="37"/>
      <c r="AX455" s="37"/>
      <c r="AY455" s="37"/>
      <c r="AZ455" s="37"/>
      <c r="BA455" s="37"/>
      <c r="BB455" s="37"/>
      <c r="BC455" s="37"/>
      <c r="BD455" s="37"/>
    </row>
    <row r="456" spans="1:56" ht="16.5" customHeight="1" x14ac:dyDescent="0.3">
      <c r="A456" s="39"/>
      <c r="B456" s="39"/>
      <c r="C456" s="39"/>
      <c r="D456" s="39"/>
      <c r="E456" s="37"/>
      <c r="F456" s="40"/>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c r="AO456" s="37"/>
      <c r="AP456" s="37"/>
      <c r="AQ456" s="37"/>
      <c r="AR456" s="37"/>
      <c r="AS456" s="37"/>
      <c r="AT456" s="37"/>
      <c r="AU456" s="37"/>
      <c r="AV456" s="37"/>
      <c r="AW456" s="37"/>
      <c r="AX456" s="37"/>
      <c r="AY456" s="37"/>
      <c r="AZ456" s="37"/>
      <c r="BA456" s="37"/>
      <c r="BB456" s="37"/>
      <c r="BC456" s="37"/>
      <c r="BD456" s="37"/>
    </row>
    <row r="457" spans="1:56" ht="16.5" customHeight="1" x14ac:dyDescent="0.3">
      <c r="A457" s="39"/>
      <c r="B457" s="39"/>
      <c r="C457" s="39"/>
      <c r="D457" s="39"/>
      <c r="E457" s="37"/>
      <c r="F457" s="40"/>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c r="AO457" s="37"/>
      <c r="AP457" s="37"/>
      <c r="AQ457" s="37"/>
      <c r="AR457" s="37"/>
      <c r="AS457" s="37"/>
      <c r="AT457" s="37"/>
      <c r="AU457" s="37"/>
      <c r="AV457" s="37"/>
      <c r="AW457" s="37"/>
      <c r="AX457" s="37"/>
      <c r="AY457" s="37"/>
      <c r="AZ457" s="37"/>
      <c r="BA457" s="37"/>
      <c r="BB457" s="37"/>
      <c r="BC457" s="37"/>
      <c r="BD457" s="37"/>
    </row>
    <row r="458" spans="1:56" ht="16.5" customHeight="1" x14ac:dyDescent="0.3">
      <c r="A458" s="39"/>
      <c r="B458" s="39"/>
      <c r="C458" s="39"/>
      <c r="D458" s="39"/>
      <c r="E458" s="37"/>
      <c r="F458" s="40"/>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c r="AO458" s="37"/>
      <c r="AP458" s="37"/>
      <c r="AQ458" s="37"/>
      <c r="AR458" s="37"/>
      <c r="AS458" s="37"/>
      <c r="AT458" s="37"/>
      <c r="AU458" s="37"/>
      <c r="AV458" s="37"/>
      <c r="AW458" s="37"/>
      <c r="AX458" s="37"/>
      <c r="AY458" s="37"/>
      <c r="AZ458" s="37"/>
      <c r="BA458" s="37"/>
      <c r="BB458" s="37"/>
      <c r="BC458" s="37"/>
      <c r="BD458" s="37"/>
    </row>
    <row r="459" spans="1:56" ht="16.5" customHeight="1" x14ac:dyDescent="0.3">
      <c r="A459" s="39"/>
      <c r="B459" s="39"/>
      <c r="C459" s="39"/>
      <c r="D459" s="39"/>
      <c r="E459" s="37"/>
      <c r="F459" s="40"/>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c r="AO459" s="37"/>
      <c r="AP459" s="37"/>
      <c r="AQ459" s="37"/>
      <c r="AR459" s="37"/>
      <c r="AS459" s="37"/>
      <c r="AT459" s="37"/>
      <c r="AU459" s="37"/>
      <c r="AV459" s="37"/>
      <c r="AW459" s="37"/>
      <c r="AX459" s="37"/>
      <c r="AY459" s="37"/>
      <c r="AZ459" s="37"/>
      <c r="BA459" s="37"/>
      <c r="BB459" s="37"/>
      <c r="BC459" s="37"/>
      <c r="BD459" s="37"/>
    </row>
    <row r="460" spans="1:56" ht="16.5" customHeight="1" x14ac:dyDescent="0.3">
      <c r="A460" s="39"/>
      <c r="B460" s="39"/>
      <c r="C460" s="39"/>
      <c r="D460" s="39"/>
      <c r="E460" s="37"/>
      <c r="F460" s="40"/>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c r="AO460" s="37"/>
      <c r="AP460" s="37"/>
      <c r="AQ460" s="37"/>
      <c r="AR460" s="37"/>
      <c r="AS460" s="37"/>
      <c r="AT460" s="37"/>
      <c r="AU460" s="37"/>
      <c r="AV460" s="37"/>
      <c r="AW460" s="37"/>
      <c r="AX460" s="37"/>
      <c r="AY460" s="37"/>
      <c r="AZ460" s="37"/>
      <c r="BA460" s="37"/>
      <c r="BB460" s="37"/>
      <c r="BC460" s="37"/>
      <c r="BD460" s="37"/>
    </row>
    <row r="461" spans="1:56" ht="16.5" customHeight="1" x14ac:dyDescent="0.3">
      <c r="A461" s="39"/>
      <c r="B461" s="39"/>
      <c r="C461" s="39"/>
      <c r="D461" s="39"/>
      <c r="E461" s="37"/>
      <c r="F461" s="40"/>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c r="AO461" s="37"/>
      <c r="AP461" s="37"/>
      <c r="AQ461" s="37"/>
      <c r="AR461" s="37"/>
      <c r="AS461" s="37"/>
      <c r="AT461" s="37"/>
      <c r="AU461" s="37"/>
      <c r="AV461" s="37"/>
      <c r="AW461" s="37"/>
      <c r="AX461" s="37"/>
      <c r="AY461" s="37"/>
      <c r="AZ461" s="37"/>
      <c r="BA461" s="37"/>
      <c r="BB461" s="37"/>
      <c r="BC461" s="37"/>
      <c r="BD461" s="37"/>
    </row>
    <row r="462" spans="1:56" ht="16.5" customHeight="1" x14ac:dyDescent="0.3">
      <c r="A462" s="39"/>
      <c r="B462" s="39"/>
      <c r="C462" s="39"/>
      <c r="D462" s="39"/>
      <c r="E462" s="37"/>
      <c r="F462" s="40"/>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c r="AO462" s="37"/>
      <c r="AP462" s="37"/>
      <c r="AQ462" s="37"/>
      <c r="AR462" s="37"/>
      <c r="AS462" s="37"/>
      <c r="AT462" s="37"/>
      <c r="AU462" s="37"/>
      <c r="AV462" s="37"/>
      <c r="AW462" s="37"/>
      <c r="AX462" s="37"/>
      <c r="AY462" s="37"/>
      <c r="AZ462" s="37"/>
      <c r="BA462" s="37"/>
      <c r="BB462" s="37"/>
      <c r="BC462" s="37"/>
      <c r="BD462" s="37"/>
    </row>
    <row r="463" spans="1:56" ht="16.5" customHeight="1" x14ac:dyDescent="0.3">
      <c r="A463" s="39"/>
      <c r="B463" s="39"/>
      <c r="C463" s="39"/>
      <c r="D463" s="39"/>
      <c r="E463" s="37"/>
      <c r="F463" s="40"/>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c r="AO463" s="37"/>
      <c r="AP463" s="37"/>
      <c r="AQ463" s="37"/>
      <c r="AR463" s="37"/>
      <c r="AS463" s="37"/>
      <c r="AT463" s="37"/>
      <c r="AU463" s="37"/>
      <c r="AV463" s="37"/>
      <c r="AW463" s="37"/>
      <c r="AX463" s="37"/>
      <c r="AY463" s="37"/>
      <c r="AZ463" s="37"/>
      <c r="BA463" s="37"/>
      <c r="BB463" s="37"/>
      <c r="BC463" s="37"/>
      <c r="BD463" s="37"/>
    </row>
    <row r="464" spans="1:56" ht="16.5" customHeight="1" x14ac:dyDescent="0.3">
      <c r="A464" s="39"/>
      <c r="B464" s="39"/>
      <c r="C464" s="39"/>
      <c r="D464" s="39"/>
      <c r="E464" s="37"/>
      <c r="F464" s="40"/>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c r="AO464" s="37"/>
      <c r="AP464" s="37"/>
      <c r="AQ464" s="37"/>
      <c r="AR464" s="37"/>
      <c r="AS464" s="37"/>
      <c r="AT464" s="37"/>
      <c r="AU464" s="37"/>
      <c r="AV464" s="37"/>
      <c r="AW464" s="37"/>
      <c r="AX464" s="37"/>
      <c r="AY464" s="37"/>
      <c r="AZ464" s="37"/>
      <c r="BA464" s="37"/>
      <c r="BB464" s="37"/>
      <c r="BC464" s="37"/>
      <c r="BD464" s="37"/>
    </row>
    <row r="465" spans="1:56" ht="16.5" customHeight="1" x14ac:dyDescent="0.3">
      <c r="A465" s="39"/>
      <c r="B465" s="39"/>
      <c r="C465" s="39"/>
      <c r="D465" s="39"/>
      <c r="E465" s="37"/>
      <c r="F465" s="40"/>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c r="AO465" s="37"/>
      <c r="AP465" s="37"/>
      <c r="AQ465" s="37"/>
      <c r="AR465" s="37"/>
      <c r="AS465" s="37"/>
      <c r="AT465" s="37"/>
      <c r="AU465" s="37"/>
      <c r="AV465" s="37"/>
      <c r="AW465" s="37"/>
      <c r="AX465" s="37"/>
      <c r="AY465" s="37"/>
      <c r="AZ465" s="37"/>
      <c r="BA465" s="37"/>
      <c r="BB465" s="37"/>
      <c r="BC465" s="37"/>
      <c r="BD465" s="37"/>
    </row>
    <row r="466" spans="1:56" ht="16.5" customHeight="1" x14ac:dyDescent="0.3">
      <c r="A466" s="39"/>
      <c r="B466" s="39"/>
      <c r="C466" s="39"/>
      <c r="D466" s="39"/>
      <c r="E466" s="37"/>
      <c r="F466" s="40"/>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c r="AO466" s="37"/>
      <c r="AP466" s="37"/>
      <c r="AQ466" s="37"/>
      <c r="AR466" s="37"/>
      <c r="AS466" s="37"/>
      <c r="AT466" s="37"/>
      <c r="AU466" s="37"/>
      <c r="AV466" s="37"/>
      <c r="AW466" s="37"/>
      <c r="AX466" s="37"/>
      <c r="AY466" s="37"/>
      <c r="AZ466" s="37"/>
      <c r="BA466" s="37"/>
      <c r="BB466" s="37"/>
      <c r="BC466" s="37"/>
      <c r="BD466" s="37"/>
    </row>
    <row r="467" spans="1:56" ht="16.5" customHeight="1" x14ac:dyDescent="0.3">
      <c r="A467" s="39"/>
      <c r="B467" s="39"/>
      <c r="C467" s="39"/>
      <c r="D467" s="39"/>
      <c r="E467" s="37"/>
      <c r="F467" s="40"/>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c r="AO467" s="37"/>
      <c r="AP467" s="37"/>
      <c r="AQ467" s="37"/>
      <c r="AR467" s="37"/>
      <c r="AS467" s="37"/>
      <c r="AT467" s="37"/>
      <c r="AU467" s="37"/>
      <c r="AV467" s="37"/>
      <c r="AW467" s="37"/>
      <c r="AX467" s="37"/>
      <c r="AY467" s="37"/>
      <c r="AZ467" s="37"/>
      <c r="BA467" s="37"/>
      <c r="BB467" s="37"/>
      <c r="BC467" s="37"/>
      <c r="BD467" s="37"/>
    </row>
    <row r="468" spans="1:56" ht="16.5" customHeight="1" x14ac:dyDescent="0.3">
      <c r="A468" s="39"/>
      <c r="B468" s="39"/>
      <c r="C468" s="39"/>
      <c r="D468" s="39"/>
      <c r="E468" s="37"/>
      <c r="F468" s="40"/>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c r="AO468" s="37"/>
      <c r="AP468" s="37"/>
      <c r="AQ468" s="37"/>
      <c r="AR468" s="37"/>
      <c r="AS468" s="37"/>
      <c r="AT468" s="37"/>
      <c r="AU468" s="37"/>
      <c r="AV468" s="37"/>
      <c r="AW468" s="37"/>
      <c r="AX468" s="37"/>
      <c r="AY468" s="37"/>
      <c r="AZ468" s="37"/>
      <c r="BA468" s="37"/>
      <c r="BB468" s="37"/>
      <c r="BC468" s="37"/>
      <c r="BD468" s="37"/>
    </row>
    <row r="469" spans="1:56" ht="16.5" customHeight="1" x14ac:dyDescent="0.3">
      <c r="A469" s="39"/>
      <c r="B469" s="39"/>
      <c r="C469" s="39"/>
      <c r="D469" s="39"/>
      <c r="E469" s="37"/>
      <c r="F469" s="40"/>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c r="AO469" s="37"/>
      <c r="AP469" s="37"/>
      <c r="AQ469" s="37"/>
      <c r="AR469" s="37"/>
      <c r="AS469" s="37"/>
      <c r="AT469" s="37"/>
      <c r="AU469" s="37"/>
      <c r="AV469" s="37"/>
      <c r="AW469" s="37"/>
      <c r="AX469" s="37"/>
      <c r="AY469" s="37"/>
      <c r="AZ469" s="37"/>
      <c r="BA469" s="37"/>
      <c r="BB469" s="37"/>
      <c r="BC469" s="37"/>
      <c r="BD469" s="37"/>
    </row>
    <row r="470" spans="1:56" ht="16.5" customHeight="1" x14ac:dyDescent="0.3">
      <c r="A470" s="39"/>
      <c r="B470" s="39"/>
      <c r="C470" s="39"/>
      <c r="D470" s="39"/>
      <c r="E470" s="37"/>
      <c r="F470" s="40"/>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c r="AO470" s="37"/>
      <c r="AP470" s="37"/>
      <c r="AQ470" s="37"/>
      <c r="AR470" s="37"/>
      <c r="AS470" s="37"/>
      <c r="AT470" s="37"/>
      <c r="AU470" s="37"/>
      <c r="AV470" s="37"/>
      <c r="AW470" s="37"/>
      <c r="AX470" s="37"/>
      <c r="AY470" s="37"/>
      <c r="AZ470" s="37"/>
      <c r="BA470" s="37"/>
      <c r="BB470" s="37"/>
      <c r="BC470" s="37"/>
      <c r="BD470" s="37"/>
    </row>
    <row r="471" spans="1:56" ht="16.5" customHeight="1" x14ac:dyDescent="0.3">
      <c r="A471" s="39"/>
      <c r="B471" s="39"/>
      <c r="C471" s="39"/>
      <c r="D471" s="39"/>
      <c r="E471" s="37"/>
      <c r="F471" s="40"/>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c r="AO471" s="37"/>
      <c r="AP471" s="37"/>
      <c r="AQ471" s="37"/>
      <c r="AR471" s="37"/>
      <c r="AS471" s="37"/>
      <c r="AT471" s="37"/>
      <c r="AU471" s="37"/>
      <c r="AV471" s="37"/>
      <c r="AW471" s="37"/>
      <c r="AX471" s="37"/>
      <c r="AY471" s="37"/>
      <c r="AZ471" s="37"/>
      <c r="BA471" s="37"/>
      <c r="BB471" s="37"/>
      <c r="BC471" s="37"/>
      <c r="BD471" s="37"/>
    </row>
    <row r="472" spans="1:56" ht="16.5" customHeight="1" x14ac:dyDescent="0.3">
      <c r="A472" s="39"/>
      <c r="B472" s="39"/>
      <c r="C472" s="39"/>
      <c r="D472" s="39"/>
      <c r="E472" s="37"/>
      <c r="F472" s="40"/>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c r="AO472" s="37"/>
      <c r="AP472" s="37"/>
      <c r="AQ472" s="37"/>
      <c r="AR472" s="37"/>
      <c r="AS472" s="37"/>
      <c r="AT472" s="37"/>
      <c r="AU472" s="37"/>
      <c r="AV472" s="37"/>
      <c r="AW472" s="37"/>
      <c r="AX472" s="37"/>
      <c r="AY472" s="37"/>
      <c r="AZ472" s="37"/>
      <c r="BA472" s="37"/>
      <c r="BB472" s="37"/>
      <c r="BC472" s="37"/>
      <c r="BD472" s="37"/>
    </row>
    <row r="473" spans="1:56" ht="16.5" customHeight="1" x14ac:dyDescent="0.3">
      <c r="A473" s="39"/>
      <c r="B473" s="39"/>
      <c r="C473" s="39"/>
      <c r="D473" s="39"/>
      <c r="E473" s="37"/>
      <c r="F473" s="40"/>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c r="AO473" s="37"/>
      <c r="AP473" s="37"/>
      <c r="AQ473" s="37"/>
      <c r="AR473" s="37"/>
      <c r="AS473" s="37"/>
      <c r="AT473" s="37"/>
      <c r="AU473" s="37"/>
      <c r="AV473" s="37"/>
      <c r="AW473" s="37"/>
      <c r="AX473" s="37"/>
      <c r="AY473" s="37"/>
      <c r="AZ473" s="37"/>
      <c r="BA473" s="37"/>
      <c r="BB473" s="37"/>
      <c r="BC473" s="37"/>
      <c r="BD473" s="37"/>
    </row>
    <row r="474" spans="1:56" ht="16.5" customHeight="1" x14ac:dyDescent="0.3">
      <c r="A474" s="39"/>
      <c r="B474" s="39"/>
      <c r="C474" s="39"/>
      <c r="D474" s="39"/>
      <c r="E474" s="37"/>
      <c r="F474" s="40"/>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c r="AO474" s="37"/>
      <c r="AP474" s="37"/>
      <c r="AQ474" s="37"/>
      <c r="AR474" s="37"/>
      <c r="AS474" s="37"/>
      <c r="AT474" s="37"/>
      <c r="AU474" s="37"/>
      <c r="AV474" s="37"/>
      <c r="AW474" s="37"/>
      <c r="AX474" s="37"/>
      <c r="AY474" s="37"/>
      <c r="AZ474" s="37"/>
      <c r="BA474" s="37"/>
      <c r="BB474" s="37"/>
      <c r="BC474" s="37"/>
      <c r="BD474" s="37"/>
    </row>
    <row r="475" spans="1:56" ht="16.5" customHeight="1" x14ac:dyDescent="0.3">
      <c r="A475" s="39"/>
      <c r="B475" s="39"/>
      <c r="C475" s="39"/>
      <c r="D475" s="39"/>
      <c r="E475" s="37"/>
      <c r="F475" s="40"/>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c r="AO475" s="37"/>
      <c r="AP475" s="37"/>
      <c r="AQ475" s="37"/>
      <c r="AR475" s="37"/>
      <c r="AS475" s="37"/>
      <c r="AT475" s="37"/>
      <c r="AU475" s="37"/>
      <c r="AV475" s="37"/>
      <c r="AW475" s="37"/>
      <c r="AX475" s="37"/>
      <c r="AY475" s="37"/>
      <c r="AZ475" s="37"/>
      <c r="BA475" s="37"/>
      <c r="BB475" s="37"/>
      <c r="BC475" s="37"/>
      <c r="BD475" s="37"/>
    </row>
    <row r="476" spans="1:56" ht="16.5" customHeight="1" x14ac:dyDescent="0.3">
      <c r="A476" s="39"/>
      <c r="B476" s="39"/>
      <c r="C476" s="39"/>
      <c r="D476" s="39"/>
      <c r="E476" s="37"/>
      <c r="F476" s="40"/>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c r="AO476" s="37"/>
      <c r="AP476" s="37"/>
      <c r="AQ476" s="37"/>
      <c r="AR476" s="37"/>
      <c r="AS476" s="37"/>
      <c r="AT476" s="37"/>
      <c r="AU476" s="37"/>
      <c r="AV476" s="37"/>
      <c r="AW476" s="37"/>
      <c r="AX476" s="37"/>
      <c r="AY476" s="37"/>
      <c r="AZ476" s="37"/>
      <c r="BA476" s="37"/>
      <c r="BB476" s="37"/>
      <c r="BC476" s="37"/>
      <c r="BD476" s="37"/>
    </row>
    <row r="477" spans="1:56" ht="16.5" customHeight="1" x14ac:dyDescent="0.3">
      <c r="A477" s="39"/>
      <c r="B477" s="39"/>
      <c r="C477" s="39"/>
      <c r="D477" s="39"/>
      <c r="E477" s="37"/>
      <c r="F477" s="40"/>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c r="AO477" s="37"/>
      <c r="AP477" s="37"/>
      <c r="AQ477" s="37"/>
      <c r="AR477" s="37"/>
      <c r="AS477" s="37"/>
      <c r="AT477" s="37"/>
      <c r="AU477" s="37"/>
      <c r="AV477" s="37"/>
      <c r="AW477" s="37"/>
      <c r="AX477" s="37"/>
      <c r="AY477" s="37"/>
      <c r="AZ477" s="37"/>
      <c r="BA477" s="37"/>
      <c r="BB477" s="37"/>
      <c r="BC477" s="37"/>
      <c r="BD477" s="37"/>
    </row>
    <row r="478" spans="1:56" ht="16.5" customHeight="1" x14ac:dyDescent="0.3">
      <c r="A478" s="39"/>
      <c r="B478" s="39"/>
      <c r="C478" s="39"/>
      <c r="D478" s="39"/>
      <c r="E478" s="37"/>
      <c r="F478" s="40"/>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c r="AO478" s="37"/>
      <c r="AP478" s="37"/>
      <c r="AQ478" s="37"/>
      <c r="AR478" s="37"/>
      <c r="AS478" s="37"/>
      <c r="AT478" s="37"/>
      <c r="AU478" s="37"/>
      <c r="AV478" s="37"/>
      <c r="AW478" s="37"/>
      <c r="AX478" s="37"/>
      <c r="AY478" s="37"/>
      <c r="AZ478" s="37"/>
      <c r="BA478" s="37"/>
      <c r="BB478" s="37"/>
      <c r="BC478" s="37"/>
      <c r="BD478" s="37"/>
    </row>
    <row r="479" spans="1:56" ht="16.5" customHeight="1" x14ac:dyDescent="0.3">
      <c r="A479" s="39"/>
      <c r="B479" s="39"/>
      <c r="C479" s="39"/>
      <c r="D479" s="39"/>
      <c r="E479" s="37"/>
      <c r="F479" s="40"/>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c r="AO479" s="37"/>
      <c r="AP479" s="37"/>
      <c r="AQ479" s="37"/>
      <c r="AR479" s="37"/>
      <c r="AS479" s="37"/>
      <c r="AT479" s="37"/>
      <c r="AU479" s="37"/>
      <c r="AV479" s="37"/>
      <c r="AW479" s="37"/>
      <c r="AX479" s="37"/>
      <c r="AY479" s="37"/>
      <c r="AZ479" s="37"/>
      <c r="BA479" s="37"/>
      <c r="BB479" s="37"/>
      <c r="BC479" s="37"/>
      <c r="BD479" s="37"/>
    </row>
    <row r="480" spans="1:56" ht="16.5" customHeight="1" x14ac:dyDescent="0.3">
      <c r="A480" s="39"/>
      <c r="B480" s="39"/>
      <c r="C480" s="39"/>
      <c r="D480" s="39"/>
      <c r="E480" s="37"/>
      <c r="F480" s="40"/>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c r="AO480" s="37"/>
      <c r="AP480" s="37"/>
      <c r="AQ480" s="37"/>
      <c r="AR480" s="37"/>
      <c r="AS480" s="37"/>
      <c r="AT480" s="37"/>
      <c r="AU480" s="37"/>
      <c r="AV480" s="37"/>
      <c r="AW480" s="37"/>
      <c r="AX480" s="37"/>
      <c r="AY480" s="37"/>
      <c r="AZ480" s="37"/>
      <c r="BA480" s="37"/>
      <c r="BB480" s="37"/>
      <c r="BC480" s="37"/>
      <c r="BD480" s="37"/>
    </row>
    <row r="481" spans="1:56" ht="16.5" customHeight="1" x14ac:dyDescent="0.3">
      <c r="A481" s="39"/>
      <c r="B481" s="39"/>
      <c r="C481" s="39"/>
      <c r="D481" s="39"/>
      <c r="E481" s="37"/>
      <c r="F481" s="40"/>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c r="AO481" s="37"/>
      <c r="AP481" s="37"/>
      <c r="AQ481" s="37"/>
      <c r="AR481" s="37"/>
      <c r="AS481" s="37"/>
      <c r="AT481" s="37"/>
      <c r="AU481" s="37"/>
      <c r="AV481" s="37"/>
      <c r="AW481" s="37"/>
      <c r="AX481" s="37"/>
      <c r="AY481" s="37"/>
      <c r="AZ481" s="37"/>
      <c r="BA481" s="37"/>
      <c r="BB481" s="37"/>
      <c r="BC481" s="37"/>
      <c r="BD481" s="37"/>
    </row>
    <row r="482" spans="1:56" ht="16.5" customHeight="1" x14ac:dyDescent="0.3">
      <c r="A482" s="39"/>
      <c r="B482" s="39"/>
      <c r="C482" s="39"/>
      <c r="D482" s="39"/>
      <c r="E482" s="37"/>
      <c r="F482" s="40"/>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c r="AO482" s="37"/>
      <c r="AP482" s="37"/>
      <c r="AQ482" s="37"/>
      <c r="AR482" s="37"/>
      <c r="AS482" s="37"/>
      <c r="AT482" s="37"/>
      <c r="AU482" s="37"/>
      <c r="AV482" s="37"/>
      <c r="AW482" s="37"/>
      <c r="AX482" s="37"/>
      <c r="AY482" s="37"/>
      <c r="AZ482" s="37"/>
      <c r="BA482" s="37"/>
      <c r="BB482" s="37"/>
      <c r="BC482" s="37"/>
      <c r="BD482" s="37"/>
    </row>
    <row r="483" spans="1:56" ht="16.5" customHeight="1" x14ac:dyDescent="0.3">
      <c r="A483" s="39"/>
      <c r="B483" s="39"/>
      <c r="C483" s="39"/>
      <c r="D483" s="39"/>
      <c r="E483" s="37"/>
      <c r="F483" s="40"/>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c r="AO483" s="37"/>
      <c r="AP483" s="37"/>
      <c r="AQ483" s="37"/>
      <c r="AR483" s="37"/>
      <c r="AS483" s="37"/>
      <c r="AT483" s="37"/>
      <c r="AU483" s="37"/>
      <c r="AV483" s="37"/>
      <c r="AW483" s="37"/>
      <c r="AX483" s="37"/>
      <c r="AY483" s="37"/>
      <c r="AZ483" s="37"/>
      <c r="BA483" s="37"/>
      <c r="BB483" s="37"/>
      <c r="BC483" s="37"/>
      <c r="BD483" s="37"/>
    </row>
    <row r="484" spans="1:56" ht="16.5" customHeight="1" x14ac:dyDescent="0.3">
      <c r="A484" s="39"/>
      <c r="B484" s="39"/>
      <c r="C484" s="39"/>
      <c r="D484" s="39"/>
      <c r="E484" s="37"/>
      <c r="F484" s="40"/>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c r="AO484" s="37"/>
      <c r="AP484" s="37"/>
      <c r="AQ484" s="37"/>
      <c r="AR484" s="37"/>
      <c r="AS484" s="37"/>
      <c r="AT484" s="37"/>
      <c r="AU484" s="37"/>
      <c r="AV484" s="37"/>
      <c r="AW484" s="37"/>
      <c r="AX484" s="37"/>
      <c r="AY484" s="37"/>
      <c r="AZ484" s="37"/>
      <c r="BA484" s="37"/>
      <c r="BB484" s="37"/>
      <c r="BC484" s="37"/>
      <c r="BD484" s="37"/>
    </row>
    <row r="485" spans="1:56" ht="16.5" customHeight="1" x14ac:dyDescent="0.3">
      <c r="A485" s="39"/>
      <c r="B485" s="39"/>
      <c r="C485" s="39"/>
      <c r="D485" s="39"/>
      <c r="E485" s="37"/>
      <c r="F485" s="40"/>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c r="AO485" s="37"/>
      <c r="AP485" s="37"/>
      <c r="AQ485" s="37"/>
      <c r="AR485" s="37"/>
      <c r="AS485" s="37"/>
      <c r="AT485" s="37"/>
      <c r="AU485" s="37"/>
      <c r="AV485" s="37"/>
      <c r="AW485" s="37"/>
      <c r="AX485" s="37"/>
      <c r="AY485" s="37"/>
      <c r="AZ485" s="37"/>
      <c r="BA485" s="37"/>
      <c r="BB485" s="37"/>
      <c r="BC485" s="37"/>
      <c r="BD485" s="37"/>
    </row>
    <row r="486" spans="1:56" ht="16.5" customHeight="1" x14ac:dyDescent="0.3">
      <c r="A486" s="39"/>
      <c r="B486" s="39"/>
      <c r="C486" s="39"/>
      <c r="D486" s="39"/>
      <c r="E486" s="37"/>
      <c r="F486" s="40"/>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c r="AO486" s="37"/>
      <c r="AP486" s="37"/>
      <c r="AQ486" s="37"/>
      <c r="AR486" s="37"/>
      <c r="AS486" s="37"/>
      <c r="AT486" s="37"/>
      <c r="AU486" s="37"/>
      <c r="AV486" s="37"/>
      <c r="AW486" s="37"/>
      <c r="AX486" s="37"/>
      <c r="AY486" s="37"/>
      <c r="AZ486" s="37"/>
      <c r="BA486" s="37"/>
      <c r="BB486" s="37"/>
      <c r="BC486" s="37"/>
      <c r="BD486" s="37"/>
    </row>
    <row r="487" spans="1:56" ht="16.5" customHeight="1" x14ac:dyDescent="0.3">
      <c r="A487" s="39"/>
      <c r="B487" s="39"/>
      <c r="C487" s="39"/>
      <c r="D487" s="39"/>
      <c r="E487" s="37"/>
      <c r="F487" s="40"/>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c r="AO487" s="37"/>
      <c r="AP487" s="37"/>
      <c r="AQ487" s="37"/>
      <c r="AR487" s="37"/>
      <c r="AS487" s="37"/>
      <c r="AT487" s="37"/>
      <c r="AU487" s="37"/>
      <c r="AV487" s="37"/>
      <c r="AW487" s="37"/>
      <c r="AX487" s="37"/>
      <c r="AY487" s="37"/>
      <c r="AZ487" s="37"/>
      <c r="BA487" s="37"/>
      <c r="BB487" s="37"/>
      <c r="BC487" s="37"/>
      <c r="BD487" s="37"/>
    </row>
    <row r="488" spans="1:56" ht="16.5" customHeight="1" x14ac:dyDescent="0.3">
      <c r="A488" s="39"/>
      <c r="B488" s="39"/>
      <c r="C488" s="39"/>
      <c r="D488" s="39"/>
      <c r="E488" s="37"/>
      <c r="F488" s="40"/>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c r="AO488" s="37"/>
      <c r="AP488" s="37"/>
      <c r="AQ488" s="37"/>
      <c r="AR488" s="37"/>
      <c r="AS488" s="37"/>
      <c r="AT488" s="37"/>
      <c r="AU488" s="37"/>
      <c r="AV488" s="37"/>
      <c r="AW488" s="37"/>
      <c r="AX488" s="37"/>
      <c r="AY488" s="37"/>
      <c r="AZ488" s="37"/>
      <c r="BA488" s="37"/>
      <c r="BB488" s="37"/>
      <c r="BC488" s="37"/>
      <c r="BD488" s="37"/>
    </row>
    <row r="489" spans="1:56" ht="16.5" customHeight="1" x14ac:dyDescent="0.3">
      <c r="A489" s="39"/>
      <c r="B489" s="39"/>
      <c r="C489" s="39"/>
      <c r="D489" s="39"/>
      <c r="E489" s="37"/>
      <c r="F489" s="40"/>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c r="AO489" s="37"/>
      <c r="AP489" s="37"/>
      <c r="AQ489" s="37"/>
      <c r="AR489" s="37"/>
      <c r="AS489" s="37"/>
      <c r="AT489" s="37"/>
      <c r="AU489" s="37"/>
      <c r="AV489" s="37"/>
      <c r="AW489" s="37"/>
      <c r="AX489" s="37"/>
      <c r="AY489" s="37"/>
      <c r="AZ489" s="37"/>
      <c r="BA489" s="37"/>
      <c r="BB489" s="37"/>
      <c r="BC489" s="37"/>
      <c r="BD489" s="37"/>
    </row>
    <row r="490" spans="1:56" ht="16.5" customHeight="1" x14ac:dyDescent="0.3">
      <c r="A490" s="39"/>
      <c r="B490" s="39"/>
      <c r="C490" s="39"/>
      <c r="D490" s="39"/>
      <c r="E490" s="37"/>
      <c r="F490" s="40"/>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c r="AO490" s="37"/>
      <c r="AP490" s="37"/>
      <c r="AQ490" s="37"/>
      <c r="AR490" s="37"/>
      <c r="AS490" s="37"/>
      <c r="AT490" s="37"/>
      <c r="AU490" s="37"/>
      <c r="AV490" s="37"/>
      <c r="AW490" s="37"/>
      <c r="AX490" s="37"/>
      <c r="AY490" s="37"/>
      <c r="AZ490" s="37"/>
      <c r="BA490" s="37"/>
      <c r="BB490" s="37"/>
      <c r="BC490" s="37"/>
      <c r="BD490" s="37"/>
    </row>
    <row r="491" spans="1:56" ht="16.5" customHeight="1" x14ac:dyDescent="0.3">
      <c r="A491" s="39"/>
      <c r="B491" s="39"/>
      <c r="C491" s="39"/>
      <c r="D491" s="39"/>
      <c r="E491" s="37"/>
      <c r="F491" s="40"/>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c r="AO491" s="37"/>
      <c r="AP491" s="37"/>
      <c r="AQ491" s="37"/>
      <c r="AR491" s="37"/>
      <c r="AS491" s="37"/>
      <c r="AT491" s="37"/>
      <c r="AU491" s="37"/>
      <c r="AV491" s="37"/>
      <c r="AW491" s="37"/>
      <c r="AX491" s="37"/>
      <c r="AY491" s="37"/>
      <c r="AZ491" s="37"/>
      <c r="BA491" s="37"/>
      <c r="BB491" s="37"/>
      <c r="BC491" s="37"/>
      <c r="BD491" s="37"/>
    </row>
    <row r="492" spans="1:56" ht="16.5" customHeight="1" x14ac:dyDescent="0.3">
      <c r="A492" s="39"/>
      <c r="B492" s="39"/>
      <c r="C492" s="39"/>
      <c r="D492" s="39"/>
      <c r="E492" s="37"/>
      <c r="F492" s="40"/>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c r="AO492" s="37"/>
      <c r="AP492" s="37"/>
      <c r="AQ492" s="37"/>
      <c r="AR492" s="37"/>
      <c r="AS492" s="37"/>
      <c r="AT492" s="37"/>
      <c r="AU492" s="37"/>
      <c r="AV492" s="37"/>
      <c r="AW492" s="37"/>
      <c r="AX492" s="37"/>
      <c r="AY492" s="37"/>
      <c r="AZ492" s="37"/>
      <c r="BA492" s="37"/>
      <c r="BB492" s="37"/>
      <c r="BC492" s="37"/>
      <c r="BD492" s="37"/>
    </row>
    <row r="493" spans="1:56" ht="16.5" customHeight="1" x14ac:dyDescent="0.3">
      <c r="A493" s="39"/>
      <c r="B493" s="39"/>
      <c r="C493" s="39"/>
      <c r="D493" s="39"/>
      <c r="E493" s="37"/>
      <c r="F493" s="40"/>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c r="AO493" s="37"/>
      <c r="AP493" s="37"/>
      <c r="AQ493" s="37"/>
      <c r="AR493" s="37"/>
      <c r="AS493" s="37"/>
      <c r="AT493" s="37"/>
      <c r="AU493" s="37"/>
      <c r="AV493" s="37"/>
      <c r="AW493" s="37"/>
      <c r="AX493" s="37"/>
      <c r="AY493" s="37"/>
      <c r="AZ493" s="37"/>
      <c r="BA493" s="37"/>
      <c r="BB493" s="37"/>
      <c r="BC493" s="37"/>
      <c r="BD493" s="37"/>
    </row>
    <row r="494" spans="1:56" ht="16.5" customHeight="1" x14ac:dyDescent="0.3">
      <c r="A494" s="39"/>
      <c r="B494" s="39"/>
      <c r="C494" s="39"/>
      <c r="D494" s="39"/>
      <c r="E494" s="37"/>
      <c r="F494" s="40"/>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c r="AO494" s="37"/>
      <c r="AP494" s="37"/>
      <c r="AQ494" s="37"/>
      <c r="AR494" s="37"/>
      <c r="AS494" s="37"/>
      <c r="AT494" s="37"/>
      <c r="AU494" s="37"/>
      <c r="AV494" s="37"/>
      <c r="AW494" s="37"/>
      <c r="AX494" s="37"/>
      <c r="AY494" s="37"/>
      <c r="AZ494" s="37"/>
      <c r="BA494" s="37"/>
      <c r="BB494" s="37"/>
      <c r="BC494" s="37"/>
      <c r="BD494" s="37"/>
    </row>
    <row r="495" spans="1:56" ht="16.5" customHeight="1" x14ac:dyDescent="0.3">
      <c r="A495" s="39"/>
      <c r="B495" s="39"/>
      <c r="C495" s="39"/>
      <c r="D495" s="39"/>
      <c r="E495" s="37"/>
      <c r="F495" s="40"/>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c r="AO495" s="37"/>
      <c r="AP495" s="37"/>
      <c r="AQ495" s="37"/>
      <c r="AR495" s="37"/>
      <c r="AS495" s="37"/>
      <c r="AT495" s="37"/>
      <c r="AU495" s="37"/>
      <c r="AV495" s="37"/>
      <c r="AW495" s="37"/>
      <c r="AX495" s="37"/>
      <c r="AY495" s="37"/>
      <c r="AZ495" s="37"/>
      <c r="BA495" s="37"/>
      <c r="BB495" s="37"/>
      <c r="BC495" s="37"/>
      <c r="BD495" s="37"/>
    </row>
    <row r="496" spans="1:56" ht="16.5" customHeight="1" x14ac:dyDescent="0.3">
      <c r="A496" s="39"/>
      <c r="B496" s="39"/>
      <c r="C496" s="39"/>
      <c r="D496" s="39"/>
      <c r="E496" s="37"/>
      <c r="F496" s="40"/>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c r="AO496" s="37"/>
      <c r="AP496" s="37"/>
      <c r="AQ496" s="37"/>
      <c r="AR496" s="37"/>
      <c r="AS496" s="37"/>
      <c r="AT496" s="37"/>
      <c r="AU496" s="37"/>
      <c r="AV496" s="37"/>
      <c r="AW496" s="37"/>
      <c r="AX496" s="37"/>
      <c r="AY496" s="37"/>
      <c r="AZ496" s="37"/>
      <c r="BA496" s="37"/>
      <c r="BB496" s="37"/>
      <c r="BC496" s="37"/>
      <c r="BD496" s="37"/>
    </row>
    <row r="497" spans="1:56" ht="16.5" customHeight="1" x14ac:dyDescent="0.3">
      <c r="A497" s="39"/>
      <c r="B497" s="39"/>
      <c r="C497" s="39"/>
      <c r="D497" s="39"/>
      <c r="E497" s="37"/>
      <c r="F497" s="40"/>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c r="AO497" s="37"/>
      <c r="AP497" s="37"/>
      <c r="AQ497" s="37"/>
      <c r="AR497" s="37"/>
      <c r="AS497" s="37"/>
      <c r="AT497" s="37"/>
      <c r="AU497" s="37"/>
      <c r="AV497" s="37"/>
      <c r="AW497" s="37"/>
      <c r="AX497" s="37"/>
      <c r="AY497" s="37"/>
      <c r="AZ497" s="37"/>
      <c r="BA497" s="37"/>
      <c r="BB497" s="37"/>
      <c r="BC497" s="37"/>
      <c r="BD497" s="37"/>
    </row>
    <row r="498" spans="1:56" ht="16.5" customHeight="1" x14ac:dyDescent="0.3">
      <c r="A498" s="39"/>
      <c r="B498" s="39"/>
      <c r="C498" s="39"/>
      <c r="D498" s="39"/>
      <c r="E498" s="37"/>
      <c r="F498" s="40"/>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c r="AO498" s="37"/>
      <c r="AP498" s="37"/>
      <c r="AQ498" s="37"/>
      <c r="AR498" s="37"/>
      <c r="AS498" s="37"/>
      <c r="AT498" s="37"/>
      <c r="AU498" s="37"/>
      <c r="AV498" s="37"/>
      <c r="AW498" s="37"/>
      <c r="AX498" s="37"/>
      <c r="AY498" s="37"/>
      <c r="AZ498" s="37"/>
      <c r="BA498" s="37"/>
      <c r="BB498" s="37"/>
      <c r="BC498" s="37"/>
      <c r="BD498" s="37"/>
    </row>
    <row r="499" spans="1:56" ht="16.5" customHeight="1" x14ac:dyDescent="0.3">
      <c r="A499" s="39"/>
      <c r="B499" s="39"/>
      <c r="C499" s="39"/>
      <c r="D499" s="39"/>
      <c r="E499" s="37"/>
      <c r="F499" s="40"/>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c r="AO499" s="37"/>
      <c r="AP499" s="37"/>
      <c r="AQ499" s="37"/>
      <c r="AR499" s="37"/>
      <c r="AS499" s="37"/>
      <c r="AT499" s="37"/>
      <c r="AU499" s="37"/>
      <c r="AV499" s="37"/>
      <c r="AW499" s="37"/>
      <c r="AX499" s="37"/>
      <c r="AY499" s="37"/>
      <c r="AZ499" s="37"/>
      <c r="BA499" s="37"/>
      <c r="BB499" s="37"/>
      <c r="BC499" s="37"/>
      <c r="BD499" s="37"/>
    </row>
    <row r="500" spans="1:56" ht="16.5" customHeight="1" x14ac:dyDescent="0.3">
      <c r="A500" s="39"/>
      <c r="B500" s="39"/>
      <c r="C500" s="39"/>
      <c r="D500" s="39"/>
      <c r="E500" s="37"/>
      <c r="F500" s="40"/>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c r="AO500" s="37"/>
      <c r="AP500" s="37"/>
      <c r="AQ500" s="37"/>
      <c r="AR500" s="37"/>
      <c r="AS500" s="37"/>
      <c r="AT500" s="37"/>
      <c r="AU500" s="37"/>
      <c r="AV500" s="37"/>
      <c r="AW500" s="37"/>
      <c r="AX500" s="37"/>
      <c r="AY500" s="37"/>
      <c r="AZ500" s="37"/>
      <c r="BA500" s="37"/>
      <c r="BB500" s="37"/>
      <c r="BC500" s="37"/>
      <c r="BD500" s="37"/>
    </row>
    <row r="501" spans="1:56" ht="16.5" customHeight="1" x14ac:dyDescent="0.3">
      <c r="A501" s="39"/>
      <c r="B501" s="39"/>
      <c r="C501" s="39"/>
      <c r="D501" s="39"/>
      <c r="E501" s="37"/>
      <c r="F501" s="40"/>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c r="AO501" s="37"/>
      <c r="AP501" s="37"/>
      <c r="AQ501" s="37"/>
      <c r="AR501" s="37"/>
      <c r="AS501" s="37"/>
      <c r="AT501" s="37"/>
      <c r="AU501" s="37"/>
      <c r="AV501" s="37"/>
      <c r="AW501" s="37"/>
      <c r="AX501" s="37"/>
      <c r="AY501" s="37"/>
      <c r="AZ501" s="37"/>
      <c r="BA501" s="37"/>
      <c r="BB501" s="37"/>
      <c r="BC501" s="37"/>
      <c r="BD501" s="37"/>
    </row>
    <row r="502" spans="1:56" ht="16.5" customHeight="1" x14ac:dyDescent="0.3">
      <c r="A502" s="39"/>
      <c r="B502" s="39"/>
      <c r="C502" s="39"/>
      <c r="D502" s="39"/>
      <c r="E502" s="37"/>
      <c r="F502" s="40"/>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c r="AO502" s="37"/>
      <c r="AP502" s="37"/>
      <c r="AQ502" s="37"/>
      <c r="AR502" s="37"/>
      <c r="AS502" s="37"/>
      <c r="AT502" s="37"/>
      <c r="AU502" s="37"/>
      <c r="AV502" s="37"/>
      <c r="AW502" s="37"/>
      <c r="AX502" s="37"/>
      <c r="AY502" s="37"/>
      <c r="AZ502" s="37"/>
      <c r="BA502" s="37"/>
      <c r="BB502" s="37"/>
      <c r="BC502" s="37"/>
      <c r="BD502" s="37"/>
    </row>
    <row r="503" spans="1:56" ht="16.5" customHeight="1" x14ac:dyDescent="0.3">
      <c r="A503" s="39"/>
      <c r="B503" s="39"/>
      <c r="C503" s="39"/>
      <c r="D503" s="39"/>
      <c r="E503" s="37"/>
      <c r="F503" s="40"/>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c r="AO503" s="37"/>
      <c r="AP503" s="37"/>
      <c r="AQ503" s="37"/>
      <c r="AR503" s="37"/>
      <c r="AS503" s="37"/>
      <c r="AT503" s="37"/>
      <c r="AU503" s="37"/>
      <c r="AV503" s="37"/>
      <c r="AW503" s="37"/>
      <c r="AX503" s="37"/>
      <c r="AY503" s="37"/>
      <c r="AZ503" s="37"/>
      <c r="BA503" s="37"/>
      <c r="BB503" s="37"/>
      <c r="BC503" s="37"/>
      <c r="BD503" s="37"/>
    </row>
    <row r="504" spans="1:56" ht="16.5" customHeight="1" x14ac:dyDescent="0.3">
      <c r="A504" s="39"/>
      <c r="B504" s="39"/>
      <c r="C504" s="39"/>
      <c r="D504" s="39"/>
      <c r="E504" s="37"/>
      <c r="F504" s="40"/>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c r="AO504" s="37"/>
      <c r="AP504" s="37"/>
      <c r="AQ504" s="37"/>
      <c r="AR504" s="37"/>
      <c r="AS504" s="37"/>
      <c r="AT504" s="37"/>
      <c r="AU504" s="37"/>
      <c r="AV504" s="37"/>
      <c r="AW504" s="37"/>
      <c r="AX504" s="37"/>
      <c r="AY504" s="37"/>
      <c r="AZ504" s="37"/>
      <c r="BA504" s="37"/>
      <c r="BB504" s="37"/>
      <c r="BC504" s="37"/>
      <c r="BD504" s="37"/>
    </row>
    <row r="505" spans="1:56" ht="16.5" customHeight="1" x14ac:dyDescent="0.3">
      <c r="A505" s="39"/>
      <c r="B505" s="39"/>
      <c r="C505" s="39"/>
      <c r="D505" s="39"/>
      <c r="E505" s="37"/>
      <c r="F505" s="40"/>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c r="AO505" s="37"/>
      <c r="AP505" s="37"/>
      <c r="AQ505" s="37"/>
      <c r="AR505" s="37"/>
      <c r="AS505" s="37"/>
      <c r="AT505" s="37"/>
      <c r="AU505" s="37"/>
      <c r="AV505" s="37"/>
      <c r="AW505" s="37"/>
      <c r="AX505" s="37"/>
      <c r="AY505" s="37"/>
      <c r="AZ505" s="37"/>
      <c r="BA505" s="37"/>
      <c r="BB505" s="37"/>
      <c r="BC505" s="37"/>
      <c r="BD505" s="37"/>
    </row>
    <row r="506" spans="1:56" ht="16.5" customHeight="1" x14ac:dyDescent="0.3">
      <c r="A506" s="39"/>
      <c r="B506" s="39"/>
      <c r="C506" s="39"/>
      <c r="D506" s="39"/>
      <c r="E506" s="37"/>
      <c r="F506" s="40"/>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c r="AO506" s="37"/>
      <c r="AP506" s="37"/>
      <c r="AQ506" s="37"/>
      <c r="AR506" s="37"/>
      <c r="AS506" s="37"/>
      <c r="AT506" s="37"/>
      <c r="AU506" s="37"/>
      <c r="AV506" s="37"/>
      <c r="AW506" s="37"/>
      <c r="AX506" s="37"/>
      <c r="AY506" s="37"/>
      <c r="AZ506" s="37"/>
      <c r="BA506" s="37"/>
      <c r="BB506" s="37"/>
      <c r="BC506" s="37"/>
      <c r="BD506" s="37"/>
    </row>
    <row r="507" spans="1:56" ht="16.5" customHeight="1" x14ac:dyDescent="0.3">
      <c r="A507" s="39"/>
      <c r="B507" s="39"/>
      <c r="C507" s="39"/>
      <c r="D507" s="39"/>
      <c r="E507" s="37"/>
      <c r="F507" s="40"/>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c r="AO507" s="37"/>
      <c r="AP507" s="37"/>
      <c r="AQ507" s="37"/>
      <c r="AR507" s="37"/>
      <c r="AS507" s="37"/>
      <c r="AT507" s="37"/>
      <c r="AU507" s="37"/>
      <c r="AV507" s="37"/>
      <c r="AW507" s="37"/>
      <c r="AX507" s="37"/>
      <c r="AY507" s="37"/>
      <c r="AZ507" s="37"/>
      <c r="BA507" s="37"/>
      <c r="BB507" s="37"/>
      <c r="BC507" s="37"/>
      <c r="BD507" s="37"/>
    </row>
    <row r="508" spans="1:56" ht="16.5" customHeight="1" x14ac:dyDescent="0.3">
      <c r="A508" s="39"/>
      <c r="B508" s="39"/>
      <c r="C508" s="39"/>
      <c r="D508" s="39"/>
      <c r="E508" s="37"/>
      <c r="F508" s="40"/>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c r="AO508" s="37"/>
      <c r="AP508" s="37"/>
      <c r="AQ508" s="37"/>
      <c r="AR508" s="37"/>
      <c r="AS508" s="37"/>
      <c r="AT508" s="37"/>
      <c r="AU508" s="37"/>
      <c r="AV508" s="37"/>
      <c r="AW508" s="37"/>
      <c r="AX508" s="37"/>
      <c r="AY508" s="37"/>
      <c r="AZ508" s="37"/>
      <c r="BA508" s="37"/>
      <c r="BB508" s="37"/>
      <c r="BC508" s="37"/>
      <c r="BD508" s="37"/>
    </row>
    <row r="509" spans="1:56" ht="16.5" customHeight="1" x14ac:dyDescent="0.3">
      <c r="A509" s="39"/>
      <c r="B509" s="39"/>
      <c r="C509" s="39"/>
      <c r="D509" s="39"/>
      <c r="E509" s="37"/>
      <c r="F509" s="40"/>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c r="AO509" s="37"/>
      <c r="AP509" s="37"/>
      <c r="AQ509" s="37"/>
      <c r="AR509" s="37"/>
      <c r="AS509" s="37"/>
      <c r="AT509" s="37"/>
      <c r="AU509" s="37"/>
      <c r="AV509" s="37"/>
      <c r="AW509" s="37"/>
      <c r="AX509" s="37"/>
      <c r="AY509" s="37"/>
      <c r="AZ509" s="37"/>
      <c r="BA509" s="37"/>
      <c r="BB509" s="37"/>
      <c r="BC509" s="37"/>
      <c r="BD509" s="37"/>
    </row>
    <row r="510" spans="1:56" ht="16.5" customHeight="1" x14ac:dyDescent="0.3">
      <c r="A510" s="39"/>
      <c r="B510" s="39"/>
      <c r="C510" s="39"/>
      <c r="D510" s="39"/>
      <c r="E510" s="37"/>
      <c r="F510" s="40"/>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c r="AO510" s="37"/>
      <c r="AP510" s="37"/>
      <c r="AQ510" s="37"/>
      <c r="AR510" s="37"/>
      <c r="AS510" s="37"/>
      <c r="AT510" s="37"/>
      <c r="AU510" s="37"/>
      <c r="AV510" s="37"/>
      <c r="AW510" s="37"/>
      <c r="AX510" s="37"/>
      <c r="AY510" s="37"/>
      <c r="AZ510" s="37"/>
      <c r="BA510" s="37"/>
      <c r="BB510" s="37"/>
      <c r="BC510" s="37"/>
      <c r="BD510" s="37"/>
    </row>
    <row r="511" spans="1:56" ht="16.5" customHeight="1" x14ac:dyDescent="0.3">
      <c r="A511" s="39"/>
      <c r="B511" s="39"/>
      <c r="C511" s="39"/>
      <c r="D511" s="39"/>
      <c r="E511" s="37"/>
      <c r="F511" s="40"/>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c r="AO511" s="37"/>
      <c r="AP511" s="37"/>
      <c r="AQ511" s="37"/>
      <c r="AR511" s="37"/>
      <c r="AS511" s="37"/>
      <c r="AT511" s="37"/>
      <c r="AU511" s="37"/>
      <c r="AV511" s="37"/>
      <c r="AW511" s="37"/>
      <c r="AX511" s="37"/>
      <c r="AY511" s="37"/>
      <c r="AZ511" s="37"/>
      <c r="BA511" s="37"/>
      <c r="BB511" s="37"/>
      <c r="BC511" s="37"/>
      <c r="BD511" s="37"/>
    </row>
    <row r="512" spans="1:56" ht="16.5" customHeight="1" x14ac:dyDescent="0.3">
      <c r="A512" s="39"/>
      <c r="B512" s="39"/>
      <c r="C512" s="39"/>
      <c r="D512" s="39"/>
      <c r="E512" s="37"/>
      <c r="F512" s="40"/>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c r="AO512" s="37"/>
      <c r="AP512" s="37"/>
      <c r="AQ512" s="37"/>
      <c r="AR512" s="37"/>
      <c r="AS512" s="37"/>
      <c r="AT512" s="37"/>
      <c r="AU512" s="37"/>
      <c r="AV512" s="37"/>
      <c r="AW512" s="37"/>
      <c r="AX512" s="37"/>
      <c r="AY512" s="37"/>
      <c r="AZ512" s="37"/>
      <c r="BA512" s="37"/>
      <c r="BB512" s="37"/>
      <c r="BC512" s="37"/>
      <c r="BD512" s="37"/>
    </row>
    <row r="513" spans="1:56" ht="16.5" customHeight="1" x14ac:dyDescent="0.3">
      <c r="A513" s="39"/>
      <c r="B513" s="39"/>
      <c r="C513" s="39"/>
      <c r="D513" s="39"/>
      <c r="E513" s="37"/>
      <c r="F513" s="40"/>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c r="AO513" s="37"/>
      <c r="AP513" s="37"/>
      <c r="AQ513" s="37"/>
      <c r="AR513" s="37"/>
      <c r="AS513" s="37"/>
      <c r="AT513" s="37"/>
      <c r="AU513" s="37"/>
      <c r="AV513" s="37"/>
      <c r="AW513" s="37"/>
      <c r="AX513" s="37"/>
      <c r="AY513" s="37"/>
      <c r="AZ513" s="37"/>
      <c r="BA513" s="37"/>
      <c r="BB513" s="37"/>
      <c r="BC513" s="37"/>
      <c r="BD513" s="37"/>
    </row>
    <row r="514" spans="1:56" ht="16.5" customHeight="1" x14ac:dyDescent="0.3">
      <c r="A514" s="39"/>
      <c r="B514" s="39"/>
      <c r="C514" s="39"/>
      <c r="D514" s="39"/>
      <c r="E514" s="37"/>
      <c r="F514" s="40"/>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c r="AO514" s="37"/>
      <c r="AP514" s="37"/>
      <c r="AQ514" s="37"/>
      <c r="AR514" s="37"/>
      <c r="AS514" s="37"/>
      <c r="AT514" s="37"/>
      <c r="AU514" s="37"/>
      <c r="AV514" s="37"/>
      <c r="AW514" s="37"/>
      <c r="AX514" s="37"/>
      <c r="AY514" s="37"/>
      <c r="AZ514" s="37"/>
      <c r="BA514" s="37"/>
      <c r="BB514" s="37"/>
      <c r="BC514" s="37"/>
      <c r="BD514" s="37"/>
    </row>
    <row r="515" spans="1:56" ht="16.5" customHeight="1" x14ac:dyDescent="0.3">
      <c r="A515" s="39"/>
      <c r="B515" s="39"/>
      <c r="C515" s="39"/>
      <c r="D515" s="39"/>
      <c r="E515" s="37"/>
      <c r="F515" s="40"/>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c r="AP515" s="37"/>
      <c r="AQ515" s="37"/>
      <c r="AR515" s="37"/>
      <c r="AS515" s="37"/>
      <c r="AT515" s="37"/>
      <c r="AU515" s="37"/>
      <c r="AV515" s="37"/>
      <c r="AW515" s="37"/>
      <c r="AX515" s="37"/>
      <c r="AY515" s="37"/>
      <c r="AZ515" s="37"/>
      <c r="BA515" s="37"/>
      <c r="BB515" s="37"/>
      <c r="BC515" s="37"/>
      <c r="BD515" s="37"/>
    </row>
    <row r="516" spans="1:56" ht="16.5" customHeight="1" x14ac:dyDescent="0.3">
      <c r="A516" s="39"/>
      <c r="B516" s="39"/>
      <c r="C516" s="39"/>
      <c r="D516" s="39"/>
      <c r="E516" s="37"/>
      <c r="F516" s="40"/>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c r="AO516" s="37"/>
      <c r="AP516" s="37"/>
      <c r="AQ516" s="37"/>
      <c r="AR516" s="37"/>
      <c r="AS516" s="37"/>
      <c r="AT516" s="37"/>
      <c r="AU516" s="37"/>
      <c r="AV516" s="37"/>
      <c r="AW516" s="37"/>
      <c r="AX516" s="37"/>
      <c r="AY516" s="37"/>
      <c r="AZ516" s="37"/>
      <c r="BA516" s="37"/>
      <c r="BB516" s="37"/>
      <c r="BC516" s="37"/>
      <c r="BD516" s="37"/>
    </row>
    <row r="517" spans="1:56" ht="16.5" customHeight="1" x14ac:dyDescent="0.3">
      <c r="A517" s="39"/>
      <c r="B517" s="39"/>
      <c r="C517" s="39"/>
      <c r="D517" s="39"/>
      <c r="E517" s="37"/>
      <c r="F517" s="40"/>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c r="AO517" s="37"/>
      <c r="AP517" s="37"/>
      <c r="AQ517" s="37"/>
      <c r="AR517" s="37"/>
      <c r="AS517" s="37"/>
      <c r="AT517" s="37"/>
      <c r="AU517" s="37"/>
      <c r="AV517" s="37"/>
      <c r="AW517" s="37"/>
      <c r="AX517" s="37"/>
      <c r="AY517" s="37"/>
      <c r="AZ517" s="37"/>
      <c r="BA517" s="37"/>
      <c r="BB517" s="37"/>
      <c r="BC517" s="37"/>
      <c r="BD517" s="37"/>
    </row>
    <row r="518" spans="1:56" ht="16.5" customHeight="1" x14ac:dyDescent="0.3">
      <c r="A518" s="39"/>
      <c r="B518" s="39"/>
      <c r="C518" s="39"/>
      <c r="D518" s="39"/>
      <c r="E518" s="37"/>
      <c r="F518" s="40"/>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c r="AO518" s="37"/>
      <c r="AP518" s="37"/>
      <c r="AQ518" s="37"/>
      <c r="AR518" s="37"/>
      <c r="AS518" s="37"/>
      <c r="AT518" s="37"/>
      <c r="AU518" s="37"/>
      <c r="AV518" s="37"/>
      <c r="AW518" s="37"/>
      <c r="AX518" s="37"/>
      <c r="AY518" s="37"/>
      <c r="AZ518" s="37"/>
      <c r="BA518" s="37"/>
      <c r="BB518" s="37"/>
      <c r="BC518" s="37"/>
      <c r="BD518" s="37"/>
    </row>
    <row r="519" spans="1:56" ht="16.5" customHeight="1" x14ac:dyDescent="0.3">
      <c r="A519" s="39"/>
      <c r="B519" s="39"/>
      <c r="C519" s="39"/>
      <c r="D519" s="39"/>
      <c r="E519" s="37"/>
      <c r="F519" s="40"/>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c r="AO519" s="37"/>
      <c r="AP519" s="37"/>
      <c r="AQ519" s="37"/>
      <c r="AR519" s="37"/>
      <c r="AS519" s="37"/>
      <c r="AT519" s="37"/>
      <c r="AU519" s="37"/>
      <c r="AV519" s="37"/>
      <c r="AW519" s="37"/>
      <c r="AX519" s="37"/>
      <c r="AY519" s="37"/>
      <c r="AZ519" s="37"/>
      <c r="BA519" s="37"/>
      <c r="BB519" s="37"/>
      <c r="BC519" s="37"/>
      <c r="BD519" s="37"/>
    </row>
    <row r="520" spans="1:56" ht="16.5" customHeight="1" x14ac:dyDescent="0.3">
      <c r="A520" s="39"/>
      <c r="B520" s="39"/>
      <c r="C520" s="39"/>
      <c r="D520" s="39"/>
      <c r="E520" s="37"/>
      <c r="F520" s="40"/>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c r="AO520" s="37"/>
      <c r="AP520" s="37"/>
      <c r="AQ520" s="37"/>
      <c r="AR520" s="37"/>
      <c r="AS520" s="37"/>
      <c r="AT520" s="37"/>
      <c r="AU520" s="37"/>
      <c r="AV520" s="37"/>
      <c r="AW520" s="37"/>
      <c r="AX520" s="37"/>
      <c r="AY520" s="37"/>
      <c r="AZ520" s="37"/>
      <c r="BA520" s="37"/>
      <c r="BB520" s="37"/>
      <c r="BC520" s="37"/>
      <c r="BD520" s="37"/>
    </row>
    <row r="521" spans="1:56" ht="16.5" customHeight="1" x14ac:dyDescent="0.3">
      <c r="A521" s="39"/>
      <c r="B521" s="39"/>
      <c r="C521" s="39"/>
      <c r="D521" s="39"/>
      <c r="E521" s="37"/>
      <c r="F521" s="40"/>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c r="AO521" s="37"/>
      <c r="AP521" s="37"/>
      <c r="AQ521" s="37"/>
      <c r="AR521" s="37"/>
      <c r="AS521" s="37"/>
      <c r="AT521" s="37"/>
      <c r="AU521" s="37"/>
      <c r="AV521" s="37"/>
      <c r="AW521" s="37"/>
      <c r="AX521" s="37"/>
      <c r="AY521" s="37"/>
      <c r="AZ521" s="37"/>
      <c r="BA521" s="37"/>
      <c r="BB521" s="37"/>
      <c r="BC521" s="37"/>
      <c r="BD521" s="37"/>
    </row>
    <row r="522" spans="1:56" ht="16.5" customHeight="1" x14ac:dyDescent="0.3">
      <c r="A522" s="39"/>
      <c r="B522" s="39"/>
      <c r="C522" s="39"/>
      <c r="D522" s="39"/>
      <c r="E522" s="37"/>
      <c r="F522" s="40"/>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c r="AO522" s="37"/>
      <c r="AP522" s="37"/>
      <c r="AQ522" s="37"/>
      <c r="AR522" s="37"/>
      <c r="AS522" s="37"/>
      <c r="AT522" s="37"/>
      <c r="AU522" s="37"/>
      <c r="AV522" s="37"/>
      <c r="AW522" s="37"/>
      <c r="AX522" s="37"/>
      <c r="AY522" s="37"/>
      <c r="AZ522" s="37"/>
      <c r="BA522" s="37"/>
      <c r="BB522" s="37"/>
      <c r="BC522" s="37"/>
      <c r="BD522" s="37"/>
    </row>
    <row r="523" spans="1:56" ht="16.5" customHeight="1" x14ac:dyDescent="0.3">
      <c r="A523" s="39"/>
      <c r="B523" s="39"/>
      <c r="C523" s="39"/>
      <c r="D523" s="39"/>
      <c r="E523" s="37"/>
      <c r="F523" s="40"/>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c r="AN523" s="37"/>
      <c r="AO523" s="37"/>
      <c r="AP523" s="37"/>
      <c r="AQ523" s="37"/>
      <c r="AR523" s="37"/>
      <c r="AS523" s="37"/>
      <c r="AT523" s="37"/>
      <c r="AU523" s="37"/>
      <c r="AV523" s="37"/>
      <c r="AW523" s="37"/>
      <c r="AX523" s="37"/>
      <c r="AY523" s="37"/>
      <c r="AZ523" s="37"/>
      <c r="BA523" s="37"/>
      <c r="BB523" s="37"/>
      <c r="BC523" s="37"/>
      <c r="BD523" s="37"/>
    </row>
    <row r="524" spans="1:56" ht="16.5" customHeight="1" x14ac:dyDescent="0.3">
      <c r="A524" s="39"/>
      <c r="B524" s="39"/>
      <c r="C524" s="39"/>
      <c r="D524" s="39"/>
      <c r="E524" s="37"/>
      <c r="F524" s="40"/>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c r="AN524" s="37"/>
      <c r="AO524" s="37"/>
      <c r="AP524" s="37"/>
      <c r="AQ524" s="37"/>
      <c r="AR524" s="37"/>
      <c r="AS524" s="37"/>
      <c r="AT524" s="37"/>
      <c r="AU524" s="37"/>
      <c r="AV524" s="37"/>
      <c r="AW524" s="37"/>
      <c r="AX524" s="37"/>
      <c r="AY524" s="37"/>
      <c r="AZ524" s="37"/>
      <c r="BA524" s="37"/>
      <c r="BB524" s="37"/>
      <c r="BC524" s="37"/>
      <c r="BD524" s="37"/>
    </row>
    <row r="525" spans="1:56" ht="16.5" customHeight="1" x14ac:dyDescent="0.3">
      <c r="A525" s="39"/>
      <c r="B525" s="39"/>
      <c r="C525" s="39"/>
      <c r="D525" s="39"/>
      <c r="E525" s="37"/>
      <c r="F525" s="40"/>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c r="AN525" s="37"/>
      <c r="AO525" s="37"/>
      <c r="AP525" s="37"/>
      <c r="AQ525" s="37"/>
      <c r="AR525" s="37"/>
      <c r="AS525" s="37"/>
      <c r="AT525" s="37"/>
      <c r="AU525" s="37"/>
      <c r="AV525" s="37"/>
      <c r="AW525" s="37"/>
      <c r="AX525" s="37"/>
      <c r="AY525" s="37"/>
      <c r="AZ525" s="37"/>
      <c r="BA525" s="37"/>
      <c r="BB525" s="37"/>
      <c r="BC525" s="37"/>
      <c r="BD525" s="37"/>
    </row>
    <row r="526" spans="1:56" ht="16.5" customHeight="1" x14ac:dyDescent="0.3">
      <c r="A526" s="39"/>
      <c r="B526" s="39"/>
      <c r="C526" s="39"/>
      <c r="D526" s="39"/>
      <c r="E526" s="37"/>
      <c r="F526" s="40"/>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c r="AO526" s="37"/>
      <c r="AP526" s="37"/>
      <c r="AQ526" s="37"/>
      <c r="AR526" s="37"/>
      <c r="AS526" s="37"/>
      <c r="AT526" s="37"/>
      <c r="AU526" s="37"/>
      <c r="AV526" s="37"/>
      <c r="AW526" s="37"/>
      <c r="AX526" s="37"/>
      <c r="AY526" s="37"/>
      <c r="AZ526" s="37"/>
      <c r="BA526" s="37"/>
      <c r="BB526" s="37"/>
      <c r="BC526" s="37"/>
      <c r="BD526" s="37"/>
    </row>
    <row r="527" spans="1:56" ht="16.5" customHeight="1" x14ac:dyDescent="0.3">
      <c r="A527" s="39"/>
      <c r="B527" s="39"/>
      <c r="C527" s="39"/>
      <c r="D527" s="39"/>
      <c r="E527" s="37"/>
      <c r="F527" s="40"/>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37"/>
      <c r="AN527" s="37"/>
      <c r="AO527" s="37"/>
      <c r="AP527" s="37"/>
      <c r="AQ527" s="37"/>
      <c r="AR527" s="37"/>
      <c r="AS527" s="37"/>
      <c r="AT527" s="37"/>
      <c r="AU527" s="37"/>
      <c r="AV527" s="37"/>
      <c r="AW527" s="37"/>
      <c r="AX527" s="37"/>
      <c r="AY527" s="37"/>
      <c r="AZ527" s="37"/>
      <c r="BA527" s="37"/>
      <c r="BB527" s="37"/>
      <c r="BC527" s="37"/>
      <c r="BD527" s="37"/>
    </row>
    <row r="528" spans="1:56" ht="16.5" customHeight="1" x14ac:dyDescent="0.3">
      <c r="A528" s="39"/>
      <c r="B528" s="39"/>
      <c r="C528" s="39"/>
      <c r="D528" s="39"/>
      <c r="E528" s="37"/>
      <c r="F528" s="40"/>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c r="AN528" s="37"/>
      <c r="AO528" s="37"/>
      <c r="AP528" s="37"/>
      <c r="AQ528" s="37"/>
      <c r="AR528" s="37"/>
      <c r="AS528" s="37"/>
      <c r="AT528" s="37"/>
      <c r="AU528" s="37"/>
      <c r="AV528" s="37"/>
      <c r="AW528" s="37"/>
      <c r="AX528" s="37"/>
      <c r="AY528" s="37"/>
      <c r="AZ528" s="37"/>
      <c r="BA528" s="37"/>
      <c r="BB528" s="37"/>
      <c r="BC528" s="37"/>
      <c r="BD528" s="37"/>
    </row>
    <row r="529" spans="1:56" ht="16.5" customHeight="1" x14ac:dyDescent="0.3">
      <c r="A529" s="39"/>
      <c r="B529" s="39"/>
      <c r="C529" s="39"/>
      <c r="D529" s="39"/>
      <c r="E529" s="37"/>
      <c r="F529" s="40"/>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c r="AN529" s="37"/>
      <c r="AO529" s="37"/>
      <c r="AP529" s="37"/>
      <c r="AQ529" s="37"/>
      <c r="AR529" s="37"/>
      <c r="AS529" s="37"/>
      <c r="AT529" s="37"/>
      <c r="AU529" s="37"/>
      <c r="AV529" s="37"/>
      <c r="AW529" s="37"/>
      <c r="AX529" s="37"/>
      <c r="AY529" s="37"/>
      <c r="AZ529" s="37"/>
      <c r="BA529" s="37"/>
      <c r="BB529" s="37"/>
      <c r="BC529" s="37"/>
      <c r="BD529" s="37"/>
    </row>
    <row r="530" spans="1:56" ht="16.5" customHeight="1" x14ac:dyDescent="0.3">
      <c r="A530" s="39"/>
      <c r="B530" s="39"/>
      <c r="C530" s="39"/>
      <c r="D530" s="39"/>
      <c r="E530" s="37"/>
      <c r="F530" s="40"/>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37"/>
      <c r="AN530" s="37"/>
      <c r="AO530" s="37"/>
      <c r="AP530" s="37"/>
      <c r="AQ530" s="37"/>
      <c r="AR530" s="37"/>
      <c r="AS530" s="37"/>
      <c r="AT530" s="37"/>
      <c r="AU530" s="37"/>
      <c r="AV530" s="37"/>
      <c r="AW530" s="37"/>
      <c r="AX530" s="37"/>
      <c r="AY530" s="37"/>
      <c r="AZ530" s="37"/>
      <c r="BA530" s="37"/>
      <c r="BB530" s="37"/>
      <c r="BC530" s="37"/>
      <c r="BD530" s="37"/>
    </row>
    <row r="531" spans="1:56" ht="16.5" customHeight="1" x14ac:dyDescent="0.3">
      <c r="A531" s="39"/>
      <c r="B531" s="39"/>
      <c r="C531" s="39"/>
      <c r="D531" s="39"/>
      <c r="E531" s="37"/>
      <c r="F531" s="40"/>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37"/>
      <c r="AN531" s="37"/>
      <c r="AO531" s="37"/>
      <c r="AP531" s="37"/>
      <c r="AQ531" s="37"/>
      <c r="AR531" s="37"/>
      <c r="AS531" s="37"/>
      <c r="AT531" s="37"/>
      <c r="AU531" s="37"/>
      <c r="AV531" s="37"/>
      <c r="AW531" s="37"/>
      <c r="AX531" s="37"/>
      <c r="AY531" s="37"/>
      <c r="AZ531" s="37"/>
      <c r="BA531" s="37"/>
      <c r="BB531" s="37"/>
      <c r="BC531" s="37"/>
      <c r="BD531" s="37"/>
    </row>
    <row r="532" spans="1:56" ht="16.5" customHeight="1" x14ac:dyDescent="0.3">
      <c r="A532" s="39"/>
      <c r="B532" s="39"/>
      <c r="C532" s="39"/>
      <c r="D532" s="39"/>
      <c r="E532" s="37"/>
      <c r="F532" s="40"/>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c r="AN532" s="37"/>
      <c r="AO532" s="37"/>
      <c r="AP532" s="37"/>
      <c r="AQ532" s="37"/>
      <c r="AR532" s="37"/>
      <c r="AS532" s="37"/>
      <c r="AT532" s="37"/>
      <c r="AU532" s="37"/>
      <c r="AV532" s="37"/>
      <c r="AW532" s="37"/>
      <c r="AX532" s="37"/>
      <c r="AY532" s="37"/>
      <c r="AZ532" s="37"/>
      <c r="BA532" s="37"/>
      <c r="BB532" s="37"/>
      <c r="BC532" s="37"/>
      <c r="BD532" s="37"/>
    </row>
    <row r="533" spans="1:56" ht="16.5" customHeight="1" x14ac:dyDescent="0.3">
      <c r="A533" s="39"/>
      <c r="B533" s="39"/>
      <c r="C533" s="39"/>
      <c r="D533" s="39"/>
      <c r="E533" s="37"/>
      <c r="F533" s="40"/>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c r="AN533" s="37"/>
      <c r="AO533" s="37"/>
      <c r="AP533" s="37"/>
      <c r="AQ533" s="37"/>
      <c r="AR533" s="37"/>
      <c r="AS533" s="37"/>
      <c r="AT533" s="37"/>
      <c r="AU533" s="37"/>
      <c r="AV533" s="37"/>
      <c r="AW533" s="37"/>
      <c r="AX533" s="37"/>
      <c r="AY533" s="37"/>
      <c r="AZ533" s="37"/>
      <c r="BA533" s="37"/>
      <c r="BB533" s="37"/>
      <c r="BC533" s="37"/>
      <c r="BD533" s="37"/>
    </row>
    <row r="534" spans="1:56" ht="16.5" customHeight="1" x14ac:dyDescent="0.3">
      <c r="A534" s="39"/>
      <c r="B534" s="39"/>
      <c r="C534" s="39"/>
      <c r="D534" s="39"/>
      <c r="E534" s="37"/>
      <c r="F534" s="40"/>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37"/>
      <c r="AN534" s="37"/>
      <c r="AO534" s="37"/>
      <c r="AP534" s="37"/>
      <c r="AQ534" s="37"/>
      <c r="AR534" s="37"/>
      <c r="AS534" s="37"/>
      <c r="AT534" s="37"/>
      <c r="AU534" s="37"/>
      <c r="AV534" s="37"/>
      <c r="AW534" s="37"/>
      <c r="AX534" s="37"/>
      <c r="AY534" s="37"/>
      <c r="AZ534" s="37"/>
      <c r="BA534" s="37"/>
      <c r="BB534" s="37"/>
      <c r="BC534" s="37"/>
      <c r="BD534" s="37"/>
    </row>
    <row r="535" spans="1:56" ht="16.5" customHeight="1" x14ac:dyDescent="0.3">
      <c r="A535" s="39"/>
      <c r="B535" s="39"/>
      <c r="C535" s="39"/>
      <c r="D535" s="39"/>
      <c r="E535" s="37"/>
      <c r="F535" s="40"/>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37"/>
      <c r="AN535" s="37"/>
      <c r="AO535" s="37"/>
      <c r="AP535" s="37"/>
      <c r="AQ535" s="37"/>
      <c r="AR535" s="37"/>
      <c r="AS535" s="37"/>
      <c r="AT535" s="37"/>
      <c r="AU535" s="37"/>
      <c r="AV535" s="37"/>
      <c r="AW535" s="37"/>
      <c r="AX535" s="37"/>
      <c r="AY535" s="37"/>
      <c r="AZ535" s="37"/>
      <c r="BA535" s="37"/>
      <c r="BB535" s="37"/>
      <c r="BC535" s="37"/>
      <c r="BD535" s="37"/>
    </row>
    <row r="536" spans="1:56" ht="16.5" customHeight="1" x14ac:dyDescent="0.3">
      <c r="A536" s="39"/>
      <c r="B536" s="39"/>
      <c r="C536" s="39"/>
      <c r="D536" s="39"/>
      <c r="E536" s="37"/>
      <c r="F536" s="40"/>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37"/>
      <c r="AN536" s="37"/>
      <c r="AO536" s="37"/>
      <c r="AP536" s="37"/>
      <c r="AQ536" s="37"/>
      <c r="AR536" s="37"/>
      <c r="AS536" s="37"/>
      <c r="AT536" s="37"/>
      <c r="AU536" s="37"/>
      <c r="AV536" s="37"/>
      <c r="AW536" s="37"/>
      <c r="AX536" s="37"/>
      <c r="AY536" s="37"/>
      <c r="AZ536" s="37"/>
      <c r="BA536" s="37"/>
      <c r="BB536" s="37"/>
      <c r="BC536" s="37"/>
      <c r="BD536" s="37"/>
    </row>
    <row r="537" spans="1:56" ht="16.5" customHeight="1" x14ac:dyDescent="0.3">
      <c r="A537" s="39"/>
      <c r="B537" s="39"/>
      <c r="C537" s="39"/>
      <c r="D537" s="39"/>
      <c r="E537" s="37"/>
      <c r="F537" s="40"/>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37"/>
      <c r="AN537" s="37"/>
      <c r="AO537" s="37"/>
      <c r="AP537" s="37"/>
      <c r="AQ537" s="37"/>
      <c r="AR537" s="37"/>
      <c r="AS537" s="37"/>
      <c r="AT537" s="37"/>
      <c r="AU537" s="37"/>
      <c r="AV537" s="37"/>
      <c r="AW537" s="37"/>
      <c r="AX537" s="37"/>
      <c r="AY537" s="37"/>
      <c r="AZ537" s="37"/>
      <c r="BA537" s="37"/>
      <c r="BB537" s="37"/>
      <c r="BC537" s="37"/>
      <c r="BD537" s="37"/>
    </row>
    <row r="538" spans="1:56" ht="16.5" customHeight="1" x14ac:dyDescent="0.3">
      <c r="A538" s="39"/>
      <c r="B538" s="39"/>
      <c r="C538" s="39"/>
      <c r="D538" s="39"/>
      <c r="E538" s="37"/>
      <c r="F538" s="40"/>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c r="AL538" s="37"/>
      <c r="AM538" s="37"/>
      <c r="AN538" s="37"/>
      <c r="AO538" s="37"/>
      <c r="AP538" s="37"/>
      <c r="AQ538" s="37"/>
      <c r="AR538" s="37"/>
      <c r="AS538" s="37"/>
      <c r="AT538" s="37"/>
      <c r="AU538" s="37"/>
      <c r="AV538" s="37"/>
      <c r="AW538" s="37"/>
      <c r="AX538" s="37"/>
      <c r="AY538" s="37"/>
      <c r="AZ538" s="37"/>
      <c r="BA538" s="37"/>
      <c r="BB538" s="37"/>
      <c r="BC538" s="37"/>
      <c r="BD538" s="37"/>
    </row>
    <row r="539" spans="1:56" ht="16.5" customHeight="1" x14ac:dyDescent="0.3">
      <c r="A539" s="39"/>
      <c r="B539" s="39"/>
      <c r="C539" s="39"/>
      <c r="D539" s="39"/>
      <c r="E539" s="37"/>
      <c r="F539" s="40"/>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37"/>
      <c r="AN539" s="37"/>
      <c r="AO539" s="37"/>
      <c r="AP539" s="37"/>
      <c r="AQ539" s="37"/>
      <c r="AR539" s="37"/>
      <c r="AS539" s="37"/>
      <c r="AT539" s="37"/>
      <c r="AU539" s="37"/>
      <c r="AV539" s="37"/>
      <c r="AW539" s="37"/>
      <c r="AX539" s="37"/>
      <c r="AY539" s="37"/>
      <c r="AZ539" s="37"/>
      <c r="BA539" s="37"/>
      <c r="BB539" s="37"/>
      <c r="BC539" s="37"/>
      <c r="BD539" s="37"/>
    </row>
    <row r="540" spans="1:56" ht="16.5" customHeight="1" x14ac:dyDescent="0.3">
      <c r="A540" s="39"/>
      <c r="B540" s="39"/>
      <c r="C540" s="39"/>
      <c r="D540" s="39"/>
      <c r="E540" s="37"/>
      <c r="F540" s="40"/>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37"/>
      <c r="AN540" s="37"/>
      <c r="AO540" s="37"/>
      <c r="AP540" s="37"/>
      <c r="AQ540" s="37"/>
      <c r="AR540" s="37"/>
      <c r="AS540" s="37"/>
      <c r="AT540" s="37"/>
      <c r="AU540" s="37"/>
      <c r="AV540" s="37"/>
      <c r="AW540" s="37"/>
      <c r="AX540" s="37"/>
      <c r="AY540" s="37"/>
      <c r="AZ540" s="37"/>
      <c r="BA540" s="37"/>
      <c r="BB540" s="37"/>
      <c r="BC540" s="37"/>
      <c r="BD540" s="37"/>
    </row>
    <row r="541" spans="1:56" ht="16.5" customHeight="1" x14ac:dyDescent="0.3">
      <c r="A541" s="39"/>
      <c r="B541" s="39"/>
      <c r="C541" s="39"/>
      <c r="D541" s="39"/>
      <c r="E541" s="37"/>
      <c r="F541" s="40"/>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37"/>
      <c r="AN541" s="37"/>
      <c r="AO541" s="37"/>
      <c r="AP541" s="37"/>
      <c r="AQ541" s="37"/>
      <c r="AR541" s="37"/>
      <c r="AS541" s="37"/>
      <c r="AT541" s="37"/>
      <c r="AU541" s="37"/>
      <c r="AV541" s="37"/>
      <c r="AW541" s="37"/>
      <c r="AX541" s="37"/>
      <c r="AY541" s="37"/>
      <c r="AZ541" s="37"/>
      <c r="BA541" s="37"/>
      <c r="BB541" s="37"/>
      <c r="BC541" s="37"/>
      <c r="BD541" s="37"/>
    </row>
    <row r="542" spans="1:56" ht="16.5" customHeight="1" x14ac:dyDescent="0.3">
      <c r="A542" s="39"/>
      <c r="B542" s="39"/>
      <c r="C542" s="39"/>
      <c r="D542" s="39"/>
      <c r="E542" s="37"/>
      <c r="F542" s="40"/>
      <c r="G542" s="37"/>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7"/>
      <c r="AL542" s="37"/>
      <c r="AM542" s="37"/>
      <c r="AN542" s="37"/>
      <c r="AO542" s="37"/>
      <c r="AP542" s="37"/>
      <c r="AQ542" s="37"/>
      <c r="AR542" s="37"/>
      <c r="AS542" s="37"/>
      <c r="AT542" s="37"/>
      <c r="AU542" s="37"/>
      <c r="AV542" s="37"/>
      <c r="AW542" s="37"/>
      <c r="AX542" s="37"/>
      <c r="AY542" s="37"/>
      <c r="AZ542" s="37"/>
      <c r="BA542" s="37"/>
      <c r="BB542" s="37"/>
      <c r="BC542" s="37"/>
      <c r="BD542" s="37"/>
    </row>
    <row r="543" spans="1:56" ht="16.5" customHeight="1" x14ac:dyDescent="0.3">
      <c r="A543" s="39"/>
      <c r="B543" s="39"/>
      <c r="C543" s="39"/>
      <c r="D543" s="39"/>
      <c r="E543" s="37"/>
      <c r="F543" s="40"/>
      <c r="G543" s="37"/>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7"/>
      <c r="AL543" s="37"/>
      <c r="AM543" s="37"/>
      <c r="AN543" s="37"/>
      <c r="AO543" s="37"/>
      <c r="AP543" s="37"/>
      <c r="AQ543" s="37"/>
      <c r="AR543" s="37"/>
      <c r="AS543" s="37"/>
      <c r="AT543" s="37"/>
      <c r="AU543" s="37"/>
      <c r="AV543" s="37"/>
      <c r="AW543" s="37"/>
      <c r="AX543" s="37"/>
      <c r="AY543" s="37"/>
      <c r="AZ543" s="37"/>
      <c r="BA543" s="37"/>
      <c r="BB543" s="37"/>
      <c r="BC543" s="37"/>
      <c r="BD543" s="37"/>
    </row>
    <row r="544" spans="1:56" ht="16.5" customHeight="1" x14ac:dyDescent="0.3">
      <c r="A544" s="39"/>
      <c r="B544" s="39"/>
      <c r="C544" s="39"/>
      <c r="D544" s="39"/>
      <c r="E544" s="37"/>
      <c r="F544" s="40"/>
      <c r="G544" s="37"/>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7"/>
      <c r="AL544" s="37"/>
      <c r="AM544" s="37"/>
      <c r="AN544" s="37"/>
      <c r="AO544" s="37"/>
      <c r="AP544" s="37"/>
      <c r="AQ544" s="37"/>
      <c r="AR544" s="37"/>
      <c r="AS544" s="37"/>
      <c r="AT544" s="37"/>
      <c r="AU544" s="37"/>
      <c r="AV544" s="37"/>
      <c r="AW544" s="37"/>
      <c r="AX544" s="37"/>
      <c r="AY544" s="37"/>
      <c r="AZ544" s="37"/>
      <c r="BA544" s="37"/>
      <c r="BB544" s="37"/>
      <c r="BC544" s="37"/>
      <c r="BD544" s="37"/>
    </row>
    <row r="545" spans="1:56" ht="16.5" customHeight="1" x14ac:dyDescent="0.3">
      <c r="A545" s="39"/>
      <c r="B545" s="39"/>
      <c r="C545" s="39"/>
      <c r="D545" s="39"/>
      <c r="E545" s="37"/>
      <c r="F545" s="40"/>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7"/>
      <c r="AL545" s="37"/>
      <c r="AM545" s="37"/>
      <c r="AN545" s="37"/>
      <c r="AO545" s="37"/>
      <c r="AP545" s="37"/>
      <c r="AQ545" s="37"/>
      <c r="AR545" s="37"/>
      <c r="AS545" s="37"/>
      <c r="AT545" s="37"/>
      <c r="AU545" s="37"/>
      <c r="AV545" s="37"/>
      <c r="AW545" s="37"/>
      <c r="AX545" s="37"/>
      <c r="AY545" s="37"/>
      <c r="AZ545" s="37"/>
      <c r="BA545" s="37"/>
      <c r="BB545" s="37"/>
      <c r="BC545" s="37"/>
      <c r="BD545" s="37"/>
    </row>
    <row r="546" spans="1:56" ht="16.5" customHeight="1" x14ac:dyDescent="0.3">
      <c r="A546" s="39"/>
      <c r="B546" s="39"/>
      <c r="C546" s="39"/>
      <c r="D546" s="39"/>
      <c r="E546" s="37"/>
      <c r="F546" s="40"/>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7"/>
      <c r="AL546" s="37"/>
      <c r="AM546" s="37"/>
      <c r="AN546" s="37"/>
      <c r="AO546" s="37"/>
      <c r="AP546" s="37"/>
      <c r="AQ546" s="37"/>
      <c r="AR546" s="37"/>
      <c r="AS546" s="37"/>
      <c r="AT546" s="37"/>
      <c r="AU546" s="37"/>
      <c r="AV546" s="37"/>
      <c r="AW546" s="37"/>
      <c r="AX546" s="37"/>
      <c r="AY546" s="37"/>
      <c r="AZ546" s="37"/>
      <c r="BA546" s="37"/>
      <c r="BB546" s="37"/>
      <c r="BC546" s="37"/>
      <c r="BD546" s="37"/>
    </row>
    <row r="547" spans="1:56" ht="16.5" customHeight="1" x14ac:dyDescent="0.3">
      <c r="A547" s="39"/>
      <c r="B547" s="39"/>
      <c r="C547" s="39"/>
      <c r="D547" s="39"/>
      <c r="E547" s="37"/>
      <c r="F547" s="40"/>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7"/>
      <c r="AL547" s="37"/>
      <c r="AM547" s="37"/>
      <c r="AN547" s="37"/>
      <c r="AO547" s="37"/>
      <c r="AP547" s="37"/>
      <c r="AQ547" s="37"/>
      <c r="AR547" s="37"/>
      <c r="AS547" s="37"/>
      <c r="AT547" s="37"/>
      <c r="AU547" s="37"/>
      <c r="AV547" s="37"/>
      <c r="AW547" s="37"/>
      <c r="AX547" s="37"/>
      <c r="AY547" s="37"/>
      <c r="AZ547" s="37"/>
      <c r="BA547" s="37"/>
      <c r="BB547" s="37"/>
      <c r="BC547" s="37"/>
      <c r="BD547" s="37"/>
    </row>
    <row r="548" spans="1:56" ht="16.5" customHeight="1" x14ac:dyDescent="0.3">
      <c r="A548" s="39"/>
      <c r="B548" s="39"/>
      <c r="C548" s="39"/>
      <c r="D548" s="39"/>
      <c r="E548" s="37"/>
      <c r="F548" s="40"/>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7"/>
      <c r="AL548" s="37"/>
      <c r="AM548" s="37"/>
      <c r="AN548" s="37"/>
      <c r="AO548" s="37"/>
      <c r="AP548" s="37"/>
      <c r="AQ548" s="37"/>
      <c r="AR548" s="37"/>
      <c r="AS548" s="37"/>
      <c r="AT548" s="37"/>
      <c r="AU548" s="37"/>
      <c r="AV548" s="37"/>
      <c r="AW548" s="37"/>
      <c r="AX548" s="37"/>
      <c r="AY548" s="37"/>
      <c r="AZ548" s="37"/>
      <c r="BA548" s="37"/>
      <c r="BB548" s="37"/>
      <c r="BC548" s="37"/>
      <c r="BD548" s="37"/>
    </row>
    <row r="549" spans="1:56" ht="16.5" customHeight="1" x14ac:dyDescent="0.3">
      <c r="A549" s="39"/>
      <c r="B549" s="39"/>
      <c r="C549" s="39"/>
      <c r="D549" s="39"/>
      <c r="E549" s="37"/>
      <c r="F549" s="40"/>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7"/>
      <c r="AL549" s="37"/>
      <c r="AM549" s="37"/>
      <c r="AN549" s="37"/>
      <c r="AO549" s="37"/>
      <c r="AP549" s="37"/>
      <c r="AQ549" s="37"/>
      <c r="AR549" s="37"/>
      <c r="AS549" s="37"/>
      <c r="AT549" s="37"/>
      <c r="AU549" s="37"/>
      <c r="AV549" s="37"/>
      <c r="AW549" s="37"/>
      <c r="AX549" s="37"/>
      <c r="AY549" s="37"/>
      <c r="AZ549" s="37"/>
      <c r="BA549" s="37"/>
      <c r="BB549" s="37"/>
      <c r="BC549" s="37"/>
      <c r="BD549" s="37"/>
    </row>
    <row r="550" spans="1:56" ht="16.5" customHeight="1" x14ac:dyDescent="0.3">
      <c r="A550" s="39"/>
      <c r="B550" s="39"/>
      <c r="C550" s="39"/>
      <c r="D550" s="39"/>
      <c r="E550" s="37"/>
      <c r="F550" s="40"/>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7"/>
      <c r="AL550" s="37"/>
      <c r="AM550" s="37"/>
      <c r="AN550" s="37"/>
      <c r="AO550" s="37"/>
      <c r="AP550" s="37"/>
      <c r="AQ550" s="37"/>
      <c r="AR550" s="37"/>
      <c r="AS550" s="37"/>
      <c r="AT550" s="37"/>
      <c r="AU550" s="37"/>
      <c r="AV550" s="37"/>
      <c r="AW550" s="37"/>
      <c r="AX550" s="37"/>
      <c r="AY550" s="37"/>
      <c r="AZ550" s="37"/>
      <c r="BA550" s="37"/>
      <c r="BB550" s="37"/>
      <c r="BC550" s="37"/>
      <c r="BD550" s="37"/>
    </row>
    <row r="551" spans="1:56" ht="16.5" customHeight="1" x14ac:dyDescent="0.3">
      <c r="A551" s="39"/>
      <c r="B551" s="39"/>
      <c r="C551" s="39"/>
      <c r="D551" s="39"/>
      <c r="E551" s="37"/>
      <c r="F551" s="40"/>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7"/>
      <c r="AL551" s="37"/>
      <c r="AM551" s="37"/>
      <c r="AN551" s="37"/>
      <c r="AO551" s="37"/>
      <c r="AP551" s="37"/>
      <c r="AQ551" s="37"/>
      <c r="AR551" s="37"/>
      <c r="AS551" s="37"/>
      <c r="AT551" s="37"/>
      <c r="AU551" s="37"/>
      <c r="AV551" s="37"/>
      <c r="AW551" s="37"/>
      <c r="AX551" s="37"/>
      <c r="AY551" s="37"/>
      <c r="AZ551" s="37"/>
      <c r="BA551" s="37"/>
      <c r="BB551" s="37"/>
      <c r="BC551" s="37"/>
      <c r="BD551" s="37"/>
    </row>
    <row r="552" spans="1:56" ht="16.5" customHeight="1" x14ac:dyDescent="0.3">
      <c r="A552" s="39"/>
      <c r="B552" s="39"/>
      <c r="C552" s="39"/>
      <c r="D552" s="39"/>
      <c r="E552" s="37"/>
      <c r="F552" s="40"/>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7"/>
      <c r="AL552" s="37"/>
      <c r="AM552" s="37"/>
      <c r="AN552" s="37"/>
      <c r="AO552" s="37"/>
      <c r="AP552" s="37"/>
      <c r="AQ552" s="37"/>
      <c r="AR552" s="37"/>
      <c r="AS552" s="37"/>
      <c r="AT552" s="37"/>
      <c r="AU552" s="37"/>
      <c r="AV552" s="37"/>
      <c r="AW552" s="37"/>
      <c r="AX552" s="37"/>
      <c r="AY552" s="37"/>
      <c r="AZ552" s="37"/>
      <c r="BA552" s="37"/>
      <c r="BB552" s="37"/>
      <c r="BC552" s="37"/>
      <c r="BD552" s="37"/>
    </row>
    <row r="553" spans="1:56" ht="16.5" customHeight="1" x14ac:dyDescent="0.3">
      <c r="A553" s="39"/>
      <c r="B553" s="39"/>
      <c r="C553" s="39"/>
      <c r="D553" s="39"/>
      <c r="E553" s="37"/>
      <c r="F553" s="40"/>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7"/>
      <c r="AL553" s="37"/>
      <c r="AM553" s="37"/>
      <c r="AN553" s="37"/>
      <c r="AO553" s="37"/>
      <c r="AP553" s="37"/>
      <c r="AQ553" s="37"/>
      <c r="AR553" s="37"/>
      <c r="AS553" s="37"/>
      <c r="AT553" s="37"/>
      <c r="AU553" s="37"/>
      <c r="AV553" s="37"/>
      <c r="AW553" s="37"/>
      <c r="AX553" s="37"/>
      <c r="AY553" s="37"/>
      <c r="AZ553" s="37"/>
      <c r="BA553" s="37"/>
      <c r="BB553" s="37"/>
      <c r="BC553" s="37"/>
      <c r="BD553" s="37"/>
    </row>
    <row r="554" spans="1:56" ht="16.5" customHeight="1" x14ac:dyDescent="0.3">
      <c r="A554" s="39"/>
      <c r="B554" s="39"/>
      <c r="C554" s="39"/>
      <c r="D554" s="39"/>
      <c r="E554" s="37"/>
      <c r="F554" s="40"/>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7"/>
      <c r="AL554" s="37"/>
      <c r="AM554" s="37"/>
      <c r="AN554" s="37"/>
      <c r="AO554" s="37"/>
      <c r="AP554" s="37"/>
      <c r="AQ554" s="37"/>
      <c r="AR554" s="37"/>
      <c r="AS554" s="37"/>
      <c r="AT554" s="37"/>
      <c r="AU554" s="37"/>
      <c r="AV554" s="37"/>
      <c r="AW554" s="37"/>
      <c r="AX554" s="37"/>
      <c r="AY554" s="37"/>
      <c r="AZ554" s="37"/>
      <c r="BA554" s="37"/>
      <c r="BB554" s="37"/>
      <c r="BC554" s="37"/>
      <c r="BD554" s="37"/>
    </row>
    <row r="555" spans="1:56" ht="16.5" customHeight="1" x14ac:dyDescent="0.3">
      <c r="A555" s="39"/>
      <c r="B555" s="39"/>
      <c r="C555" s="39"/>
      <c r="D555" s="39"/>
      <c r="E555" s="37"/>
      <c r="F555" s="40"/>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7"/>
      <c r="AL555" s="37"/>
      <c r="AM555" s="37"/>
      <c r="AN555" s="37"/>
      <c r="AO555" s="37"/>
      <c r="AP555" s="37"/>
      <c r="AQ555" s="37"/>
      <c r="AR555" s="37"/>
      <c r="AS555" s="37"/>
      <c r="AT555" s="37"/>
      <c r="AU555" s="37"/>
      <c r="AV555" s="37"/>
      <c r="AW555" s="37"/>
      <c r="AX555" s="37"/>
      <c r="AY555" s="37"/>
      <c r="AZ555" s="37"/>
      <c r="BA555" s="37"/>
      <c r="BB555" s="37"/>
      <c r="BC555" s="37"/>
      <c r="BD555" s="37"/>
    </row>
    <row r="556" spans="1:56" ht="16.5" customHeight="1" x14ac:dyDescent="0.3">
      <c r="A556" s="39"/>
      <c r="B556" s="39"/>
      <c r="C556" s="39"/>
      <c r="D556" s="39"/>
      <c r="E556" s="37"/>
      <c r="F556" s="40"/>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7"/>
      <c r="AL556" s="37"/>
      <c r="AM556" s="37"/>
      <c r="AN556" s="37"/>
      <c r="AO556" s="37"/>
      <c r="AP556" s="37"/>
      <c r="AQ556" s="37"/>
      <c r="AR556" s="37"/>
      <c r="AS556" s="37"/>
      <c r="AT556" s="37"/>
      <c r="AU556" s="37"/>
      <c r="AV556" s="37"/>
      <c r="AW556" s="37"/>
      <c r="AX556" s="37"/>
      <c r="AY556" s="37"/>
      <c r="AZ556" s="37"/>
      <c r="BA556" s="37"/>
      <c r="BB556" s="37"/>
      <c r="BC556" s="37"/>
      <c r="BD556" s="37"/>
    </row>
    <row r="557" spans="1:56" ht="16.5" customHeight="1" x14ac:dyDescent="0.3">
      <c r="A557" s="39"/>
      <c r="B557" s="39"/>
      <c r="C557" s="39"/>
      <c r="D557" s="39"/>
      <c r="E557" s="37"/>
      <c r="F557" s="40"/>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7"/>
      <c r="AL557" s="37"/>
      <c r="AM557" s="37"/>
      <c r="AN557" s="37"/>
      <c r="AO557" s="37"/>
      <c r="AP557" s="37"/>
      <c r="AQ557" s="37"/>
      <c r="AR557" s="37"/>
      <c r="AS557" s="37"/>
      <c r="AT557" s="37"/>
      <c r="AU557" s="37"/>
      <c r="AV557" s="37"/>
      <c r="AW557" s="37"/>
      <c r="AX557" s="37"/>
      <c r="AY557" s="37"/>
      <c r="AZ557" s="37"/>
      <c r="BA557" s="37"/>
      <c r="BB557" s="37"/>
      <c r="BC557" s="37"/>
      <c r="BD557" s="37"/>
    </row>
    <row r="558" spans="1:56" ht="16.5" customHeight="1" x14ac:dyDescent="0.3">
      <c r="A558" s="39"/>
      <c r="B558" s="39"/>
      <c r="C558" s="39"/>
      <c r="D558" s="39"/>
      <c r="E558" s="37"/>
      <c r="F558" s="40"/>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7"/>
      <c r="AL558" s="37"/>
      <c r="AM558" s="37"/>
      <c r="AN558" s="37"/>
      <c r="AO558" s="37"/>
      <c r="AP558" s="37"/>
      <c r="AQ558" s="37"/>
      <c r="AR558" s="37"/>
      <c r="AS558" s="37"/>
      <c r="AT558" s="37"/>
      <c r="AU558" s="37"/>
      <c r="AV558" s="37"/>
      <c r="AW558" s="37"/>
      <c r="AX558" s="37"/>
      <c r="AY558" s="37"/>
      <c r="AZ558" s="37"/>
      <c r="BA558" s="37"/>
      <c r="BB558" s="37"/>
      <c r="BC558" s="37"/>
      <c r="BD558" s="37"/>
    </row>
    <row r="559" spans="1:56" ht="16.5" customHeight="1" x14ac:dyDescent="0.3">
      <c r="A559" s="39"/>
      <c r="B559" s="39"/>
      <c r="C559" s="39"/>
      <c r="D559" s="39"/>
      <c r="E559" s="37"/>
      <c r="F559" s="40"/>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7"/>
      <c r="AK559" s="37"/>
      <c r="AL559" s="37"/>
      <c r="AM559" s="37"/>
      <c r="AN559" s="37"/>
      <c r="AO559" s="37"/>
      <c r="AP559" s="37"/>
      <c r="AQ559" s="37"/>
      <c r="AR559" s="37"/>
      <c r="AS559" s="37"/>
      <c r="AT559" s="37"/>
      <c r="AU559" s="37"/>
      <c r="AV559" s="37"/>
      <c r="AW559" s="37"/>
      <c r="AX559" s="37"/>
      <c r="AY559" s="37"/>
      <c r="AZ559" s="37"/>
      <c r="BA559" s="37"/>
      <c r="BB559" s="37"/>
      <c r="BC559" s="37"/>
      <c r="BD559" s="37"/>
    </row>
    <row r="560" spans="1:56" ht="16.5" customHeight="1" x14ac:dyDescent="0.3">
      <c r="A560" s="39"/>
      <c r="B560" s="39"/>
      <c r="C560" s="39"/>
      <c r="D560" s="39"/>
      <c r="E560" s="37"/>
      <c r="F560" s="40"/>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7"/>
      <c r="AK560" s="37"/>
      <c r="AL560" s="37"/>
      <c r="AM560" s="37"/>
      <c r="AN560" s="37"/>
      <c r="AO560" s="37"/>
      <c r="AP560" s="37"/>
      <c r="AQ560" s="37"/>
      <c r="AR560" s="37"/>
      <c r="AS560" s="37"/>
      <c r="AT560" s="37"/>
      <c r="AU560" s="37"/>
      <c r="AV560" s="37"/>
      <c r="AW560" s="37"/>
      <c r="AX560" s="37"/>
      <c r="AY560" s="37"/>
      <c r="AZ560" s="37"/>
      <c r="BA560" s="37"/>
      <c r="BB560" s="37"/>
      <c r="BC560" s="37"/>
      <c r="BD560" s="37"/>
    </row>
    <row r="561" spans="1:56" ht="16.5" customHeight="1" x14ac:dyDescent="0.3">
      <c r="A561" s="39"/>
      <c r="B561" s="39"/>
      <c r="C561" s="39"/>
      <c r="D561" s="39"/>
      <c r="E561" s="37"/>
      <c r="F561" s="40"/>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7"/>
      <c r="AK561" s="37"/>
      <c r="AL561" s="37"/>
      <c r="AM561" s="37"/>
      <c r="AN561" s="37"/>
      <c r="AO561" s="37"/>
      <c r="AP561" s="37"/>
      <c r="AQ561" s="37"/>
      <c r="AR561" s="37"/>
      <c r="AS561" s="37"/>
      <c r="AT561" s="37"/>
      <c r="AU561" s="37"/>
      <c r="AV561" s="37"/>
      <c r="AW561" s="37"/>
      <c r="AX561" s="37"/>
      <c r="AY561" s="37"/>
      <c r="AZ561" s="37"/>
      <c r="BA561" s="37"/>
      <c r="BB561" s="37"/>
      <c r="BC561" s="37"/>
      <c r="BD561" s="37"/>
    </row>
    <row r="562" spans="1:56" ht="16.5" customHeight="1" x14ac:dyDescent="0.3">
      <c r="A562" s="39"/>
      <c r="B562" s="39"/>
      <c r="C562" s="39"/>
      <c r="D562" s="39"/>
      <c r="E562" s="37"/>
      <c r="F562" s="40"/>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7"/>
      <c r="AK562" s="37"/>
      <c r="AL562" s="37"/>
      <c r="AM562" s="37"/>
      <c r="AN562" s="37"/>
      <c r="AO562" s="37"/>
      <c r="AP562" s="37"/>
      <c r="AQ562" s="37"/>
      <c r="AR562" s="37"/>
      <c r="AS562" s="37"/>
      <c r="AT562" s="37"/>
      <c r="AU562" s="37"/>
      <c r="AV562" s="37"/>
      <c r="AW562" s="37"/>
      <c r="AX562" s="37"/>
      <c r="AY562" s="37"/>
      <c r="AZ562" s="37"/>
      <c r="BA562" s="37"/>
      <c r="BB562" s="37"/>
      <c r="BC562" s="37"/>
      <c r="BD562" s="37"/>
    </row>
    <row r="563" spans="1:56" ht="16.5" customHeight="1" x14ac:dyDescent="0.3">
      <c r="A563" s="39"/>
      <c r="B563" s="39"/>
      <c r="C563" s="39"/>
      <c r="D563" s="39"/>
      <c r="E563" s="37"/>
      <c r="F563" s="40"/>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7"/>
      <c r="AK563" s="37"/>
      <c r="AL563" s="37"/>
      <c r="AM563" s="37"/>
      <c r="AN563" s="37"/>
      <c r="AO563" s="37"/>
      <c r="AP563" s="37"/>
      <c r="AQ563" s="37"/>
      <c r="AR563" s="37"/>
      <c r="AS563" s="37"/>
      <c r="AT563" s="37"/>
      <c r="AU563" s="37"/>
      <c r="AV563" s="37"/>
      <c r="AW563" s="37"/>
      <c r="AX563" s="37"/>
      <c r="AY563" s="37"/>
      <c r="AZ563" s="37"/>
      <c r="BA563" s="37"/>
      <c r="BB563" s="37"/>
      <c r="BC563" s="37"/>
      <c r="BD563" s="37"/>
    </row>
    <row r="564" spans="1:56" ht="16.5" customHeight="1" x14ac:dyDescent="0.3">
      <c r="A564" s="39"/>
      <c r="B564" s="39"/>
      <c r="C564" s="39"/>
      <c r="D564" s="39"/>
      <c r="E564" s="37"/>
      <c r="F564" s="40"/>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7"/>
      <c r="AK564" s="37"/>
      <c r="AL564" s="37"/>
      <c r="AM564" s="37"/>
      <c r="AN564" s="37"/>
      <c r="AO564" s="37"/>
      <c r="AP564" s="37"/>
      <c r="AQ564" s="37"/>
      <c r="AR564" s="37"/>
      <c r="AS564" s="37"/>
      <c r="AT564" s="37"/>
      <c r="AU564" s="37"/>
      <c r="AV564" s="37"/>
      <c r="AW564" s="37"/>
      <c r="AX564" s="37"/>
      <c r="AY564" s="37"/>
      <c r="AZ564" s="37"/>
      <c r="BA564" s="37"/>
      <c r="BB564" s="37"/>
      <c r="BC564" s="37"/>
      <c r="BD564" s="37"/>
    </row>
    <row r="565" spans="1:56" ht="16.5" customHeight="1" x14ac:dyDescent="0.3">
      <c r="A565" s="39"/>
      <c r="B565" s="39"/>
      <c r="C565" s="39"/>
      <c r="D565" s="39"/>
      <c r="E565" s="37"/>
      <c r="F565" s="40"/>
      <c r="G565" s="37"/>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c r="AF565" s="37"/>
      <c r="AG565" s="37"/>
      <c r="AH565" s="37"/>
      <c r="AI565" s="37"/>
      <c r="AJ565" s="37"/>
      <c r="AK565" s="37"/>
      <c r="AL565" s="37"/>
      <c r="AM565" s="37"/>
      <c r="AN565" s="37"/>
      <c r="AO565" s="37"/>
      <c r="AP565" s="37"/>
      <c r="AQ565" s="37"/>
      <c r="AR565" s="37"/>
      <c r="AS565" s="37"/>
      <c r="AT565" s="37"/>
      <c r="AU565" s="37"/>
      <c r="AV565" s="37"/>
      <c r="AW565" s="37"/>
      <c r="AX565" s="37"/>
      <c r="AY565" s="37"/>
      <c r="AZ565" s="37"/>
      <c r="BA565" s="37"/>
      <c r="BB565" s="37"/>
      <c r="BC565" s="37"/>
      <c r="BD565" s="37"/>
    </row>
    <row r="566" spans="1:56" ht="16.5" customHeight="1" x14ac:dyDescent="0.3">
      <c r="A566" s="39"/>
      <c r="B566" s="39"/>
      <c r="C566" s="39"/>
      <c r="D566" s="39"/>
      <c r="E566" s="37"/>
      <c r="F566" s="40"/>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7"/>
      <c r="AK566" s="37"/>
      <c r="AL566" s="37"/>
      <c r="AM566" s="37"/>
      <c r="AN566" s="37"/>
      <c r="AO566" s="37"/>
      <c r="AP566" s="37"/>
      <c r="AQ566" s="37"/>
      <c r="AR566" s="37"/>
      <c r="AS566" s="37"/>
      <c r="AT566" s="37"/>
      <c r="AU566" s="37"/>
      <c r="AV566" s="37"/>
      <c r="AW566" s="37"/>
      <c r="AX566" s="37"/>
      <c r="AY566" s="37"/>
      <c r="AZ566" s="37"/>
      <c r="BA566" s="37"/>
      <c r="BB566" s="37"/>
      <c r="BC566" s="37"/>
      <c r="BD566" s="37"/>
    </row>
    <row r="567" spans="1:56" ht="16.5" customHeight="1" x14ac:dyDescent="0.3">
      <c r="A567" s="39"/>
      <c r="B567" s="39"/>
      <c r="C567" s="39"/>
      <c r="D567" s="39"/>
      <c r="E567" s="37"/>
      <c r="F567" s="40"/>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c r="AG567" s="37"/>
      <c r="AH567" s="37"/>
      <c r="AI567" s="37"/>
      <c r="AJ567" s="37"/>
      <c r="AK567" s="37"/>
      <c r="AL567" s="37"/>
      <c r="AM567" s="37"/>
      <c r="AN567" s="37"/>
      <c r="AO567" s="37"/>
      <c r="AP567" s="37"/>
      <c r="AQ567" s="37"/>
      <c r="AR567" s="37"/>
      <c r="AS567" s="37"/>
      <c r="AT567" s="37"/>
      <c r="AU567" s="37"/>
      <c r="AV567" s="37"/>
      <c r="AW567" s="37"/>
      <c r="AX567" s="37"/>
      <c r="AY567" s="37"/>
      <c r="AZ567" s="37"/>
      <c r="BA567" s="37"/>
      <c r="BB567" s="37"/>
      <c r="BC567" s="37"/>
      <c r="BD567" s="37"/>
    </row>
    <row r="568" spans="1:56" ht="16.5" customHeight="1" x14ac:dyDescent="0.3">
      <c r="A568" s="39"/>
      <c r="B568" s="39"/>
      <c r="C568" s="39"/>
      <c r="D568" s="39"/>
      <c r="E568" s="37"/>
      <c r="F568" s="40"/>
      <c r="G568" s="37"/>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c r="AF568" s="37"/>
      <c r="AG568" s="37"/>
      <c r="AH568" s="37"/>
      <c r="AI568" s="37"/>
      <c r="AJ568" s="37"/>
      <c r="AK568" s="37"/>
      <c r="AL568" s="37"/>
      <c r="AM568" s="37"/>
      <c r="AN568" s="37"/>
      <c r="AO568" s="37"/>
      <c r="AP568" s="37"/>
      <c r="AQ568" s="37"/>
      <c r="AR568" s="37"/>
      <c r="AS568" s="37"/>
      <c r="AT568" s="37"/>
      <c r="AU568" s="37"/>
      <c r="AV568" s="37"/>
      <c r="AW568" s="37"/>
      <c r="AX568" s="37"/>
      <c r="AY568" s="37"/>
      <c r="AZ568" s="37"/>
      <c r="BA568" s="37"/>
      <c r="BB568" s="37"/>
      <c r="BC568" s="37"/>
      <c r="BD568" s="37"/>
    </row>
    <row r="569" spans="1:56" ht="16.5" customHeight="1" x14ac:dyDescent="0.3">
      <c r="A569" s="39"/>
      <c r="B569" s="39"/>
      <c r="C569" s="39"/>
      <c r="D569" s="39"/>
      <c r="E569" s="37"/>
      <c r="F569" s="40"/>
      <c r="G569" s="37"/>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c r="AF569" s="37"/>
      <c r="AG569" s="37"/>
      <c r="AH569" s="37"/>
      <c r="AI569" s="37"/>
      <c r="AJ569" s="37"/>
      <c r="AK569" s="37"/>
      <c r="AL569" s="37"/>
      <c r="AM569" s="37"/>
      <c r="AN569" s="37"/>
      <c r="AO569" s="37"/>
      <c r="AP569" s="37"/>
      <c r="AQ569" s="37"/>
      <c r="AR569" s="37"/>
      <c r="AS569" s="37"/>
      <c r="AT569" s="37"/>
      <c r="AU569" s="37"/>
      <c r="AV569" s="37"/>
      <c r="AW569" s="37"/>
      <c r="AX569" s="37"/>
      <c r="AY569" s="37"/>
      <c r="AZ569" s="37"/>
      <c r="BA569" s="37"/>
      <c r="BB569" s="37"/>
      <c r="BC569" s="37"/>
      <c r="BD569" s="37"/>
    </row>
    <row r="570" spans="1:56" ht="16.5" customHeight="1" x14ac:dyDescent="0.3">
      <c r="A570" s="39"/>
      <c r="B570" s="39"/>
      <c r="C570" s="39"/>
      <c r="D570" s="39"/>
      <c r="E570" s="37"/>
      <c r="F570" s="40"/>
      <c r="G570" s="37"/>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c r="AF570" s="37"/>
      <c r="AG570" s="37"/>
      <c r="AH570" s="37"/>
      <c r="AI570" s="37"/>
      <c r="AJ570" s="37"/>
      <c r="AK570" s="37"/>
      <c r="AL570" s="37"/>
      <c r="AM570" s="37"/>
      <c r="AN570" s="37"/>
      <c r="AO570" s="37"/>
      <c r="AP570" s="37"/>
      <c r="AQ570" s="37"/>
      <c r="AR570" s="37"/>
      <c r="AS570" s="37"/>
      <c r="AT570" s="37"/>
      <c r="AU570" s="37"/>
      <c r="AV570" s="37"/>
      <c r="AW570" s="37"/>
      <c r="AX570" s="37"/>
      <c r="AY570" s="37"/>
      <c r="AZ570" s="37"/>
      <c r="BA570" s="37"/>
      <c r="BB570" s="37"/>
      <c r="BC570" s="37"/>
      <c r="BD570" s="37"/>
    </row>
    <row r="571" spans="1:56" ht="16.5" customHeight="1" x14ac:dyDescent="0.3">
      <c r="A571" s="39"/>
      <c r="B571" s="39"/>
      <c r="C571" s="39"/>
      <c r="D571" s="39"/>
      <c r="E571" s="37"/>
      <c r="F571" s="40"/>
      <c r="G571" s="37"/>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c r="AF571" s="37"/>
      <c r="AG571" s="37"/>
      <c r="AH571" s="37"/>
      <c r="AI571" s="37"/>
      <c r="AJ571" s="37"/>
      <c r="AK571" s="37"/>
      <c r="AL571" s="37"/>
      <c r="AM571" s="37"/>
      <c r="AN571" s="37"/>
      <c r="AO571" s="37"/>
      <c r="AP571" s="37"/>
      <c r="AQ571" s="37"/>
      <c r="AR571" s="37"/>
      <c r="AS571" s="37"/>
      <c r="AT571" s="37"/>
      <c r="AU571" s="37"/>
      <c r="AV571" s="37"/>
      <c r="AW571" s="37"/>
      <c r="AX571" s="37"/>
      <c r="AY571" s="37"/>
      <c r="AZ571" s="37"/>
      <c r="BA571" s="37"/>
      <c r="BB571" s="37"/>
      <c r="BC571" s="37"/>
      <c r="BD571" s="37"/>
    </row>
    <row r="572" spans="1:56" ht="16.5" customHeight="1" x14ac:dyDescent="0.3">
      <c r="A572" s="39"/>
      <c r="B572" s="39"/>
      <c r="C572" s="39"/>
      <c r="D572" s="39"/>
      <c r="E572" s="37"/>
      <c r="F572" s="40"/>
      <c r="G572" s="37"/>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c r="AF572" s="37"/>
      <c r="AG572" s="37"/>
      <c r="AH572" s="37"/>
      <c r="AI572" s="37"/>
      <c r="AJ572" s="37"/>
      <c r="AK572" s="37"/>
      <c r="AL572" s="37"/>
      <c r="AM572" s="37"/>
      <c r="AN572" s="37"/>
      <c r="AO572" s="37"/>
      <c r="AP572" s="37"/>
      <c r="AQ572" s="37"/>
      <c r="AR572" s="37"/>
      <c r="AS572" s="37"/>
      <c r="AT572" s="37"/>
      <c r="AU572" s="37"/>
      <c r="AV572" s="37"/>
      <c r="AW572" s="37"/>
      <c r="AX572" s="37"/>
      <c r="AY572" s="37"/>
      <c r="AZ572" s="37"/>
      <c r="BA572" s="37"/>
      <c r="BB572" s="37"/>
      <c r="BC572" s="37"/>
      <c r="BD572" s="37"/>
    </row>
    <row r="573" spans="1:56" ht="16.5" customHeight="1" x14ac:dyDescent="0.3">
      <c r="A573" s="39"/>
      <c r="B573" s="39"/>
      <c r="C573" s="39"/>
      <c r="D573" s="39"/>
      <c r="E573" s="37"/>
      <c r="F573" s="40"/>
      <c r="G573" s="37"/>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c r="AF573" s="37"/>
      <c r="AG573" s="37"/>
      <c r="AH573" s="37"/>
      <c r="AI573" s="37"/>
      <c r="AJ573" s="37"/>
      <c r="AK573" s="37"/>
      <c r="AL573" s="37"/>
      <c r="AM573" s="37"/>
      <c r="AN573" s="37"/>
      <c r="AO573" s="37"/>
      <c r="AP573" s="37"/>
      <c r="AQ573" s="37"/>
      <c r="AR573" s="37"/>
      <c r="AS573" s="37"/>
      <c r="AT573" s="37"/>
      <c r="AU573" s="37"/>
      <c r="AV573" s="37"/>
      <c r="AW573" s="37"/>
      <c r="AX573" s="37"/>
      <c r="AY573" s="37"/>
      <c r="AZ573" s="37"/>
      <c r="BA573" s="37"/>
      <c r="BB573" s="37"/>
      <c r="BC573" s="37"/>
      <c r="BD573" s="37"/>
    </row>
    <row r="574" spans="1:56" ht="16.5" customHeight="1" x14ac:dyDescent="0.3">
      <c r="A574" s="39"/>
      <c r="B574" s="39"/>
      <c r="C574" s="39"/>
      <c r="D574" s="39"/>
      <c r="E574" s="37"/>
      <c r="F574" s="40"/>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7"/>
      <c r="AK574" s="37"/>
      <c r="AL574" s="37"/>
      <c r="AM574" s="37"/>
      <c r="AN574" s="37"/>
      <c r="AO574" s="37"/>
      <c r="AP574" s="37"/>
      <c r="AQ574" s="37"/>
      <c r="AR574" s="37"/>
      <c r="AS574" s="37"/>
      <c r="AT574" s="37"/>
      <c r="AU574" s="37"/>
      <c r="AV574" s="37"/>
      <c r="AW574" s="37"/>
      <c r="AX574" s="37"/>
      <c r="AY574" s="37"/>
      <c r="AZ574" s="37"/>
      <c r="BA574" s="37"/>
      <c r="BB574" s="37"/>
      <c r="BC574" s="37"/>
      <c r="BD574" s="37"/>
    </row>
    <row r="575" spans="1:56" ht="16.5" customHeight="1" x14ac:dyDescent="0.3">
      <c r="A575" s="39"/>
      <c r="B575" s="39"/>
      <c r="C575" s="39"/>
      <c r="D575" s="39"/>
      <c r="E575" s="37"/>
      <c r="F575" s="40"/>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7"/>
      <c r="AK575" s="37"/>
      <c r="AL575" s="37"/>
      <c r="AM575" s="37"/>
      <c r="AN575" s="37"/>
      <c r="AO575" s="37"/>
      <c r="AP575" s="37"/>
      <c r="AQ575" s="37"/>
      <c r="AR575" s="37"/>
      <c r="AS575" s="37"/>
      <c r="AT575" s="37"/>
      <c r="AU575" s="37"/>
      <c r="AV575" s="37"/>
      <c r="AW575" s="37"/>
      <c r="AX575" s="37"/>
      <c r="AY575" s="37"/>
      <c r="AZ575" s="37"/>
      <c r="BA575" s="37"/>
      <c r="BB575" s="37"/>
      <c r="BC575" s="37"/>
      <c r="BD575" s="37"/>
    </row>
    <row r="576" spans="1:56" ht="16.5" customHeight="1" x14ac:dyDescent="0.3">
      <c r="A576" s="39"/>
      <c r="B576" s="39"/>
      <c r="C576" s="39"/>
      <c r="D576" s="39"/>
      <c r="E576" s="37"/>
      <c r="F576" s="40"/>
      <c r="G576" s="37"/>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c r="AF576" s="37"/>
      <c r="AG576" s="37"/>
      <c r="AH576" s="37"/>
      <c r="AI576" s="37"/>
      <c r="AJ576" s="37"/>
      <c r="AK576" s="37"/>
      <c r="AL576" s="37"/>
      <c r="AM576" s="37"/>
      <c r="AN576" s="37"/>
      <c r="AO576" s="37"/>
      <c r="AP576" s="37"/>
      <c r="AQ576" s="37"/>
      <c r="AR576" s="37"/>
      <c r="AS576" s="37"/>
      <c r="AT576" s="37"/>
      <c r="AU576" s="37"/>
      <c r="AV576" s="37"/>
      <c r="AW576" s="37"/>
      <c r="AX576" s="37"/>
      <c r="AY576" s="37"/>
      <c r="AZ576" s="37"/>
      <c r="BA576" s="37"/>
      <c r="BB576" s="37"/>
      <c r="BC576" s="37"/>
      <c r="BD576" s="37"/>
    </row>
    <row r="577" spans="1:56" ht="16.5" customHeight="1" x14ac:dyDescent="0.3">
      <c r="A577" s="39"/>
      <c r="B577" s="39"/>
      <c r="C577" s="39"/>
      <c r="D577" s="39"/>
      <c r="E577" s="37"/>
      <c r="F577" s="40"/>
      <c r="G577" s="37"/>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c r="AF577" s="37"/>
      <c r="AG577" s="37"/>
      <c r="AH577" s="37"/>
      <c r="AI577" s="37"/>
      <c r="AJ577" s="37"/>
      <c r="AK577" s="37"/>
      <c r="AL577" s="37"/>
      <c r="AM577" s="37"/>
      <c r="AN577" s="37"/>
      <c r="AO577" s="37"/>
      <c r="AP577" s="37"/>
      <c r="AQ577" s="37"/>
      <c r="AR577" s="37"/>
      <c r="AS577" s="37"/>
      <c r="AT577" s="37"/>
      <c r="AU577" s="37"/>
      <c r="AV577" s="37"/>
      <c r="AW577" s="37"/>
      <c r="AX577" s="37"/>
      <c r="AY577" s="37"/>
      <c r="AZ577" s="37"/>
      <c r="BA577" s="37"/>
      <c r="BB577" s="37"/>
      <c r="BC577" s="37"/>
      <c r="BD577" s="37"/>
    </row>
    <row r="578" spans="1:56" ht="16.5" customHeight="1" x14ac:dyDescent="0.3">
      <c r="A578" s="39"/>
      <c r="B578" s="39"/>
      <c r="C578" s="39"/>
      <c r="D578" s="39"/>
      <c r="E578" s="37"/>
      <c r="F578" s="40"/>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7"/>
      <c r="AK578" s="37"/>
      <c r="AL578" s="37"/>
      <c r="AM578" s="37"/>
      <c r="AN578" s="37"/>
      <c r="AO578" s="37"/>
      <c r="AP578" s="37"/>
      <c r="AQ578" s="37"/>
      <c r="AR578" s="37"/>
      <c r="AS578" s="37"/>
      <c r="AT578" s="37"/>
      <c r="AU578" s="37"/>
      <c r="AV578" s="37"/>
      <c r="AW578" s="37"/>
      <c r="AX578" s="37"/>
      <c r="AY578" s="37"/>
      <c r="AZ578" s="37"/>
      <c r="BA578" s="37"/>
      <c r="BB578" s="37"/>
      <c r="BC578" s="37"/>
      <c r="BD578" s="37"/>
    </row>
    <row r="579" spans="1:56" ht="16.5" customHeight="1" x14ac:dyDescent="0.3">
      <c r="A579" s="39"/>
      <c r="B579" s="39"/>
      <c r="C579" s="39"/>
      <c r="D579" s="39"/>
      <c r="E579" s="37"/>
      <c r="F579" s="40"/>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7"/>
      <c r="AL579" s="37"/>
      <c r="AM579" s="37"/>
      <c r="AN579" s="37"/>
      <c r="AO579" s="37"/>
      <c r="AP579" s="37"/>
      <c r="AQ579" s="37"/>
      <c r="AR579" s="37"/>
      <c r="AS579" s="37"/>
      <c r="AT579" s="37"/>
      <c r="AU579" s="37"/>
      <c r="AV579" s="37"/>
      <c r="AW579" s="37"/>
      <c r="AX579" s="37"/>
      <c r="AY579" s="37"/>
      <c r="AZ579" s="37"/>
      <c r="BA579" s="37"/>
      <c r="BB579" s="37"/>
      <c r="BC579" s="37"/>
      <c r="BD579" s="37"/>
    </row>
    <row r="580" spans="1:56" ht="16.5" customHeight="1" x14ac:dyDescent="0.3">
      <c r="A580" s="39"/>
      <c r="B580" s="39"/>
      <c r="C580" s="39"/>
      <c r="D580" s="39"/>
      <c r="E580" s="37"/>
      <c r="F580" s="40"/>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7"/>
      <c r="AK580" s="37"/>
      <c r="AL580" s="37"/>
      <c r="AM580" s="37"/>
      <c r="AN580" s="37"/>
      <c r="AO580" s="37"/>
      <c r="AP580" s="37"/>
      <c r="AQ580" s="37"/>
      <c r="AR580" s="37"/>
      <c r="AS580" s="37"/>
      <c r="AT580" s="37"/>
      <c r="AU580" s="37"/>
      <c r="AV580" s="37"/>
      <c r="AW580" s="37"/>
      <c r="AX580" s="37"/>
      <c r="AY580" s="37"/>
      <c r="AZ580" s="37"/>
      <c r="BA580" s="37"/>
      <c r="BB580" s="37"/>
      <c r="BC580" s="37"/>
      <c r="BD580" s="37"/>
    </row>
    <row r="581" spans="1:56" ht="16.5" customHeight="1" x14ac:dyDescent="0.3">
      <c r="A581" s="39"/>
      <c r="B581" s="39"/>
      <c r="C581" s="39"/>
      <c r="D581" s="39"/>
      <c r="E581" s="37"/>
      <c r="F581" s="40"/>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7"/>
      <c r="AK581" s="37"/>
      <c r="AL581" s="37"/>
      <c r="AM581" s="37"/>
      <c r="AN581" s="37"/>
      <c r="AO581" s="37"/>
      <c r="AP581" s="37"/>
      <c r="AQ581" s="37"/>
      <c r="AR581" s="37"/>
      <c r="AS581" s="37"/>
      <c r="AT581" s="37"/>
      <c r="AU581" s="37"/>
      <c r="AV581" s="37"/>
      <c r="AW581" s="37"/>
      <c r="AX581" s="37"/>
      <c r="AY581" s="37"/>
      <c r="AZ581" s="37"/>
      <c r="BA581" s="37"/>
      <c r="BB581" s="37"/>
      <c r="BC581" s="37"/>
      <c r="BD581" s="37"/>
    </row>
    <row r="582" spans="1:56" ht="16.5" customHeight="1" x14ac:dyDescent="0.3">
      <c r="A582" s="39"/>
      <c r="B582" s="39"/>
      <c r="C582" s="39"/>
      <c r="D582" s="39"/>
      <c r="E582" s="37"/>
      <c r="F582" s="40"/>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7"/>
      <c r="AK582" s="37"/>
      <c r="AL582" s="37"/>
      <c r="AM582" s="37"/>
      <c r="AN582" s="37"/>
      <c r="AO582" s="37"/>
      <c r="AP582" s="37"/>
      <c r="AQ582" s="37"/>
      <c r="AR582" s="37"/>
      <c r="AS582" s="37"/>
      <c r="AT582" s="37"/>
      <c r="AU582" s="37"/>
      <c r="AV582" s="37"/>
      <c r="AW582" s="37"/>
      <c r="AX582" s="37"/>
      <c r="AY582" s="37"/>
      <c r="AZ582" s="37"/>
      <c r="BA582" s="37"/>
      <c r="BB582" s="37"/>
      <c r="BC582" s="37"/>
      <c r="BD582" s="37"/>
    </row>
    <row r="583" spans="1:56" ht="16.5" customHeight="1" x14ac:dyDescent="0.3">
      <c r="A583" s="39"/>
      <c r="B583" s="39"/>
      <c r="C583" s="39"/>
      <c r="D583" s="39"/>
      <c r="E583" s="37"/>
      <c r="F583" s="40"/>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7"/>
      <c r="AK583" s="37"/>
      <c r="AL583" s="37"/>
      <c r="AM583" s="37"/>
      <c r="AN583" s="37"/>
      <c r="AO583" s="37"/>
      <c r="AP583" s="37"/>
      <c r="AQ583" s="37"/>
      <c r="AR583" s="37"/>
      <c r="AS583" s="37"/>
      <c r="AT583" s="37"/>
      <c r="AU583" s="37"/>
      <c r="AV583" s="37"/>
      <c r="AW583" s="37"/>
      <c r="AX583" s="37"/>
      <c r="AY583" s="37"/>
      <c r="AZ583" s="37"/>
      <c r="BA583" s="37"/>
      <c r="BB583" s="37"/>
      <c r="BC583" s="37"/>
      <c r="BD583" s="37"/>
    </row>
    <row r="584" spans="1:56" ht="16.5" customHeight="1" x14ac:dyDescent="0.3">
      <c r="A584" s="39"/>
      <c r="B584" s="39"/>
      <c r="C584" s="39"/>
      <c r="D584" s="39"/>
      <c r="E584" s="37"/>
      <c r="F584" s="40"/>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7"/>
      <c r="AK584" s="37"/>
      <c r="AL584" s="37"/>
      <c r="AM584" s="37"/>
      <c r="AN584" s="37"/>
      <c r="AO584" s="37"/>
      <c r="AP584" s="37"/>
      <c r="AQ584" s="37"/>
      <c r="AR584" s="37"/>
      <c r="AS584" s="37"/>
      <c r="AT584" s="37"/>
      <c r="AU584" s="37"/>
      <c r="AV584" s="37"/>
      <c r="AW584" s="37"/>
      <c r="AX584" s="37"/>
      <c r="AY584" s="37"/>
      <c r="AZ584" s="37"/>
      <c r="BA584" s="37"/>
      <c r="BB584" s="37"/>
      <c r="BC584" s="37"/>
      <c r="BD584" s="37"/>
    </row>
    <row r="585" spans="1:56" ht="16.5" customHeight="1" x14ac:dyDescent="0.3">
      <c r="A585" s="39"/>
      <c r="B585" s="39"/>
      <c r="C585" s="39"/>
      <c r="D585" s="39"/>
      <c r="E585" s="37"/>
      <c r="F585" s="40"/>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7"/>
      <c r="AK585" s="37"/>
      <c r="AL585" s="37"/>
      <c r="AM585" s="37"/>
      <c r="AN585" s="37"/>
      <c r="AO585" s="37"/>
      <c r="AP585" s="37"/>
      <c r="AQ585" s="37"/>
      <c r="AR585" s="37"/>
      <c r="AS585" s="37"/>
      <c r="AT585" s="37"/>
      <c r="AU585" s="37"/>
      <c r="AV585" s="37"/>
      <c r="AW585" s="37"/>
      <c r="AX585" s="37"/>
      <c r="AY585" s="37"/>
      <c r="AZ585" s="37"/>
      <c r="BA585" s="37"/>
      <c r="BB585" s="37"/>
      <c r="BC585" s="37"/>
      <c r="BD585" s="37"/>
    </row>
    <row r="586" spans="1:56" ht="16.5" customHeight="1" x14ac:dyDescent="0.3">
      <c r="A586" s="39"/>
      <c r="B586" s="39"/>
      <c r="C586" s="39"/>
      <c r="D586" s="39"/>
      <c r="E586" s="37"/>
      <c r="F586" s="40"/>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7"/>
      <c r="AK586" s="37"/>
      <c r="AL586" s="37"/>
      <c r="AM586" s="37"/>
      <c r="AN586" s="37"/>
      <c r="AO586" s="37"/>
      <c r="AP586" s="37"/>
      <c r="AQ586" s="37"/>
      <c r="AR586" s="37"/>
      <c r="AS586" s="37"/>
      <c r="AT586" s="37"/>
      <c r="AU586" s="37"/>
      <c r="AV586" s="37"/>
      <c r="AW586" s="37"/>
      <c r="AX586" s="37"/>
      <c r="AY586" s="37"/>
      <c r="AZ586" s="37"/>
      <c r="BA586" s="37"/>
      <c r="BB586" s="37"/>
      <c r="BC586" s="37"/>
      <c r="BD586" s="37"/>
    </row>
    <row r="587" spans="1:56" ht="16.5" customHeight="1" x14ac:dyDescent="0.3">
      <c r="A587" s="39"/>
      <c r="B587" s="39"/>
      <c r="C587" s="39"/>
      <c r="D587" s="39"/>
      <c r="E587" s="37"/>
      <c r="F587" s="40"/>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7"/>
      <c r="AK587" s="37"/>
      <c r="AL587" s="37"/>
      <c r="AM587" s="37"/>
      <c r="AN587" s="37"/>
      <c r="AO587" s="37"/>
      <c r="AP587" s="37"/>
      <c r="AQ587" s="37"/>
      <c r="AR587" s="37"/>
      <c r="AS587" s="37"/>
      <c r="AT587" s="37"/>
      <c r="AU587" s="37"/>
      <c r="AV587" s="37"/>
      <c r="AW587" s="37"/>
      <c r="AX587" s="37"/>
      <c r="AY587" s="37"/>
      <c r="AZ587" s="37"/>
      <c r="BA587" s="37"/>
      <c r="BB587" s="37"/>
      <c r="BC587" s="37"/>
      <c r="BD587" s="37"/>
    </row>
    <row r="588" spans="1:56" ht="16.5" customHeight="1" x14ac:dyDescent="0.3">
      <c r="A588" s="39"/>
      <c r="B588" s="39"/>
      <c r="C588" s="39"/>
      <c r="D588" s="39"/>
      <c r="E588" s="37"/>
      <c r="F588" s="40"/>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7"/>
      <c r="AK588" s="37"/>
      <c r="AL588" s="37"/>
      <c r="AM588" s="37"/>
      <c r="AN588" s="37"/>
      <c r="AO588" s="37"/>
      <c r="AP588" s="37"/>
      <c r="AQ588" s="37"/>
      <c r="AR588" s="37"/>
      <c r="AS588" s="37"/>
      <c r="AT588" s="37"/>
      <c r="AU588" s="37"/>
      <c r="AV588" s="37"/>
      <c r="AW588" s="37"/>
      <c r="AX588" s="37"/>
      <c r="AY588" s="37"/>
      <c r="AZ588" s="37"/>
      <c r="BA588" s="37"/>
      <c r="BB588" s="37"/>
      <c r="BC588" s="37"/>
      <c r="BD588" s="37"/>
    </row>
    <row r="589" spans="1:56" ht="16.5" customHeight="1" x14ac:dyDescent="0.3">
      <c r="A589" s="39"/>
      <c r="B589" s="39"/>
      <c r="C589" s="39"/>
      <c r="D589" s="39"/>
      <c r="E589" s="37"/>
      <c r="F589" s="40"/>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7"/>
      <c r="AK589" s="37"/>
      <c r="AL589" s="37"/>
      <c r="AM589" s="37"/>
      <c r="AN589" s="37"/>
      <c r="AO589" s="37"/>
      <c r="AP589" s="37"/>
      <c r="AQ589" s="37"/>
      <c r="AR589" s="37"/>
      <c r="AS589" s="37"/>
      <c r="AT589" s="37"/>
      <c r="AU589" s="37"/>
      <c r="AV589" s="37"/>
      <c r="AW589" s="37"/>
      <c r="AX589" s="37"/>
      <c r="AY589" s="37"/>
      <c r="AZ589" s="37"/>
      <c r="BA589" s="37"/>
      <c r="BB589" s="37"/>
      <c r="BC589" s="37"/>
      <c r="BD589" s="37"/>
    </row>
    <row r="590" spans="1:56" ht="16.5" customHeight="1" x14ac:dyDescent="0.3">
      <c r="A590" s="39"/>
      <c r="B590" s="39"/>
      <c r="C590" s="39"/>
      <c r="D590" s="39"/>
      <c r="E590" s="37"/>
      <c r="F590" s="40"/>
      <c r="G590" s="37"/>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c r="AF590" s="37"/>
      <c r="AG590" s="37"/>
      <c r="AH590" s="37"/>
      <c r="AI590" s="37"/>
      <c r="AJ590" s="37"/>
      <c r="AK590" s="37"/>
      <c r="AL590" s="37"/>
      <c r="AM590" s="37"/>
      <c r="AN590" s="37"/>
      <c r="AO590" s="37"/>
      <c r="AP590" s="37"/>
      <c r="AQ590" s="37"/>
      <c r="AR590" s="37"/>
      <c r="AS590" s="37"/>
      <c r="AT590" s="37"/>
      <c r="AU590" s="37"/>
      <c r="AV590" s="37"/>
      <c r="AW590" s="37"/>
      <c r="AX590" s="37"/>
      <c r="AY590" s="37"/>
      <c r="AZ590" s="37"/>
      <c r="BA590" s="37"/>
      <c r="BB590" s="37"/>
      <c r="BC590" s="37"/>
      <c r="BD590" s="37"/>
    </row>
    <row r="591" spans="1:56" ht="16.5" customHeight="1" x14ac:dyDescent="0.3">
      <c r="A591" s="39"/>
      <c r="B591" s="39"/>
      <c r="C591" s="39"/>
      <c r="D591" s="39"/>
      <c r="E591" s="37"/>
      <c r="F591" s="40"/>
      <c r="G591" s="37"/>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c r="AF591" s="37"/>
      <c r="AG591" s="37"/>
      <c r="AH591" s="37"/>
      <c r="AI591" s="37"/>
      <c r="AJ591" s="37"/>
      <c r="AK591" s="37"/>
      <c r="AL591" s="37"/>
      <c r="AM591" s="37"/>
      <c r="AN591" s="37"/>
      <c r="AO591" s="37"/>
      <c r="AP591" s="37"/>
      <c r="AQ591" s="37"/>
      <c r="AR591" s="37"/>
      <c r="AS591" s="37"/>
      <c r="AT591" s="37"/>
      <c r="AU591" s="37"/>
      <c r="AV591" s="37"/>
      <c r="AW591" s="37"/>
      <c r="AX591" s="37"/>
      <c r="AY591" s="37"/>
      <c r="AZ591" s="37"/>
      <c r="BA591" s="37"/>
      <c r="BB591" s="37"/>
      <c r="BC591" s="37"/>
      <c r="BD591" s="37"/>
    </row>
    <row r="592" spans="1:56" ht="16.5" customHeight="1" x14ac:dyDescent="0.3">
      <c r="A592" s="39"/>
      <c r="B592" s="39"/>
      <c r="C592" s="39"/>
      <c r="D592" s="39"/>
      <c r="E592" s="37"/>
      <c r="F592" s="40"/>
      <c r="G592" s="37"/>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c r="AF592" s="37"/>
      <c r="AG592" s="37"/>
      <c r="AH592" s="37"/>
      <c r="AI592" s="37"/>
      <c r="AJ592" s="37"/>
      <c r="AK592" s="37"/>
      <c r="AL592" s="37"/>
      <c r="AM592" s="37"/>
      <c r="AN592" s="37"/>
      <c r="AO592" s="37"/>
      <c r="AP592" s="37"/>
      <c r="AQ592" s="37"/>
      <c r="AR592" s="37"/>
      <c r="AS592" s="37"/>
      <c r="AT592" s="37"/>
      <c r="AU592" s="37"/>
      <c r="AV592" s="37"/>
      <c r="AW592" s="37"/>
      <c r="AX592" s="37"/>
      <c r="AY592" s="37"/>
      <c r="AZ592" s="37"/>
      <c r="BA592" s="37"/>
      <c r="BB592" s="37"/>
      <c r="BC592" s="37"/>
      <c r="BD592" s="37"/>
    </row>
    <row r="593" spans="1:56" ht="16.5" customHeight="1" x14ac:dyDescent="0.3">
      <c r="A593" s="39"/>
      <c r="B593" s="39"/>
      <c r="C593" s="39"/>
      <c r="D593" s="39"/>
      <c r="E593" s="37"/>
      <c r="F593" s="40"/>
      <c r="G593" s="37"/>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c r="AF593" s="37"/>
      <c r="AG593" s="37"/>
      <c r="AH593" s="37"/>
      <c r="AI593" s="37"/>
      <c r="AJ593" s="37"/>
      <c r="AK593" s="37"/>
      <c r="AL593" s="37"/>
      <c r="AM593" s="37"/>
      <c r="AN593" s="37"/>
      <c r="AO593" s="37"/>
      <c r="AP593" s="37"/>
      <c r="AQ593" s="37"/>
      <c r="AR593" s="37"/>
      <c r="AS593" s="37"/>
      <c r="AT593" s="37"/>
      <c r="AU593" s="37"/>
      <c r="AV593" s="37"/>
      <c r="AW593" s="37"/>
      <c r="AX593" s="37"/>
      <c r="AY593" s="37"/>
      <c r="AZ593" s="37"/>
      <c r="BA593" s="37"/>
      <c r="BB593" s="37"/>
      <c r="BC593" s="37"/>
      <c r="BD593" s="37"/>
    </row>
    <row r="594" spans="1:56" ht="16.5" customHeight="1" x14ac:dyDescent="0.3">
      <c r="A594" s="39"/>
      <c r="B594" s="39"/>
      <c r="C594" s="39"/>
      <c r="D594" s="39"/>
      <c r="E594" s="37"/>
      <c r="F594" s="40"/>
      <c r="G594" s="37"/>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c r="AF594" s="37"/>
      <c r="AG594" s="37"/>
      <c r="AH594" s="37"/>
      <c r="AI594" s="37"/>
      <c r="AJ594" s="37"/>
      <c r="AK594" s="37"/>
      <c r="AL594" s="37"/>
      <c r="AM594" s="37"/>
      <c r="AN594" s="37"/>
      <c r="AO594" s="37"/>
      <c r="AP594" s="37"/>
      <c r="AQ594" s="37"/>
      <c r="AR594" s="37"/>
      <c r="AS594" s="37"/>
      <c r="AT594" s="37"/>
      <c r="AU594" s="37"/>
      <c r="AV594" s="37"/>
      <c r="AW594" s="37"/>
      <c r="AX594" s="37"/>
      <c r="AY594" s="37"/>
      <c r="AZ594" s="37"/>
      <c r="BA594" s="37"/>
      <c r="BB594" s="37"/>
      <c r="BC594" s="37"/>
      <c r="BD594" s="37"/>
    </row>
    <row r="595" spans="1:56" ht="16.5" customHeight="1" x14ac:dyDescent="0.3">
      <c r="A595" s="39"/>
      <c r="B595" s="39"/>
      <c r="C595" s="39"/>
      <c r="D595" s="39"/>
      <c r="E595" s="37"/>
      <c r="F595" s="40"/>
      <c r="G595" s="37"/>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c r="AF595" s="37"/>
      <c r="AG595" s="37"/>
      <c r="AH595" s="37"/>
      <c r="AI595" s="37"/>
      <c r="AJ595" s="37"/>
      <c r="AK595" s="37"/>
      <c r="AL595" s="37"/>
      <c r="AM595" s="37"/>
      <c r="AN595" s="37"/>
      <c r="AO595" s="37"/>
      <c r="AP595" s="37"/>
      <c r="AQ595" s="37"/>
      <c r="AR595" s="37"/>
      <c r="AS595" s="37"/>
      <c r="AT595" s="37"/>
      <c r="AU595" s="37"/>
      <c r="AV595" s="37"/>
      <c r="AW595" s="37"/>
      <c r="AX595" s="37"/>
      <c r="AY595" s="37"/>
      <c r="AZ595" s="37"/>
      <c r="BA595" s="37"/>
      <c r="BB595" s="37"/>
      <c r="BC595" s="37"/>
      <c r="BD595" s="37"/>
    </row>
    <row r="596" spans="1:56" ht="16.5" customHeight="1" x14ac:dyDescent="0.3">
      <c r="A596" s="39"/>
      <c r="B596" s="39"/>
      <c r="C596" s="39"/>
      <c r="D596" s="39"/>
      <c r="E596" s="37"/>
      <c r="F596" s="40"/>
      <c r="G596" s="37"/>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c r="AF596" s="37"/>
      <c r="AG596" s="37"/>
      <c r="AH596" s="37"/>
      <c r="AI596" s="37"/>
      <c r="AJ596" s="37"/>
      <c r="AK596" s="37"/>
      <c r="AL596" s="37"/>
      <c r="AM596" s="37"/>
      <c r="AN596" s="37"/>
      <c r="AO596" s="37"/>
      <c r="AP596" s="37"/>
      <c r="AQ596" s="37"/>
      <c r="AR596" s="37"/>
      <c r="AS596" s="37"/>
      <c r="AT596" s="37"/>
      <c r="AU596" s="37"/>
      <c r="AV596" s="37"/>
      <c r="AW596" s="37"/>
      <c r="AX596" s="37"/>
      <c r="AY596" s="37"/>
      <c r="AZ596" s="37"/>
      <c r="BA596" s="37"/>
      <c r="BB596" s="37"/>
      <c r="BC596" s="37"/>
      <c r="BD596" s="37"/>
    </row>
    <row r="597" spans="1:56" ht="16.5" customHeight="1" x14ac:dyDescent="0.3">
      <c r="A597" s="39"/>
      <c r="B597" s="39"/>
      <c r="C597" s="39"/>
      <c r="D597" s="39"/>
      <c r="E597" s="37"/>
      <c r="F597" s="40"/>
      <c r="G597" s="37"/>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c r="AF597" s="37"/>
      <c r="AG597" s="37"/>
      <c r="AH597" s="37"/>
      <c r="AI597" s="37"/>
      <c r="AJ597" s="37"/>
      <c r="AK597" s="37"/>
      <c r="AL597" s="37"/>
      <c r="AM597" s="37"/>
      <c r="AN597" s="37"/>
      <c r="AO597" s="37"/>
      <c r="AP597" s="37"/>
      <c r="AQ597" s="37"/>
      <c r="AR597" s="37"/>
      <c r="AS597" s="37"/>
      <c r="AT597" s="37"/>
      <c r="AU597" s="37"/>
      <c r="AV597" s="37"/>
      <c r="AW597" s="37"/>
      <c r="AX597" s="37"/>
      <c r="AY597" s="37"/>
      <c r="AZ597" s="37"/>
      <c r="BA597" s="37"/>
      <c r="BB597" s="37"/>
      <c r="BC597" s="37"/>
      <c r="BD597" s="37"/>
    </row>
    <row r="598" spans="1:56" ht="16.5" customHeight="1" x14ac:dyDescent="0.3">
      <c r="A598" s="39"/>
      <c r="B598" s="39"/>
      <c r="C598" s="39"/>
      <c r="D598" s="39"/>
      <c r="E598" s="37"/>
      <c r="F598" s="40"/>
      <c r="G598" s="37"/>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c r="AF598" s="37"/>
      <c r="AG598" s="37"/>
      <c r="AH598" s="37"/>
      <c r="AI598" s="37"/>
      <c r="AJ598" s="37"/>
      <c r="AK598" s="37"/>
      <c r="AL598" s="37"/>
      <c r="AM598" s="37"/>
      <c r="AN598" s="37"/>
      <c r="AO598" s="37"/>
      <c r="AP598" s="37"/>
      <c r="AQ598" s="37"/>
      <c r="AR598" s="37"/>
      <c r="AS598" s="37"/>
      <c r="AT598" s="37"/>
      <c r="AU598" s="37"/>
      <c r="AV598" s="37"/>
      <c r="AW598" s="37"/>
      <c r="AX598" s="37"/>
      <c r="AY598" s="37"/>
      <c r="AZ598" s="37"/>
      <c r="BA598" s="37"/>
      <c r="BB598" s="37"/>
      <c r="BC598" s="37"/>
      <c r="BD598" s="37"/>
    </row>
    <row r="599" spans="1:56" ht="16.5" customHeight="1" x14ac:dyDescent="0.3">
      <c r="A599" s="39"/>
      <c r="B599" s="39"/>
      <c r="C599" s="39"/>
      <c r="D599" s="39"/>
      <c r="E599" s="37"/>
      <c r="F599" s="40"/>
      <c r="G599" s="37"/>
      <c r="H599" s="37"/>
      <c r="I599" s="37"/>
      <c r="J599" s="37"/>
      <c r="K599" s="37"/>
      <c r="L599" s="37"/>
      <c r="M599" s="37"/>
      <c r="N599" s="37"/>
      <c r="O599" s="37"/>
      <c r="P599" s="37"/>
      <c r="Q599" s="37"/>
      <c r="R599" s="37"/>
      <c r="S599" s="37"/>
      <c r="T599" s="37"/>
      <c r="U599" s="37"/>
      <c r="V599" s="37"/>
      <c r="W599" s="37"/>
      <c r="X599" s="37"/>
      <c r="Y599" s="37"/>
      <c r="Z599" s="37"/>
      <c r="AA599" s="37"/>
      <c r="AB599" s="37"/>
      <c r="AC599" s="37"/>
      <c r="AD599" s="37"/>
      <c r="AE599" s="37"/>
      <c r="AF599" s="37"/>
      <c r="AG599" s="37"/>
      <c r="AH599" s="37"/>
      <c r="AI599" s="37"/>
      <c r="AJ599" s="37"/>
      <c r="AK599" s="37"/>
      <c r="AL599" s="37"/>
      <c r="AM599" s="37"/>
      <c r="AN599" s="37"/>
      <c r="AO599" s="37"/>
      <c r="AP599" s="37"/>
      <c r="AQ599" s="37"/>
      <c r="AR599" s="37"/>
      <c r="AS599" s="37"/>
      <c r="AT599" s="37"/>
      <c r="AU599" s="37"/>
      <c r="AV599" s="37"/>
      <c r="AW599" s="37"/>
      <c r="AX599" s="37"/>
      <c r="AY599" s="37"/>
      <c r="AZ599" s="37"/>
      <c r="BA599" s="37"/>
      <c r="BB599" s="37"/>
      <c r="BC599" s="37"/>
      <c r="BD599" s="37"/>
    </row>
    <row r="600" spans="1:56" ht="16.5" customHeight="1" x14ac:dyDescent="0.3">
      <c r="A600" s="39"/>
      <c r="B600" s="39"/>
      <c r="C600" s="39"/>
      <c r="D600" s="39"/>
      <c r="E600" s="37"/>
      <c r="F600" s="40"/>
      <c r="G600" s="37"/>
      <c r="H600" s="37"/>
      <c r="I600" s="37"/>
      <c r="J600" s="37"/>
      <c r="K600" s="37"/>
      <c r="L600" s="37"/>
      <c r="M600" s="37"/>
      <c r="N600" s="37"/>
      <c r="O600" s="37"/>
      <c r="P600" s="37"/>
      <c r="Q600" s="37"/>
      <c r="R600" s="37"/>
      <c r="S600" s="37"/>
      <c r="T600" s="37"/>
      <c r="U600" s="37"/>
      <c r="V600" s="37"/>
      <c r="W600" s="37"/>
      <c r="X600" s="37"/>
      <c r="Y600" s="37"/>
      <c r="Z600" s="37"/>
      <c r="AA600" s="37"/>
      <c r="AB600" s="37"/>
      <c r="AC600" s="37"/>
      <c r="AD600" s="37"/>
      <c r="AE600" s="37"/>
      <c r="AF600" s="37"/>
      <c r="AG600" s="37"/>
      <c r="AH600" s="37"/>
      <c r="AI600" s="37"/>
      <c r="AJ600" s="37"/>
      <c r="AK600" s="37"/>
      <c r="AL600" s="37"/>
      <c r="AM600" s="37"/>
      <c r="AN600" s="37"/>
      <c r="AO600" s="37"/>
      <c r="AP600" s="37"/>
      <c r="AQ600" s="37"/>
      <c r="AR600" s="37"/>
      <c r="AS600" s="37"/>
      <c r="AT600" s="37"/>
      <c r="AU600" s="37"/>
      <c r="AV600" s="37"/>
      <c r="AW600" s="37"/>
      <c r="AX600" s="37"/>
      <c r="AY600" s="37"/>
      <c r="AZ600" s="37"/>
      <c r="BA600" s="37"/>
      <c r="BB600" s="37"/>
      <c r="BC600" s="37"/>
      <c r="BD600" s="37"/>
    </row>
    <row r="601" spans="1:56" ht="16.5" customHeight="1" x14ac:dyDescent="0.3">
      <c r="A601" s="39"/>
      <c r="B601" s="39"/>
      <c r="C601" s="39"/>
      <c r="D601" s="39"/>
      <c r="E601" s="37"/>
      <c r="F601" s="40"/>
      <c r="G601" s="37"/>
      <c r="H601" s="37"/>
      <c r="I601" s="37"/>
      <c r="J601" s="37"/>
      <c r="K601" s="37"/>
      <c r="L601" s="37"/>
      <c r="M601" s="37"/>
      <c r="N601" s="37"/>
      <c r="O601" s="37"/>
      <c r="P601" s="37"/>
      <c r="Q601" s="37"/>
      <c r="R601" s="37"/>
      <c r="S601" s="37"/>
      <c r="T601" s="37"/>
      <c r="U601" s="37"/>
      <c r="V601" s="37"/>
      <c r="W601" s="37"/>
      <c r="X601" s="37"/>
      <c r="Y601" s="37"/>
      <c r="Z601" s="37"/>
      <c r="AA601" s="37"/>
      <c r="AB601" s="37"/>
      <c r="AC601" s="37"/>
      <c r="AD601" s="37"/>
      <c r="AE601" s="37"/>
      <c r="AF601" s="37"/>
      <c r="AG601" s="37"/>
      <c r="AH601" s="37"/>
      <c r="AI601" s="37"/>
      <c r="AJ601" s="37"/>
      <c r="AK601" s="37"/>
      <c r="AL601" s="37"/>
      <c r="AM601" s="37"/>
      <c r="AN601" s="37"/>
      <c r="AO601" s="37"/>
      <c r="AP601" s="37"/>
      <c r="AQ601" s="37"/>
      <c r="AR601" s="37"/>
      <c r="AS601" s="37"/>
      <c r="AT601" s="37"/>
      <c r="AU601" s="37"/>
      <c r="AV601" s="37"/>
      <c r="AW601" s="37"/>
      <c r="AX601" s="37"/>
      <c r="AY601" s="37"/>
      <c r="AZ601" s="37"/>
      <c r="BA601" s="37"/>
      <c r="BB601" s="37"/>
      <c r="BC601" s="37"/>
      <c r="BD601" s="37"/>
    </row>
    <row r="602" spans="1:56" ht="16.5" customHeight="1" x14ac:dyDescent="0.3">
      <c r="A602" s="39"/>
      <c r="B602" s="39"/>
      <c r="C602" s="39"/>
      <c r="D602" s="39"/>
      <c r="E602" s="37"/>
      <c r="F602" s="40"/>
      <c r="G602" s="37"/>
      <c r="H602" s="37"/>
      <c r="I602" s="37"/>
      <c r="J602" s="37"/>
      <c r="K602" s="37"/>
      <c r="L602" s="37"/>
      <c r="M602" s="37"/>
      <c r="N602" s="37"/>
      <c r="O602" s="37"/>
      <c r="P602" s="37"/>
      <c r="Q602" s="37"/>
      <c r="R602" s="37"/>
      <c r="S602" s="37"/>
      <c r="T602" s="37"/>
      <c r="U602" s="37"/>
      <c r="V602" s="37"/>
      <c r="W602" s="37"/>
      <c r="X602" s="37"/>
      <c r="Y602" s="37"/>
      <c r="Z602" s="37"/>
      <c r="AA602" s="37"/>
      <c r="AB602" s="37"/>
      <c r="AC602" s="37"/>
      <c r="AD602" s="37"/>
      <c r="AE602" s="37"/>
      <c r="AF602" s="37"/>
      <c r="AG602" s="37"/>
      <c r="AH602" s="37"/>
      <c r="AI602" s="37"/>
      <c r="AJ602" s="37"/>
      <c r="AK602" s="37"/>
      <c r="AL602" s="37"/>
      <c r="AM602" s="37"/>
      <c r="AN602" s="37"/>
      <c r="AO602" s="37"/>
      <c r="AP602" s="37"/>
      <c r="AQ602" s="37"/>
      <c r="AR602" s="37"/>
      <c r="AS602" s="37"/>
      <c r="AT602" s="37"/>
      <c r="AU602" s="37"/>
      <c r="AV602" s="37"/>
      <c r="AW602" s="37"/>
      <c r="AX602" s="37"/>
      <c r="AY602" s="37"/>
      <c r="AZ602" s="37"/>
      <c r="BA602" s="37"/>
      <c r="BB602" s="37"/>
      <c r="BC602" s="37"/>
      <c r="BD602" s="37"/>
    </row>
    <row r="603" spans="1:56" ht="16.5" customHeight="1" x14ac:dyDescent="0.3">
      <c r="A603" s="39"/>
      <c r="B603" s="39"/>
      <c r="C603" s="39"/>
      <c r="D603" s="39"/>
      <c r="E603" s="37"/>
      <c r="F603" s="40"/>
      <c r="G603" s="37"/>
      <c r="H603" s="37"/>
      <c r="I603" s="37"/>
      <c r="J603" s="37"/>
      <c r="K603" s="37"/>
      <c r="L603" s="37"/>
      <c r="M603" s="37"/>
      <c r="N603" s="37"/>
      <c r="O603" s="37"/>
      <c r="P603" s="37"/>
      <c r="Q603" s="37"/>
      <c r="R603" s="37"/>
      <c r="S603" s="37"/>
      <c r="T603" s="37"/>
      <c r="U603" s="37"/>
      <c r="V603" s="37"/>
      <c r="W603" s="37"/>
      <c r="X603" s="37"/>
      <c r="Y603" s="37"/>
      <c r="Z603" s="37"/>
      <c r="AA603" s="37"/>
      <c r="AB603" s="37"/>
      <c r="AC603" s="37"/>
      <c r="AD603" s="37"/>
      <c r="AE603" s="37"/>
      <c r="AF603" s="37"/>
      <c r="AG603" s="37"/>
      <c r="AH603" s="37"/>
      <c r="AI603" s="37"/>
      <c r="AJ603" s="37"/>
      <c r="AK603" s="37"/>
      <c r="AL603" s="37"/>
      <c r="AM603" s="37"/>
      <c r="AN603" s="37"/>
      <c r="AO603" s="37"/>
      <c r="AP603" s="37"/>
      <c r="AQ603" s="37"/>
      <c r="AR603" s="37"/>
      <c r="AS603" s="37"/>
      <c r="AT603" s="37"/>
      <c r="AU603" s="37"/>
      <c r="AV603" s="37"/>
      <c r="AW603" s="37"/>
      <c r="AX603" s="37"/>
      <c r="AY603" s="37"/>
      <c r="AZ603" s="37"/>
      <c r="BA603" s="37"/>
      <c r="BB603" s="37"/>
      <c r="BC603" s="37"/>
      <c r="BD603" s="37"/>
    </row>
    <row r="604" spans="1:56" ht="16.5" customHeight="1" x14ac:dyDescent="0.3">
      <c r="A604" s="39"/>
      <c r="B604" s="39"/>
      <c r="C604" s="39"/>
      <c r="D604" s="39"/>
      <c r="E604" s="37"/>
      <c r="F604" s="40"/>
      <c r="G604" s="37"/>
      <c r="H604" s="37"/>
      <c r="I604" s="37"/>
      <c r="J604" s="37"/>
      <c r="K604" s="37"/>
      <c r="L604" s="37"/>
      <c r="M604" s="37"/>
      <c r="N604" s="37"/>
      <c r="O604" s="37"/>
      <c r="P604" s="37"/>
      <c r="Q604" s="37"/>
      <c r="R604" s="37"/>
      <c r="S604" s="37"/>
      <c r="T604" s="37"/>
      <c r="U604" s="37"/>
      <c r="V604" s="37"/>
      <c r="W604" s="37"/>
      <c r="X604" s="37"/>
      <c r="Y604" s="37"/>
      <c r="Z604" s="37"/>
      <c r="AA604" s="37"/>
      <c r="AB604" s="37"/>
      <c r="AC604" s="37"/>
      <c r="AD604" s="37"/>
      <c r="AE604" s="37"/>
      <c r="AF604" s="37"/>
      <c r="AG604" s="37"/>
      <c r="AH604" s="37"/>
      <c r="AI604" s="37"/>
      <c r="AJ604" s="37"/>
      <c r="AK604" s="37"/>
      <c r="AL604" s="37"/>
      <c r="AM604" s="37"/>
      <c r="AN604" s="37"/>
      <c r="AO604" s="37"/>
      <c r="AP604" s="37"/>
      <c r="AQ604" s="37"/>
      <c r="AR604" s="37"/>
      <c r="AS604" s="37"/>
      <c r="AT604" s="37"/>
      <c r="AU604" s="37"/>
      <c r="AV604" s="37"/>
      <c r="AW604" s="37"/>
      <c r="AX604" s="37"/>
      <c r="AY604" s="37"/>
      <c r="AZ604" s="37"/>
      <c r="BA604" s="37"/>
      <c r="BB604" s="37"/>
      <c r="BC604" s="37"/>
      <c r="BD604" s="37"/>
    </row>
    <row r="605" spans="1:56" ht="16.5" customHeight="1" x14ac:dyDescent="0.3">
      <c r="A605" s="39"/>
      <c r="B605" s="39"/>
      <c r="C605" s="39"/>
      <c r="D605" s="39"/>
      <c r="E605" s="37"/>
      <c r="F605" s="40"/>
      <c r="G605" s="37"/>
      <c r="H605" s="37"/>
      <c r="I605" s="37"/>
      <c r="J605" s="37"/>
      <c r="K605" s="37"/>
      <c r="L605" s="37"/>
      <c r="M605" s="37"/>
      <c r="N605" s="37"/>
      <c r="O605" s="37"/>
      <c r="P605" s="37"/>
      <c r="Q605" s="37"/>
      <c r="R605" s="37"/>
      <c r="S605" s="37"/>
      <c r="T605" s="37"/>
      <c r="U605" s="37"/>
      <c r="V605" s="37"/>
      <c r="W605" s="37"/>
      <c r="X605" s="37"/>
      <c r="Y605" s="37"/>
      <c r="Z605" s="37"/>
      <c r="AA605" s="37"/>
      <c r="AB605" s="37"/>
      <c r="AC605" s="37"/>
      <c r="AD605" s="37"/>
      <c r="AE605" s="37"/>
      <c r="AF605" s="37"/>
      <c r="AG605" s="37"/>
      <c r="AH605" s="37"/>
      <c r="AI605" s="37"/>
      <c r="AJ605" s="37"/>
      <c r="AK605" s="37"/>
      <c r="AL605" s="37"/>
      <c r="AM605" s="37"/>
      <c r="AN605" s="37"/>
      <c r="AO605" s="37"/>
      <c r="AP605" s="37"/>
      <c r="AQ605" s="37"/>
      <c r="AR605" s="37"/>
      <c r="AS605" s="37"/>
      <c r="AT605" s="37"/>
      <c r="AU605" s="37"/>
      <c r="AV605" s="37"/>
      <c r="AW605" s="37"/>
      <c r="AX605" s="37"/>
      <c r="AY605" s="37"/>
      <c r="AZ605" s="37"/>
      <c r="BA605" s="37"/>
      <c r="BB605" s="37"/>
      <c r="BC605" s="37"/>
      <c r="BD605" s="37"/>
    </row>
    <row r="606" spans="1:56" ht="16.5" customHeight="1" x14ac:dyDescent="0.3">
      <c r="A606" s="39"/>
      <c r="B606" s="39"/>
      <c r="C606" s="39"/>
      <c r="D606" s="39"/>
      <c r="E606" s="37"/>
      <c r="F606" s="40"/>
      <c r="G606" s="37"/>
      <c r="H606" s="37"/>
      <c r="I606" s="37"/>
      <c r="J606" s="37"/>
      <c r="K606" s="37"/>
      <c r="L606" s="37"/>
      <c r="M606" s="37"/>
      <c r="N606" s="37"/>
      <c r="O606" s="37"/>
      <c r="P606" s="37"/>
      <c r="Q606" s="37"/>
      <c r="R606" s="37"/>
      <c r="S606" s="37"/>
      <c r="T606" s="37"/>
      <c r="U606" s="37"/>
      <c r="V606" s="37"/>
      <c r="W606" s="37"/>
      <c r="X606" s="37"/>
      <c r="Y606" s="37"/>
      <c r="Z606" s="37"/>
      <c r="AA606" s="37"/>
      <c r="AB606" s="37"/>
      <c r="AC606" s="37"/>
      <c r="AD606" s="37"/>
      <c r="AE606" s="37"/>
      <c r="AF606" s="37"/>
      <c r="AG606" s="37"/>
      <c r="AH606" s="37"/>
      <c r="AI606" s="37"/>
      <c r="AJ606" s="37"/>
      <c r="AK606" s="37"/>
      <c r="AL606" s="37"/>
      <c r="AM606" s="37"/>
      <c r="AN606" s="37"/>
      <c r="AO606" s="37"/>
      <c r="AP606" s="37"/>
      <c r="AQ606" s="37"/>
      <c r="AR606" s="37"/>
      <c r="AS606" s="37"/>
      <c r="AT606" s="37"/>
      <c r="AU606" s="37"/>
      <c r="AV606" s="37"/>
      <c r="AW606" s="37"/>
      <c r="AX606" s="37"/>
      <c r="AY606" s="37"/>
      <c r="AZ606" s="37"/>
      <c r="BA606" s="37"/>
      <c r="BB606" s="37"/>
      <c r="BC606" s="37"/>
      <c r="BD606" s="37"/>
    </row>
    <row r="607" spans="1:56" ht="16.5" customHeight="1" x14ac:dyDescent="0.3">
      <c r="A607" s="39"/>
      <c r="B607" s="39"/>
      <c r="C607" s="39"/>
      <c r="D607" s="39"/>
      <c r="E607" s="37"/>
      <c r="F607" s="40"/>
      <c r="G607" s="37"/>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c r="AL607" s="37"/>
      <c r="AM607" s="37"/>
      <c r="AN607" s="37"/>
      <c r="AO607" s="37"/>
      <c r="AP607" s="37"/>
      <c r="AQ607" s="37"/>
      <c r="AR607" s="37"/>
      <c r="AS607" s="37"/>
      <c r="AT607" s="37"/>
      <c r="AU607" s="37"/>
      <c r="AV607" s="37"/>
      <c r="AW607" s="37"/>
      <c r="AX607" s="37"/>
      <c r="AY607" s="37"/>
      <c r="AZ607" s="37"/>
      <c r="BA607" s="37"/>
      <c r="BB607" s="37"/>
      <c r="BC607" s="37"/>
      <c r="BD607" s="37"/>
    </row>
    <row r="608" spans="1:56" ht="16.5" customHeight="1" x14ac:dyDescent="0.3">
      <c r="A608" s="39"/>
      <c r="B608" s="39"/>
      <c r="C608" s="39"/>
      <c r="D608" s="39"/>
      <c r="E608" s="37"/>
      <c r="F608" s="40"/>
      <c r="G608" s="37"/>
      <c r="H608" s="37"/>
      <c r="I608" s="37"/>
      <c r="J608" s="37"/>
      <c r="K608" s="37"/>
      <c r="L608" s="37"/>
      <c r="M608" s="37"/>
      <c r="N608" s="37"/>
      <c r="O608" s="37"/>
      <c r="P608" s="37"/>
      <c r="Q608" s="37"/>
      <c r="R608" s="37"/>
      <c r="S608" s="37"/>
      <c r="T608" s="37"/>
      <c r="U608" s="37"/>
      <c r="V608" s="37"/>
      <c r="W608" s="37"/>
      <c r="X608" s="37"/>
      <c r="Y608" s="37"/>
      <c r="Z608" s="37"/>
      <c r="AA608" s="37"/>
      <c r="AB608" s="37"/>
      <c r="AC608" s="37"/>
      <c r="AD608" s="37"/>
      <c r="AE608" s="37"/>
      <c r="AF608" s="37"/>
      <c r="AG608" s="37"/>
      <c r="AH608" s="37"/>
      <c r="AI608" s="37"/>
      <c r="AJ608" s="37"/>
      <c r="AK608" s="37"/>
      <c r="AL608" s="37"/>
      <c r="AM608" s="37"/>
      <c r="AN608" s="37"/>
      <c r="AO608" s="37"/>
      <c r="AP608" s="37"/>
      <c r="AQ608" s="37"/>
      <c r="AR608" s="37"/>
      <c r="AS608" s="37"/>
      <c r="AT608" s="37"/>
      <c r="AU608" s="37"/>
      <c r="AV608" s="37"/>
      <c r="AW608" s="37"/>
      <c r="AX608" s="37"/>
      <c r="AY608" s="37"/>
      <c r="AZ608" s="37"/>
      <c r="BA608" s="37"/>
      <c r="BB608" s="37"/>
      <c r="BC608" s="37"/>
      <c r="BD608" s="37"/>
    </row>
    <row r="609" spans="1:56" ht="16.5" customHeight="1" x14ac:dyDescent="0.3">
      <c r="A609" s="39"/>
      <c r="B609" s="39"/>
      <c r="C609" s="39"/>
      <c r="D609" s="39"/>
      <c r="E609" s="37"/>
      <c r="F609" s="40"/>
      <c r="G609" s="37"/>
      <c r="H609" s="37"/>
      <c r="I609" s="37"/>
      <c r="J609" s="37"/>
      <c r="K609" s="37"/>
      <c r="L609" s="37"/>
      <c r="M609" s="37"/>
      <c r="N609" s="37"/>
      <c r="O609" s="37"/>
      <c r="P609" s="37"/>
      <c r="Q609" s="37"/>
      <c r="R609" s="37"/>
      <c r="S609" s="37"/>
      <c r="T609" s="37"/>
      <c r="U609" s="37"/>
      <c r="V609" s="37"/>
      <c r="W609" s="37"/>
      <c r="X609" s="37"/>
      <c r="Y609" s="37"/>
      <c r="Z609" s="37"/>
      <c r="AA609" s="37"/>
      <c r="AB609" s="37"/>
      <c r="AC609" s="37"/>
      <c r="AD609" s="37"/>
      <c r="AE609" s="37"/>
      <c r="AF609" s="37"/>
      <c r="AG609" s="37"/>
      <c r="AH609" s="37"/>
      <c r="AI609" s="37"/>
      <c r="AJ609" s="37"/>
      <c r="AK609" s="37"/>
      <c r="AL609" s="37"/>
      <c r="AM609" s="37"/>
      <c r="AN609" s="37"/>
      <c r="AO609" s="37"/>
      <c r="AP609" s="37"/>
      <c r="AQ609" s="37"/>
      <c r="AR609" s="37"/>
      <c r="AS609" s="37"/>
      <c r="AT609" s="37"/>
      <c r="AU609" s="37"/>
      <c r="AV609" s="37"/>
      <c r="AW609" s="37"/>
      <c r="AX609" s="37"/>
      <c r="AY609" s="37"/>
      <c r="AZ609" s="37"/>
      <c r="BA609" s="37"/>
      <c r="BB609" s="37"/>
      <c r="BC609" s="37"/>
      <c r="BD609" s="37"/>
    </row>
    <row r="610" spans="1:56" ht="16.5" customHeight="1" x14ac:dyDescent="0.3">
      <c r="A610" s="39"/>
      <c r="B610" s="39"/>
      <c r="C610" s="39"/>
      <c r="D610" s="39"/>
      <c r="E610" s="37"/>
      <c r="F610" s="40"/>
      <c r="G610" s="37"/>
      <c r="H610" s="37"/>
      <c r="I610" s="37"/>
      <c r="J610" s="37"/>
      <c r="K610" s="37"/>
      <c r="L610" s="37"/>
      <c r="M610" s="37"/>
      <c r="N610" s="37"/>
      <c r="O610" s="37"/>
      <c r="P610" s="37"/>
      <c r="Q610" s="37"/>
      <c r="R610" s="37"/>
      <c r="S610" s="37"/>
      <c r="T610" s="37"/>
      <c r="U610" s="37"/>
      <c r="V610" s="37"/>
      <c r="W610" s="37"/>
      <c r="X610" s="37"/>
      <c r="Y610" s="37"/>
      <c r="Z610" s="37"/>
      <c r="AA610" s="37"/>
      <c r="AB610" s="37"/>
      <c r="AC610" s="37"/>
      <c r="AD610" s="37"/>
      <c r="AE610" s="37"/>
      <c r="AF610" s="37"/>
      <c r="AG610" s="37"/>
      <c r="AH610" s="37"/>
      <c r="AI610" s="37"/>
      <c r="AJ610" s="37"/>
      <c r="AK610" s="37"/>
      <c r="AL610" s="37"/>
      <c r="AM610" s="37"/>
      <c r="AN610" s="37"/>
      <c r="AO610" s="37"/>
      <c r="AP610" s="37"/>
      <c r="AQ610" s="37"/>
      <c r="AR610" s="37"/>
      <c r="AS610" s="37"/>
      <c r="AT610" s="37"/>
      <c r="AU610" s="37"/>
      <c r="AV610" s="37"/>
      <c r="AW610" s="37"/>
      <c r="AX610" s="37"/>
      <c r="AY610" s="37"/>
      <c r="AZ610" s="37"/>
      <c r="BA610" s="37"/>
      <c r="BB610" s="37"/>
      <c r="BC610" s="37"/>
      <c r="BD610" s="37"/>
    </row>
    <row r="611" spans="1:56" ht="16.5" customHeight="1" x14ac:dyDescent="0.3">
      <c r="A611" s="39"/>
      <c r="B611" s="39"/>
      <c r="C611" s="39"/>
      <c r="D611" s="39"/>
      <c r="E611" s="37"/>
      <c r="F611" s="40"/>
      <c r="G611" s="37"/>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7"/>
      <c r="AL611" s="37"/>
      <c r="AM611" s="37"/>
      <c r="AN611" s="37"/>
      <c r="AO611" s="37"/>
      <c r="AP611" s="37"/>
      <c r="AQ611" s="37"/>
      <c r="AR611" s="37"/>
      <c r="AS611" s="37"/>
      <c r="AT611" s="37"/>
      <c r="AU611" s="37"/>
      <c r="AV611" s="37"/>
      <c r="AW611" s="37"/>
      <c r="AX611" s="37"/>
      <c r="AY611" s="37"/>
      <c r="AZ611" s="37"/>
      <c r="BA611" s="37"/>
      <c r="BB611" s="37"/>
      <c r="BC611" s="37"/>
      <c r="BD611" s="37"/>
    </row>
    <row r="612" spans="1:56" ht="16.5" customHeight="1" x14ac:dyDescent="0.3">
      <c r="A612" s="39"/>
      <c r="B612" s="39"/>
      <c r="C612" s="39"/>
      <c r="D612" s="39"/>
      <c r="E612" s="37"/>
      <c r="F612" s="40"/>
      <c r="G612" s="37"/>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7"/>
      <c r="AL612" s="37"/>
      <c r="AM612" s="37"/>
      <c r="AN612" s="37"/>
      <c r="AO612" s="37"/>
      <c r="AP612" s="37"/>
      <c r="AQ612" s="37"/>
      <c r="AR612" s="37"/>
      <c r="AS612" s="37"/>
      <c r="AT612" s="37"/>
      <c r="AU612" s="37"/>
      <c r="AV612" s="37"/>
      <c r="AW612" s="37"/>
      <c r="AX612" s="37"/>
      <c r="AY612" s="37"/>
      <c r="AZ612" s="37"/>
      <c r="BA612" s="37"/>
      <c r="BB612" s="37"/>
      <c r="BC612" s="37"/>
      <c r="BD612" s="37"/>
    </row>
    <row r="613" spans="1:56" ht="16.5" customHeight="1" x14ac:dyDescent="0.3">
      <c r="A613" s="39"/>
      <c r="B613" s="39"/>
      <c r="C613" s="39"/>
      <c r="D613" s="39"/>
      <c r="E613" s="37"/>
      <c r="F613" s="40"/>
      <c r="G613" s="37"/>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7"/>
      <c r="AL613" s="37"/>
      <c r="AM613" s="37"/>
      <c r="AN613" s="37"/>
      <c r="AO613" s="37"/>
      <c r="AP613" s="37"/>
      <c r="AQ613" s="37"/>
      <c r="AR613" s="37"/>
      <c r="AS613" s="37"/>
      <c r="AT613" s="37"/>
      <c r="AU613" s="37"/>
      <c r="AV613" s="37"/>
      <c r="AW613" s="37"/>
      <c r="AX613" s="37"/>
      <c r="AY613" s="37"/>
      <c r="AZ613" s="37"/>
      <c r="BA613" s="37"/>
      <c r="BB613" s="37"/>
      <c r="BC613" s="37"/>
      <c r="BD613" s="37"/>
    </row>
    <row r="614" spans="1:56" ht="16.5" customHeight="1" x14ac:dyDescent="0.3">
      <c r="A614" s="39"/>
      <c r="B614" s="39"/>
      <c r="C614" s="39"/>
      <c r="D614" s="39"/>
      <c r="E614" s="37"/>
      <c r="F614" s="40"/>
      <c r="G614" s="37"/>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7"/>
      <c r="AL614" s="37"/>
      <c r="AM614" s="37"/>
      <c r="AN614" s="37"/>
      <c r="AO614" s="37"/>
      <c r="AP614" s="37"/>
      <c r="AQ614" s="37"/>
      <c r="AR614" s="37"/>
      <c r="AS614" s="37"/>
      <c r="AT614" s="37"/>
      <c r="AU614" s="37"/>
      <c r="AV614" s="37"/>
      <c r="AW614" s="37"/>
      <c r="AX614" s="37"/>
      <c r="AY614" s="37"/>
      <c r="AZ614" s="37"/>
      <c r="BA614" s="37"/>
      <c r="BB614" s="37"/>
      <c r="BC614" s="37"/>
      <c r="BD614" s="37"/>
    </row>
    <row r="615" spans="1:56" ht="16.5" customHeight="1" x14ac:dyDescent="0.3">
      <c r="A615" s="39"/>
      <c r="B615" s="39"/>
      <c r="C615" s="39"/>
      <c r="D615" s="39"/>
      <c r="E615" s="37"/>
      <c r="F615" s="40"/>
      <c r="G615" s="37"/>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7"/>
      <c r="AL615" s="37"/>
      <c r="AM615" s="37"/>
      <c r="AN615" s="37"/>
      <c r="AO615" s="37"/>
      <c r="AP615" s="37"/>
      <c r="AQ615" s="37"/>
      <c r="AR615" s="37"/>
      <c r="AS615" s="37"/>
      <c r="AT615" s="37"/>
      <c r="AU615" s="37"/>
      <c r="AV615" s="37"/>
      <c r="AW615" s="37"/>
      <c r="AX615" s="37"/>
      <c r="AY615" s="37"/>
      <c r="AZ615" s="37"/>
      <c r="BA615" s="37"/>
      <c r="BB615" s="37"/>
      <c r="BC615" s="37"/>
      <c r="BD615" s="37"/>
    </row>
    <row r="616" spans="1:56" ht="16.5" customHeight="1" x14ac:dyDescent="0.3">
      <c r="A616" s="39"/>
      <c r="B616" s="39"/>
      <c r="C616" s="39"/>
      <c r="D616" s="39"/>
      <c r="E616" s="37"/>
      <c r="F616" s="40"/>
      <c r="G616" s="37"/>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7"/>
      <c r="AL616" s="37"/>
      <c r="AM616" s="37"/>
      <c r="AN616" s="37"/>
      <c r="AO616" s="37"/>
      <c r="AP616" s="37"/>
      <c r="AQ616" s="37"/>
      <c r="AR616" s="37"/>
      <c r="AS616" s="37"/>
      <c r="AT616" s="37"/>
      <c r="AU616" s="37"/>
      <c r="AV616" s="37"/>
      <c r="AW616" s="37"/>
      <c r="AX616" s="37"/>
      <c r="AY616" s="37"/>
      <c r="AZ616" s="37"/>
      <c r="BA616" s="37"/>
      <c r="BB616" s="37"/>
      <c r="BC616" s="37"/>
      <c r="BD616" s="37"/>
    </row>
    <row r="617" spans="1:56" ht="16.5" customHeight="1" x14ac:dyDescent="0.3">
      <c r="A617" s="39"/>
      <c r="B617" s="39"/>
      <c r="C617" s="39"/>
      <c r="D617" s="39"/>
      <c r="E617" s="37"/>
      <c r="F617" s="40"/>
      <c r="G617" s="37"/>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7"/>
      <c r="AL617" s="37"/>
      <c r="AM617" s="37"/>
      <c r="AN617" s="37"/>
      <c r="AO617" s="37"/>
      <c r="AP617" s="37"/>
      <c r="AQ617" s="37"/>
      <c r="AR617" s="37"/>
      <c r="AS617" s="37"/>
      <c r="AT617" s="37"/>
      <c r="AU617" s="37"/>
      <c r="AV617" s="37"/>
      <c r="AW617" s="37"/>
      <c r="AX617" s="37"/>
      <c r="AY617" s="37"/>
      <c r="AZ617" s="37"/>
      <c r="BA617" s="37"/>
      <c r="BB617" s="37"/>
      <c r="BC617" s="37"/>
      <c r="BD617" s="37"/>
    </row>
    <row r="618" spans="1:56" ht="16.5" customHeight="1" x14ac:dyDescent="0.3">
      <c r="A618" s="39"/>
      <c r="B618" s="39"/>
      <c r="C618" s="39"/>
      <c r="D618" s="39"/>
      <c r="E618" s="37"/>
      <c r="F618" s="40"/>
      <c r="G618" s="37"/>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7"/>
      <c r="AL618" s="37"/>
      <c r="AM618" s="37"/>
      <c r="AN618" s="37"/>
      <c r="AO618" s="37"/>
      <c r="AP618" s="37"/>
      <c r="AQ618" s="37"/>
      <c r="AR618" s="37"/>
      <c r="AS618" s="37"/>
      <c r="AT618" s="37"/>
      <c r="AU618" s="37"/>
      <c r="AV618" s="37"/>
      <c r="AW618" s="37"/>
      <c r="AX618" s="37"/>
      <c r="AY618" s="37"/>
      <c r="AZ618" s="37"/>
      <c r="BA618" s="37"/>
      <c r="BB618" s="37"/>
      <c r="BC618" s="37"/>
      <c r="BD618" s="37"/>
    </row>
    <row r="619" spans="1:56" ht="16.5" customHeight="1" x14ac:dyDescent="0.3">
      <c r="A619" s="39"/>
      <c r="B619" s="39"/>
      <c r="C619" s="39"/>
      <c r="D619" s="39"/>
      <c r="E619" s="37"/>
      <c r="F619" s="40"/>
      <c r="G619" s="37"/>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7"/>
      <c r="AL619" s="37"/>
      <c r="AM619" s="37"/>
      <c r="AN619" s="37"/>
      <c r="AO619" s="37"/>
      <c r="AP619" s="37"/>
      <c r="AQ619" s="37"/>
      <c r="AR619" s="37"/>
      <c r="AS619" s="37"/>
      <c r="AT619" s="37"/>
      <c r="AU619" s="37"/>
      <c r="AV619" s="37"/>
      <c r="AW619" s="37"/>
      <c r="AX619" s="37"/>
      <c r="AY619" s="37"/>
      <c r="AZ619" s="37"/>
      <c r="BA619" s="37"/>
      <c r="BB619" s="37"/>
      <c r="BC619" s="37"/>
      <c r="BD619" s="37"/>
    </row>
    <row r="620" spans="1:56" ht="16.5" customHeight="1" x14ac:dyDescent="0.3">
      <c r="A620" s="39"/>
      <c r="B620" s="39"/>
      <c r="C620" s="39"/>
      <c r="D620" s="39"/>
      <c r="E620" s="37"/>
      <c r="F620" s="40"/>
      <c r="G620" s="37"/>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7"/>
      <c r="AL620" s="37"/>
      <c r="AM620" s="37"/>
      <c r="AN620" s="37"/>
      <c r="AO620" s="37"/>
      <c r="AP620" s="37"/>
      <c r="AQ620" s="37"/>
      <c r="AR620" s="37"/>
      <c r="AS620" s="37"/>
      <c r="AT620" s="37"/>
      <c r="AU620" s="37"/>
      <c r="AV620" s="37"/>
      <c r="AW620" s="37"/>
      <c r="AX620" s="37"/>
      <c r="AY620" s="37"/>
      <c r="AZ620" s="37"/>
      <c r="BA620" s="37"/>
      <c r="BB620" s="37"/>
      <c r="BC620" s="37"/>
      <c r="BD620" s="37"/>
    </row>
    <row r="621" spans="1:56" ht="16.5" customHeight="1" x14ac:dyDescent="0.3">
      <c r="A621" s="39"/>
      <c r="B621" s="39"/>
      <c r="C621" s="39"/>
      <c r="D621" s="39"/>
      <c r="E621" s="37"/>
      <c r="F621" s="40"/>
      <c r="G621" s="37"/>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7"/>
      <c r="AL621" s="37"/>
      <c r="AM621" s="37"/>
      <c r="AN621" s="37"/>
      <c r="AO621" s="37"/>
      <c r="AP621" s="37"/>
      <c r="AQ621" s="37"/>
      <c r="AR621" s="37"/>
      <c r="AS621" s="37"/>
      <c r="AT621" s="37"/>
      <c r="AU621" s="37"/>
      <c r="AV621" s="37"/>
      <c r="AW621" s="37"/>
      <c r="AX621" s="37"/>
      <c r="AY621" s="37"/>
      <c r="AZ621" s="37"/>
      <c r="BA621" s="37"/>
      <c r="BB621" s="37"/>
      <c r="BC621" s="37"/>
      <c r="BD621" s="37"/>
    </row>
    <row r="622" spans="1:56" ht="16.5" customHeight="1" x14ac:dyDescent="0.3">
      <c r="A622" s="39"/>
      <c r="B622" s="39"/>
      <c r="C622" s="39"/>
      <c r="D622" s="39"/>
      <c r="E622" s="37"/>
      <c r="F622" s="40"/>
      <c r="G622" s="37"/>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7"/>
      <c r="AL622" s="37"/>
      <c r="AM622" s="37"/>
      <c r="AN622" s="37"/>
      <c r="AO622" s="37"/>
      <c r="AP622" s="37"/>
      <c r="AQ622" s="37"/>
      <c r="AR622" s="37"/>
      <c r="AS622" s="37"/>
      <c r="AT622" s="37"/>
      <c r="AU622" s="37"/>
      <c r="AV622" s="37"/>
      <c r="AW622" s="37"/>
      <c r="AX622" s="37"/>
      <c r="AY622" s="37"/>
      <c r="AZ622" s="37"/>
      <c r="BA622" s="37"/>
      <c r="BB622" s="37"/>
      <c r="BC622" s="37"/>
      <c r="BD622" s="37"/>
    </row>
    <row r="623" spans="1:56" ht="16.5" customHeight="1" x14ac:dyDescent="0.3">
      <c r="A623" s="39"/>
      <c r="B623" s="39"/>
      <c r="C623" s="39"/>
      <c r="D623" s="39"/>
      <c r="E623" s="37"/>
      <c r="F623" s="40"/>
      <c r="G623" s="37"/>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7"/>
      <c r="AL623" s="37"/>
      <c r="AM623" s="37"/>
      <c r="AN623" s="37"/>
      <c r="AO623" s="37"/>
      <c r="AP623" s="37"/>
      <c r="AQ623" s="37"/>
      <c r="AR623" s="37"/>
      <c r="AS623" s="37"/>
      <c r="AT623" s="37"/>
      <c r="AU623" s="37"/>
      <c r="AV623" s="37"/>
      <c r="AW623" s="37"/>
      <c r="AX623" s="37"/>
      <c r="AY623" s="37"/>
      <c r="AZ623" s="37"/>
      <c r="BA623" s="37"/>
      <c r="BB623" s="37"/>
      <c r="BC623" s="37"/>
      <c r="BD623" s="37"/>
    </row>
    <row r="624" spans="1:56" ht="16.5" customHeight="1" x14ac:dyDescent="0.3">
      <c r="A624" s="39"/>
      <c r="B624" s="39"/>
      <c r="C624" s="39"/>
      <c r="D624" s="39"/>
      <c r="E624" s="37"/>
      <c r="F624" s="40"/>
      <c r="G624" s="37"/>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7"/>
      <c r="AL624" s="37"/>
      <c r="AM624" s="37"/>
      <c r="AN624" s="37"/>
      <c r="AO624" s="37"/>
      <c r="AP624" s="37"/>
      <c r="AQ624" s="37"/>
      <c r="AR624" s="37"/>
      <c r="AS624" s="37"/>
      <c r="AT624" s="37"/>
      <c r="AU624" s="37"/>
      <c r="AV624" s="37"/>
      <c r="AW624" s="37"/>
      <c r="AX624" s="37"/>
      <c r="AY624" s="37"/>
      <c r="AZ624" s="37"/>
      <c r="BA624" s="37"/>
      <c r="BB624" s="37"/>
      <c r="BC624" s="37"/>
      <c r="BD624" s="37"/>
    </row>
    <row r="625" spans="1:56" ht="16.5" customHeight="1" x14ac:dyDescent="0.3">
      <c r="A625" s="39"/>
      <c r="B625" s="39"/>
      <c r="C625" s="39"/>
      <c r="D625" s="39"/>
      <c r="E625" s="37"/>
      <c r="F625" s="40"/>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7"/>
      <c r="AL625" s="37"/>
      <c r="AM625" s="37"/>
      <c r="AN625" s="37"/>
      <c r="AO625" s="37"/>
      <c r="AP625" s="37"/>
      <c r="AQ625" s="37"/>
      <c r="AR625" s="37"/>
      <c r="AS625" s="37"/>
      <c r="AT625" s="37"/>
      <c r="AU625" s="37"/>
      <c r="AV625" s="37"/>
      <c r="AW625" s="37"/>
      <c r="AX625" s="37"/>
      <c r="AY625" s="37"/>
      <c r="AZ625" s="37"/>
      <c r="BA625" s="37"/>
      <c r="BB625" s="37"/>
      <c r="BC625" s="37"/>
      <c r="BD625" s="37"/>
    </row>
    <row r="626" spans="1:56" ht="16.5" customHeight="1" x14ac:dyDescent="0.3">
      <c r="A626" s="39"/>
      <c r="B626" s="39"/>
      <c r="C626" s="39"/>
      <c r="D626" s="39"/>
      <c r="E626" s="37"/>
      <c r="F626" s="40"/>
      <c r="G626" s="37"/>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7"/>
      <c r="AL626" s="37"/>
      <c r="AM626" s="37"/>
      <c r="AN626" s="37"/>
      <c r="AO626" s="37"/>
      <c r="AP626" s="37"/>
      <c r="AQ626" s="37"/>
      <c r="AR626" s="37"/>
      <c r="AS626" s="37"/>
      <c r="AT626" s="37"/>
      <c r="AU626" s="37"/>
      <c r="AV626" s="37"/>
      <c r="AW626" s="37"/>
      <c r="AX626" s="37"/>
      <c r="AY626" s="37"/>
      <c r="AZ626" s="37"/>
      <c r="BA626" s="37"/>
      <c r="BB626" s="37"/>
      <c r="BC626" s="37"/>
      <c r="BD626" s="37"/>
    </row>
    <row r="627" spans="1:56" ht="16.5" customHeight="1" x14ac:dyDescent="0.3">
      <c r="A627" s="39"/>
      <c r="B627" s="39"/>
      <c r="C627" s="39"/>
      <c r="D627" s="39"/>
      <c r="E627" s="37"/>
      <c r="F627" s="40"/>
      <c r="G627" s="37"/>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7"/>
      <c r="AL627" s="37"/>
      <c r="AM627" s="37"/>
      <c r="AN627" s="37"/>
      <c r="AO627" s="37"/>
      <c r="AP627" s="37"/>
      <c r="AQ627" s="37"/>
      <c r="AR627" s="37"/>
      <c r="AS627" s="37"/>
      <c r="AT627" s="37"/>
      <c r="AU627" s="37"/>
      <c r="AV627" s="37"/>
      <c r="AW627" s="37"/>
      <c r="AX627" s="37"/>
      <c r="AY627" s="37"/>
      <c r="AZ627" s="37"/>
      <c r="BA627" s="37"/>
      <c r="BB627" s="37"/>
      <c r="BC627" s="37"/>
      <c r="BD627" s="37"/>
    </row>
    <row r="628" spans="1:56" ht="16.5" customHeight="1" x14ac:dyDescent="0.3">
      <c r="A628" s="39"/>
      <c r="B628" s="39"/>
      <c r="C628" s="39"/>
      <c r="D628" s="39"/>
      <c r="E628" s="37"/>
      <c r="F628" s="40"/>
      <c r="G628" s="37"/>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7"/>
      <c r="AL628" s="37"/>
      <c r="AM628" s="37"/>
      <c r="AN628" s="37"/>
      <c r="AO628" s="37"/>
      <c r="AP628" s="37"/>
      <c r="AQ628" s="37"/>
      <c r="AR628" s="37"/>
      <c r="AS628" s="37"/>
      <c r="AT628" s="37"/>
      <c r="AU628" s="37"/>
      <c r="AV628" s="37"/>
      <c r="AW628" s="37"/>
      <c r="AX628" s="37"/>
      <c r="AY628" s="37"/>
      <c r="AZ628" s="37"/>
      <c r="BA628" s="37"/>
      <c r="BB628" s="37"/>
      <c r="BC628" s="37"/>
      <c r="BD628" s="37"/>
    </row>
    <row r="629" spans="1:56" ht="16.5" customHeight="1" x14ac:dyDescent="0.3">
      <c r="A629" s="39"/>
      <c r="B629" s="39"/>
      <c r="C629" s="39"/>
      <c r="D629" s="39"/>
      <c r="E629" s="37"/>
      <c r="F629" s="40"/>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c r="AL629" s="37"/>
      <c r="AM629" s="37"/>
      <c r="AN629" s="37"/>
      <c r="AO629" s="37"/>
      <c r="AP629" s="37"/>
      <c r="AQ629" s="37"/>
      <c r="AR629" s="37"/>
      <c r="AS629" s="37"/>
      <c r="AT629" s="37"/>
      <c r="AU629" s="37"/>
      <c r="AV629" s="37"/>
      <c r="AW629" s="37"/>
      <c r="AX629" s="37"/>
      <c r="AY629" s="37"/>
      <c r="AZ629" s="37"/>
      <c r="BA629" s="37"/>
      <c r="BB629" s="37"/>
      <c r="BC629" s="37"/>
      <c r="BD629" s="37"/>
    </row>
    <row r="630" spans="1:56" ht="16.5" customHeight="1" x14ac:dyDescent="0.3">
      <c r="A630" s="39"/>
      <c r="B630" s="39"/>
      <c r="C630" s="39"/>
      <c r="D630" s="39"/>
      <c r="E630" s="37"/>
      <c r="F630" s="40"/>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c r="AL630" s="37"/>
      <c r="AM630" s="37"/>
      <c r="AN630" s="37"/>
      <c r="AO630" s="37"/>
      <c r="AP630" s="37"/>
      <c r="AQ630" s="37"/>
      <c r="AR630" s="37"/>
      <c r="AS630" s="37"/>
      <c r="AT630" s="37"/>
      <c r="AU630" s="37"/>
      <c r="AV630" s="37"/>
      <c r="AW630" s="37"/>
      <c r="AX630" s="37"/>
      <c r="AY630" s="37"/>
      <c r="AZ630" s="37"/>
      <c r="BA630" s="37"/>
      <c r="BB630" s="37"/>
      <c r="BC630" s="37"/>
      <c r="BD630" s="37"/>
    </row>
    <row r="631" spans="1:56" ht="16.5" customHeight="1" x14ac:dyDescent="0.3">
      <c r="A631" s="39"/>
      <c r="B631" s="39"/>
      <c r="C631" s="39"/>
      <c r="D631" s="39"/>
      <c r="E631" s="37"/>
      <c r="F631" s="40"/>
      <c r="G631" s="37"/>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7"/>
      <c r="AK631" s="37"/>
      <c r="AL631" s="37"/>
      <c r="AM631" s="37"/>
      <c r="AN631" s="37"/>
      <c r="AO631" s="37"/>
      <c r="AP631" s="37"/>
      <c r="AQ631" s="37"/>
      <c r="AR631" s="37"/>
      <c r="AS631" s="37"/>
      <c r="AT631" s="37"/>
      <c r="AU631" s="37"/>
      <c r="AV631" s="37"/>
      <c r="AW631" s="37"/>
      <c r="AX631" s="37"/>
      <c r="AY631" s="37"/>
      <c r="AZ631" s="37"/>
      <c r="BA631" s="37"/>
      <c r="BB631" s="37"/>
      <c r="BC631" s="37"/>
      <c r="BD631" s="37"/>
    </row>
    <row r="632" spans="1:56" ht="16.5" customHeight="1" x14ac:dyDescent="0.3">
      <c r="A632" s="39"/>
      <c r="B632" s="39"/>
      <c r="C632" s="39"/>
      <c r="D632" s="39"/>
      <c r="E632" s="37"/>
      <c r="F632" s="40"/>
      <c r="G632" s="37"/>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7"/>
      <c r="AK632" s="37"/>
      <c r="AL632" s="37"/>
      <c r="AM632" s="37"/>
      <c r="AN632" s="37"/>
      <c r="AO632" s="37"/>
      <c r="AP632" s="37"/>
      <c r="AQ632" s="37"/>
      <c r="AR632" s="37"/>
      <c r="AS632" s="37"/>
      <c r="AT632" s="37"/>
      <c r="AU632" s="37"/>
      <c r="AV632" s="37"/>
      <c r="AW632" s="37"/>
      <c r="AX632" s="37"/>
      <c r="AY632" s="37"/>
      <c r="AZ632" s="37"/>
      <c r="BA632" s="37"/>
      <c r="BB632" s="37"/>
      <c r="BC632" s="37"/>
      <c r="BD632" s="37"/>
    </row>
    <row r="633" spans="1:56" ht="16.5" customHeight="1" x14ac:dyDescent="0.3">
      <c r="A633" s="39"/>
      <c r="B633" s="39"/>
      <c r="C633" s="39"/>
      <c r="D633" s="39"/>
      <c r="E633" s="37"/>
      <c r="F633" s="40"/>
      <c r="G633" s="37"/>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7"/>
      <c r="AK633" s="37"/>
      <c r="AL633" s="37"/>
      <c r="AM633" s="37"/>
      <c r="AN633" s="37"/>
      <c r="AO633" s="37"/>
      <c r="AP633" s="37"/>
      <c r="AQ633" s="37"/>
      <c r="AR633" s="37"/>
      <c r="AS633" s="37"/>
      <c r="AT633" s="37"/>
      <c r="AU633" s="37"/>
      <c r="AV633" s="37"/>
      <c r="AW633" s="37"/>
      <c r="AX633" s="37"/>
      <c r="AY633" s="37"/>
      <c r="AZ633" s="37"/>
      <c r="BA633" s="37"/>
      <c r="BB633" s="37"/>
      <c r="BC633" s="37"/>
      <c r="BD633" s="37"/>
    </row>
    <row r="634" spans="1:56" ht="16.5" customHeight="1" x14ac:dyDescent="0.3">
      <c r="A634" s="39"/>
      <c r="B634" s="39"/>
      <c r="C634" s="39"/>
      <c r="D634" s="39"/>
      <c r="E634" s="37"/>
      <c r="F634" s="40"/>
      <c r="G634" s="37"/>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c r="AG634" s="37"/>
      <c r="AH634" s="37"/>
      <c r="AI634" s="37"/>
      <c r="AJ634" s="37"/>
      <c r="AK634" s="37"/>
      <c r="AL634" s="37"/>
      <c r="AM634" s="37"/>
      <c r="AN634" s="37"/>
      <c r="AO634" s="37"/>
      <c r="AP634" s="37"/>
      <c r="AQ634" s="37"/>
      <c r="AR634" s="37"/>
      <c r="AS634" s="37"/>
      <c r="AT634" s="37"/>
      <c r="AU634" s="37"/>
      <c r="AV634" s="37"/>
      <c r="AW634" s="37"/>
      <c r="AX634" s="37"/>
      <c r="AY634" s="37"/>
      <c r="AZ634" s="37"/>
      <c r="BA634" s="37"/>
      <c r="BB634" s="37"/>
      <c r="BC634" s="37"/>
      <c r="BD634" s="37"/>
    </row>
    <row r="635" spans="1:56" ht="16.5" customHeight="1" x14ac:dyDescent="0.3">
      <c r="A635" s="39"/>
      <c r="B635" s="39"/>
      <c r="C635" s="39"/>
      <c r="D635" s="39"/>
      <c r="E635" s="37"/>
      <c r="F635" s="40"/>
      <c r="G635" s="37"/>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c r="AF635" s="37"/>
      <c r="AG635" s="37"/>
      <c r="AH635" s="37"/>
      <c r="AI635" s="37"/>
      <c r="AJ635" s="37"/>
      <c r="AK635" s="37"/>
      <c r="AL635" s="37"/>
      <c r="AM635" s="37"/>
      <c r="AN635" s="37"/>
      <c r="AO635" s="37"/>
      <c r="AP635" s="37"/>
      <c r="AQ635" s="37"/>
      <c r="AR635" s="37"/>
      <c r="AS635" s="37"/>
      <c r="AT635" s="37"/>
      <c r="AU635" s="37"/>
      <c r="AV635" s="37"/>
      <c r="AW635" s="37"/>
      <c r="AX635" s="37"/>
      <c r="AY635" s="37"/>
      <c r="AZ635" s="37"/>
      <c r="BA635" s="37"/>
      <c r="BB635" s="37"/>
      <c r="BC635" s="37"/>
      <c r="BD635" s="37"/>
    </row>
    <row r="636" spans="1:56" ht="16.5" customHeight="1" x14ac:dyDescent="0.3">
      <c r="A636" s="39"/>
      <c r="B636" s="39"/>
      <c r="C636" s="39"/>
      <c r="D636" s="39"/>
      <c r="E636" s="37"/>
      <c r="F636" s="40"/>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c r="AL636" s="37"/>
      <c r="AM636" s="37"/>
      <c r="AN636" s="37"/>
      <c r="AO636" s="37"/>
      <c r="AP636" s="37"/>
      <c r="AQ636" s="37"/>
      <c r="AR636" s="37"/>
      <c r="AS636" s="37"/>
      <c r="AT636" s="37"/>
      <c r="AU636" s="37"/>
      <c r="AV636" s="37"/>
      <c r="AW636" s="37"/>
      <c r="AX636" s="37"/>
      <c r="AY636" s="37"/>
      <c r="AZ636" s="37"/>
      <c r="BA636" s="37"/>
      <c r="BB636" s="37"/>
      <c r="BC636" s="37"/>
      <c r="BD636" s="37"/>
    </row>
    <row r="637" spans="1:56" ht="16.5" customHeight="1" x14ac:dyDescent="0.3">
      <c r="A637" s="39"/>
      <c r="B637" s="39"/>
      <c r="C637" s="39"/>
      <c r="D637" s="39"/>
      <c r="E637" s="37"/>
      <c r="F637" s="40"/>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c r="AL637" s="37"/>
      <c r="AM637" s="37"/>
      <c r="AN637" s="37"/>
      <c r="AO637" s="37"/>
      <c r="AP637" s="37"/>
      <c r="AQ637" s="37"/>
      <c r="AR637" s="37"/>
      <c r="AS637" s="37"/>
      <c r="AT637" s="37"/>
      <c r="AU637" s="37"/>
      <c r="AV637" s="37"/>
      <c r="AW637" s="37"/>
      <c r="AX637" s="37"/>
      <c r="AY637" s="37"/>
      <c r="AZ637" s="37"/>
      <c r="BA637" s="37"/>
      <c r="BB637" s="37"/>
      <c r="BC637" s="37"/>
      <c r="BD637" s="37"/>
    </row>
    <row r="638" spans="1:56" ht="16.5" customHeight="1" x14ac:dyDescent="0.3">
      <c r="A638" s="39"/>
      <c r="B638" s="39"/>
      <c r="C638" s="39"/>
      <c r="D638" s="39"/>
      <c r="E638" s="37"/>
      <c r="F638" s="40"/>
      <c r="G638" s="37"/>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c r="AF638" s="37"/>
      <c r="AG638" s="37"/>
      <c r="AH638" s="37"/>
      <c r="AI638" s="37"/>
      <c r="AJ638" s="37"/>
      <c r="AK638" s="37"/>
      <c r="AL638" s="37"/>
      <c r="AM638" s="37"/>
      <c r="AN638" s="37"/>
      <c r="AO638" s="37"/>
      <c r="AP638" s="37"/>
      <c r="AQ638" s="37"/>
      <c r="AR638" s="37"/>
      <c r="AS638" s="37"/>
      <c r="AT638" s="37"/>
      <c r="AU638" s="37"/>
      <c r="AV638" s="37"/>
      <c r="AW638" s="37"/>
      <c r="AX638" s="37"/>
      <c r="AY638" s="37"/>
      <c r="AZ638" s="37"/>
      <c r="BA638" s="37"/>
      <c r="BB638" s="37"/>
      <c r="BC638" s="37"/>
      <c r="BD638" s="37"/>
    </row>
    <row r="639" spans="1:56" ht="16.5" customHeight="1" x14ac:dyDescent="0.3">
      <c r="A639" s="39"/>
      <c r="B639" s="39"/>
      <c r="C639" s="39"/>
      <c r="D639" s="39"/>
      <c r="E639" s="37"/>
      <c r="F639" s="40"/>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c r="AL639" s="37"/>
      <c r="AM639" s="37"/>
      <c r="AN639" s="37"/>
      <c r="AO639" s="37"/>
      <c r="AP639" s="37"/>
      <c r="AQ639" s="37"/>
      <c r="AR639" s="37"/>
      <c r="AS639" s="37"/>
      <c r="AT639" s="37"/>
      <c r="AU639" s="37"/>
      <c r="AV639" s="37"/>
      <c r="AW639" s="37"/>
      <c r="AX639" s="37"/>
      <c r="AY639" s="37"/>
      <c r="AZ639" s="37"/>
      <c r="BA639" s="37"/>
      <c r="BB639" s="37"/>
      <c r="BC639" s="37"/>
      <c r="BD639" s="37"/>
    </row>
    <row r="640" spans="1:56" ht="16.5" customHeight="1" x14ac:dyDescent="0.3">
      <c r="A640" s="39"/>
      <c r="B640" s="39"/>
      <c r="C640" s="39"/>
      <c r="D640" s="39"/>
      <c r="E640" s="37"/>
      <c r="F640" s="40"/>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c r="AL640" s="37"/>
      <c r="AM640" s="37"/>
      <c r="AN640" s="37"/>
      <c r="AO640" s="37"/>
      <c r="AP640" s="37"/>
      <c r="AQ640" s="37"/>
      <c r="AR640" s="37"/>
      <c r="AS640" s="37"/>
      <c r="AT640" s="37"/>
      <c r="AU640" s="37"/>
      <c r="AV640" s="37"/>
      <c r="AW640" s="37"/>
      <c r="AX640" s="37"/>
      <c r="AY640" s="37"/>
      <c r="AZ640" s="37"/>
      <c r="BA640" s="37"/>
      <c r="BB640" s="37"/>
      <c r="BC640" s="37"/>
      <c r="BD640" s="37"/>
    </row>
    <row r="641" spans="1:56" ht="16.5" customHeight="1" x14ac:dyDescent="0.3">
      <c r="A641" s="39"/>
      <c r="B641" s="39"/>
      <c r="C641" s="39"/>
      <c r="D641" s="39"/>
      <c r="E641" s="37"/>
      <c r="F641" s="40"/>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c r="AL641" s="37"/>
      <c r="AM641" s="37"/>
      <c r="AN641" s="37"/>
      <c r="AO641" s="37"/>
      <c r="AP641" s="37"/>
      <c r="AQ641" s="37"/>
      <c r="AR641" s="37"/>
      <c r="AS641" s="37"/>
      <c r="AT641" s="37"/>
      <c r="AU641" s="37"/>
      <c r="AV641" s="37"/>
      <c r="AW641" s="37"/>
      <c r="AX641" s="37"/>
      <c r="AY641" s="37"/>
      <c r="AZ641" s="37"/>
      <c r="BA641" s="37"/>
      <c r="BB641" s="37"/>
      <c r="BC641" s="37"/>
      <c r="BD641" s="37"/>
    </row>
    <row r="642" spans="1:56" ht="16.5" customHeight="1" x14ac:dyDescent="0.3">
      <c r="A642" s="39"/>
      <c r="B642" s="39"/>
      <c r="C642" s="39"/>
      <c r="D642" s="39"/>
      <c r="E642" s="37"/>
      <c r="F642" s="40"/>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c r="AL642" s="37"/>
      <c r="AM642" s="37"/>
      <c r="AN642" s="37"/>
      <c r="AO642" s="37"/>
      <c r="AP642" s="37"/>
      <c r="AQ642" s="37"/>
      <c r="AR642" s="37"/>
      <c r="AS642" s="37"/>
      <c r="AT642" s="37"/>
      <c r="AU642" s="37"/>
      <c r="AV642" s="37"/>
      <c r="AW642" s="37"/>
      <c r="AX642" s="37"/>
      <c r="AY642" s="37"/>
      <c r="AZ642" s="37"/>
      <c r="BA642" s="37"/>
      <c r="BB642" s="37"/>
      <c r="BC642" s="37"/>
      <c r="BD642" s="37"/>
    </row>
    <row r="643" spans="1:56" ht="16.5" customHeight="1" x14ac:dyDescent="0.3">
      <c r="A643" s="39"/>
      <c r="B643" s="39"/>
      <c r="C643" s="39"/>
      <c r="D643" s="39"/>
      <c r="E643" s="37"/>
      <c r="F643" s="40"/>
      <c r="G643" s="37"/>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c r="AF643" s="37"/>
      <c r="AG643" s="37"/>
      <c r="AH643" s="37"/>
      <c r="AI643" s="37"/>
      <c r="AJ643" s="37"/>
      <c r="AK643" s="37"/>
      <c r="AL643" s="37"/>
      <c r="AM643" s="37"/>
      <c r="AN643" s="37"/>
      <c r="AO643" s="37"/>
      <c r="AP643" s="37"/>
      <c r="AQ643" s="37"/>
      <c r="AR643" s="37"/>
      <c r="AS643" s="37"/>
      <c r="AT643" s="37"/>
      <c r="AU643" s="37"/>
      <c r="AV643" s="37"/>
      <c r="AW643" s="37"/>
      <c r="AX643" s="37"/>
      <c r="AY643" s="37"/>
      <c r="AZ643" s="37"/>
      <c r="BA643" s="37"/>
      <c r="BB643" s="37"/>
      <c r="BC643" s="37"/>
      <c r="BD643" s="37"/>
    </row>
    <row r="644" spans="1:56" ht="16.5" customHeight="1" x14ac:dyDescent="0.3">
      <c r="A644" s="39"/>
      <c r="B644" s="39"/>
      <c r="C644" s="39"/>
      <c r="D644" s="39"/>
      <c r="E644" s="37"/>
      <c r="F644" s="40"/>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7"/>
      <c r="AL644" s="37"/>
      <c r="AM644" s="37"/>
      <c r="AN644" s="37"/>
      <c r="AO644" s="37"/>
      <c r="AP644" s="37"/>
      <c r="AQ644" s="37"/>
      <c r="AR644" s="37"/>
      <c r="AS644" s="37"/>
      <c r="AT644" s="37"/>
      <c r="AU644" s="37"/>
      <c r="AV644" s="37"/>
      <c r="AW644" s="37"/>
      <c r="AX644" s="37"/>
      <c r="AY644" s="37"/>
      <c r="AZ644" s="37"/>
      <c r="BA644" s="37"/>
      <c r="BB644" s="37"/>
      <c r="BC644" s="37"/>
      <c r="BD644" s="37"/>
    </row>
    <row r="645" spans="1:56" ht="16.5" customHeight="1" x14ac:dyDescent="0.3">
      <c r="A645" s="39"/>
      <c r="B645" s="39"/>
      <c r="C645" s="39"/>
      <c r="D645" s="39"/>
      <c r="E645" s="37"/>
      <c r="F645" s="40"/>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7"/>
      <c r="AL645" s="37"/>
      <c r="AM645" s="37"/>
      <c r="AN645" s="37"/>
      <c r="AO645" s="37"/>
      <c r="AP645" s="37"/>
      <c r="AQ645" s="37"/>
      <c r="AR645" s="37"/>
      <c r="AS645" s="37"/>
      <c r="AT645" s="37"/>
      <c r="AU645" s="37"/>
      <c r="AV645" s="37"/>
      <c r="AW645" s="37"/>
      <c r="AX645" s="37"/>
      <c r="AY645" s="37"/>
      <c r="AZ645" s="37"/>
      <c r="BA645" s="37"/>
      <c r="BB645" s="37"/>
      <c r="BC645" s="37"/>
      <c r="BD645" s="37"/>
    </row>
    <row r="646" spans="1:56" ht="16.5" customHeight="1" x14ac:dyDescent="0.3">
      <c r="A646" s="39"/>
      <c r="B646" s="39"/>
      <c r="C646" s="39"/>
      <c r="D646" s="39"/>
      <c r="E646" s="37"/>
      <c r="F646" s="40"/>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c r="AL646" s="37"/>
      <c r="AM646" s="37"/>
      <c r="AN646" s="37"/>
      <c r="AO646" s="37"/>
      <c r="AP646" s="37"/>
      <c r="AQ646" s="37"/>
      <c r="AR646" s="37"/>
      <c r="AS646" s="37"/>
      <c r="AT646" s="37"/>
      <c r="AU646" s="37"/>
      <c r="AV646" s="37"/>
      <c r="AW646" s="37"/>
      <c r="AX646" s="37"/>
      <c r="AY646" s="37"/>
      <c r="AZ646" s="37"/>
      <c r="BA646" s="37"/>
      <c r="BB646" s="37"/>
      <c r="BC646" s="37"/>
      <c r="BD646" s="37"/>
    </row>
    <row r="647" spans="1:56" ht="16.5" customHeight="1" x14ac:dyDescent="0.3">
      <c r="A647" s="39"/>
      <c r="B647" s="39"/>
      <c r="C647" s="39"/>
      <c r="D647" s="39"/>
      <c r="E647" s="37"/>
      <c r="F647" s="40"/>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7"/>
      <c r="AL647" s="37"/>
      <c r="AM647" s="37"/>
      <c r="AN647" s="37"/>
      <c r="AO647" s="37"/>
      <c r="AP647" s="37"/>
      <c r="AQ647" s="37"/>
      <c r="AR647" s="37"/>
      <c r="AS647" s="37"/>
      <c r="AT647" s="37"/>
      <c r="AU647" s="37"/>
      <c r="AV647" s="37"/>
      <c r="AW647" s="37"/>
      <c r="AX647" s="37"/>
      <c r="AY647" s="37"/>
      <c r="AZ647" s="37"/>
      <c r="BA647" s="37"/>
      <c r="BB647" s="37"/>
      <c r="BC647" s="37"/>
      <c r="BD647" s="37"/>
    </row>
    <row r="648" spans="1:56" ht="16.5" customHeight="1" x14ac:dyDescent="0.3">
      <c r="A648" s="39"/>
      <c r="B648" s="39"/>
      <c r="C648" s="39"/>
      <c r="D648" s="39"/>
      <c r="E648" s="37"/>
      <c r="F648" s="40"/>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7"/>
      <c r="AL648" s="37"/>
      <c r="AM648" s="37"/>
      <c r="AN648" s="37"/>
      <c r="AO648" s="37"/>
      <c r="AP648" s="37"/>
      <c r="AQ648" s="37"/>
      <c r="AR648" s="37"/>
      <c r="AS648" s="37"/>
      <c r="AT648" s="37"/>
      <c r="AU648" s="37"/>
      <c r="AV648" s="37"/>
      <c r="AW648" s="37"/>
      <c r="AX648" s="37"/>
      <c r="AY648" s="37"/>
      <c r="AZ648" s="37"/>
      <c r="BA648" s="37"/>
      <c r="BB648" s="37"/>
      <c r="BC648" s="37"/>
      <c r="BD648" s="37"/>
    </row>
    <row r="649" spans="1:56" ht="16.5" customHeight="1" x14ac:dyDescent="0.3">
      <c r="A649" s="39"/>
      <c r="B649" s="39"/>
      <c r="C649" s="39"/>
      <c r="D649" s="39"/>
      <c r="E649" s="37"/>
      <c r="F649" s="40"/>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7"/>
      <c r="AL649" s="37"/>
      <c r="AM649" s="37"/>
      <c r="AN649" s="37"/>
      <c r="AO649" s="37"/>
      <c r="AP649" s="37"/>
      <c r="AQ649" s="37"/>
      <c r="AR649" s="37"/>
      <c r="AS649" s="37"/>
      <c r="AT649" s="37"/>
      <c r="AU649" s="37"/>
      <c r="AV649" s="37"/>
      <c r="AW649" s="37"/>
      <c r="AX649" s="37"/>
      <c r="AY649" s="37"/>
      <c r="AZ649" s="37"/>
      <c r="BA649" s="37"/>
      <c r="BB649" s="37"/>
      <c r="BC649" s="37"/>
      <c r="BD649" s="37"/>
    </row>
    <row r="650" spans="1:56" ht="16.5" customHeight="1" x14ac:dyDescent="0.3">
      <c r="A650" s="39"/>
      <c r="B650" s="39"/>
      <c r="C650" s="39"/>
      <c r="D650" s="39"/>
      <c r="E650" s="37"/>
      <c r="F650" s="40"/>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7"/>
      <c r="AL650" s="37"/>
      <c r="AM650" s="37"/>
      <c r="AN650" s="37"/>
      <c r="AO650" s="37"/>
      <c r="AP650" s="37"/>
      <c r="AQ650" s="37"/>
      <c r="AR650" s="37"/>
      <c r="AS650" s="37"/>
      <c r="AT650" s="37"/>
      <c r="AU650" s="37"/>
      <c r="AV650" s="37"/>
      <c r="AW650" s="37"/>
      <c r="AX650" s="37"/>
      <c r="AY650" s="37"/>
      <c r="AZ650" s="37"/>
      <c r="BA650" s="37"/>
      <c r="BB650" s="37"/>
      <c r="BC650" s="37"/>
      <c r="BD650" s="37"/>
    </row>
    <row r="651" spans="1:56" ht="16.5" customHeight="1" x14ac:dyDescent="0.3">
      <c r="A651" s="39"/>
      <c r="B651" s="39"/>
      <c r="C651" s="39"/>
      <c r="D651" s="39"/>
      <c r="E651" s="37"/>
      <c r="F651" s="40"/>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7"/>
      <c r="AL651" s="37"/>
      <c r="AM651" s="37"/>
      <c r="AN651" s="37"/>
      <c r="AO651" s="37"/>
      <c r="AP651" s="37"/>
      <c r="AQ651" s="37"/>
      <c r="AR651" s="37"/>
      <c r="AS651" s="37"/>
      <c r="AT651" s="37"/>
      <c r="AU651" s="37"/>
      <c r="AV651" s="37"/>
      <c r="AW651" s="37"/>
      <c r="AX651" s="37"/>
      <c r="AY651" s="37"/>
      <c r="AZ651" s="37"/>
      <c r="BA651" s="37"/>
      <c r="BB651" s="37"/>
      <c r="BC651" s="37"/>
      <c r="BD651" s="37"/>
    </row>
    <row r="652" spans="1:56" ht="16.5" customHeight="1" x14ac:dyDescent="0.3">
      <c r="A652" s="39"/>
      <c r="B652" s="39"/>
      <c r="C652" s="39"/>
      <c r="D652" s="39"/>
      <c r="E652" s="37"/>
      <c r="F652" s="40"/>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7"/>
      <c r="AL652" s="37"/>
      <c r="AM652" s="37"/>
      <c r="AN652" s="37"/>
      <c r="AO652" s="37"/>
      <c r="AP652" s="37"/>
      <c r="AQ652" s="37"/>
      <c r="AR652" s="37"/>
      <c r="AS652" s="37"/>
      <c r="AT652" s="37"/>
      <c r="AU652" s="37"/>
      <c r="AV652" s="37"/>
      <c r="AW652" s="37"/>
      <c r="AX652" s="37"/>
      <c r="AY652" s="37"/>
      <c r="AZ652" s="37"/>
      <c r="BA652" s="37"/>
      <c r="BB652" s="37"/>
      <c r="BC652" s="37"/>
      <c r="BD652" s="37"/>
    </row>
    <row r="653" spans="1:56" ht="16.5" customHeight="1" x14ac:dyDescent="0.3">
      <c r="A653" s="39"/>
      <c r="B653" s="39"/>
      <c r="C653" s="39"/>
      <c r="D653" s="39"/>
      <c r="E653" s="37"/>
      <c r="F653" s="40"/>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7"/>
      <c r="AL653" s="37"/>
      <c r="AM653" s="37"/>
      <c r="AN653" s="37"/>
      <c r="AO653" s="37"/>
      <c r="AP653" s="37"/>
      <c r="AQ653" s="37"/>
      <c r="AR653" s="37"/>
      <c r="AS653" s="37"/>
      <c r="AT653" s="37"/>
      <c r="AU653" s="37"/>
      <c r="AV653" s="37"/>
      <c r="AW653" s="37"/>
      <c r="AX653" s="37"/>
      <c r="AY653" s="37"/>
      <c r="AZ653" s="37"/>
      <c r="BA653" s="37"/>
      <c r="BB653" s="37"/>
      <c r="BC653" s="37"/>
      <c r="BD653" s="37"/>
    </row>
    <row r="654" spans="1:56" ht="16.5" customHeight="1" x14ac:dyDescent="0.3">
      <c r="A654" s="39"/>
      <c r="B654" s="39"/>
      <c r="C654" s="39"/>
      <c r="D654" s="39"/>
      <c r="E654" s="37"/>
      <c r="F654" s="40"/>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7"/>
      <c r="AL654" s="37"/>
      <c r="AM654" s="37"/>
      <c r="AN654" s="37"/>
      <c r="AO654" s="37"/>
      <c r="AP654" s="37"/>
      <c r="AQ654" s="37"/>
      <c r="AR654" s="37"/>
      <c r="AS654" s="37"/>
      <c r="AT654" s="37"/>
      <c r="AU654" s="37"/>
      <c r="AV654" s="37"/>
      <c r="AW654" s="37"/>
      <c r="AX654" s="37"/>
      <c r="AY654" s="37"/>
      <c r="AZ654" s="37"/>
      <c r="BA654" s="37"/>
      <c r="BB654" s="37"/>
      <c r="BC654" s="37"/>
      <c r="BD654" s="37"/>
    </row>
    <row r="655" spans="1:56" ht="16.5" customHeight="1" x14ac:dyDescent="0.3">
      <c r="A655" s="39"/>
      <c r="B655" s="39"/>
      <c r="C655" s="39"/>
      <c r="D655" s="39"/>
      <c r="E655" s="37"/>
      <c r="F655" s="40"/>
      <c r="G655" s="37"/>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7"/>
      <c r="AK655" s="37"/>
      <c r="AL655" s="37"/>
      <c r="AM655" s="37"/>
      <c r="AN655" s="37"/>
      <c r="AO655" s="37"/>
      <c r="AP655" s="37"/>
      <c r="AQ655" s="37"/>
      <c r="AR655" s="37"/>
      <c r="AS655" s="37"/>
      <c r="AT655" s="37"/>
      <c r="AU655" s="37"/>
      <c r="AV655" s="37"/>
      <c r="AW655" s="37"/>
      <c r="AX655" s="37"/>
      <c r="AY655" s="37"/>
      <c r="AZ655" s="37"/>
      <c r="BA655" s="37"/>
      <c r="BB655" s="37"/>
      <c r="BC655" s="37"/>
      <c r="BD655" s="37"/>
    </row>
    <row r="656" spans="1:56" ht="16.5" customHeight="1" x14ac:dyDescent="0.3">
      <c r="A656" s="39"/>
      <c r="B656" s="39"/>
      <c r="C656" s="39"/>
      <c r="D656" s="39"/>
      <c r="E656" s="37"/>
      <c r="F656" s="40"/>
      <c r="G656" s="37"/>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7"/>
      <c r="AK656" s="37"/>
      <c r="AL656" s="37"/>
      <c r="AM656" s="37"/>
      <c r="AN656" s="37"/>
      <c r="AO656" s="37"/>
      <c r="AP656" s="37"/>
      <c r="AQ656" s="37"/>
      <c r="AR656" s="37"/>
      <c r="AS656" s="37"/>
      <c r="AT656" s="37"/>
      <c r="AU656" s="37"/>
      <c r="AV656" s="37"/>
      <c r="AW656" s="37"/>
      <c r="AX656" s="37"/>
      <c r="AY656" s="37"/>
      <c r="AZ656" s="37"/>
      <c r="BA656" s="37"/>
      <c r="BB656" s="37"/>
      <c r="BC656" s="37"/>
      <c r="BD656" s="37"/>
    </row>
    <row r="657" spans="1:56" ht="16.5" customHeight="1" x14ac:dyDescent="0.3">
      <c r="A657" s="39"/>
      <c r="B657" s="39"/>
      <c r="C657" s="39"/>
      <c r="D657" s="39"/>
      <c r="E657" s="37"/>
      <c r="F657" s="40"/>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7"/>
      <c r="AL657" s="37"/>
      <c r="AM657" s="37"/>
      <c r="AN657" s="37"/>
      <c r="AO657" s="37"/>
      <c r="AP657" s="37"/>
      <c r="AQ657" s="37"/>
      <c r="AR657" s="37"/>
      <c r="AS657" s="37"/>
      <c r="AT657" s="37"/>
      <c r="AU657" s="37"/>
      <c r="AV657" s="37"/>
      <c r="AW657" s="37"/>
      <c r="AX657" s="37"/>
      <c r="AY657" s="37"/>
      <c r="AZ657" s="37"/>
      <c r="BA657" s="37"/>
      <c r="BB657" s="37"/>
      <c r="BC657" s="37"/>
      <c r="BD657" s="37"/>
    </row>
    <row r="658" spans="1:56" ht="16.5" customHeight="1" x14ac:dyDescent="0.3">
      <c r="A658" s="39"/>
      <c r="B658" s="39"/>
      <c r="C658" s="39"/>
      <c r="D658" s="39"/>
      <c r="E658" s="37"/>
      <c r="F658" s="40"/>
      <c r="G658" s="37"/>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7"/>
      <c r="AK658" s="37"/>
      <c r="AL658" s="37"/>
      <c r="AM658" s="37"/>
      <c r="AN658" s="37"/>
      <c r="AO658" s="37"/>
      <c r="AP658" s="37"/>
      <c r="AQ658" s="37"/>
      <c r="AR658" s="37"/>
      <c r="AS658" s="37"/>
      <c r="AT658" s="37"/>
      <c r="AU658" s="37"/>
      <c r="AV658" s="37"/>
      <c r="AW658" s="37"/>
      <c r="AX658" s="37"/>
      <c r="AY658" s="37"/>
      <c r="AZ658" s="37"/>
      <c r="BA658" s="37"/>
      <c r="BB658" s="37"/>
      <c r="BC658" s="37"/>
      <c r="BD658" s="37"/>
    </row>
    <row r="659" spans="1:56" ht="16.5" customHeight="1" x14ac:dyDescent="0.3">
      <c r="A659" s="39"/>
      <c r="B659" s="39"/>
      <c r="C659" s="39"/>
      <c r="D659" s="39"/>
      <c r="E659" s="37"/>
      <c r="F659" s="40"/>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7"/>
      <c r="AL659" s="37"/>
      <c r="AM659" s="37"/>
      <c r="AN659" s="37"/>
      <c r="AO659" s="37"/>
      <c r="AP659" s="37"/>
      <c r="AQ659" s="37"/>
      <c r="AR659" s="37"/>
      <c r="AS659" s="37"/>
      <c r="AT659" s="37"/>
      <c r="AU659" s="37"/>
      <c r="AV659" s="37"/>
      <c r="AW659" s="37"/>
      <c r="AX659" s="37"/>
      <c r="AY659" s="37"/>
      <c r="AZ659" s="37"/>
      <c r="BA659" s="37"/>
      <c r="BB659" s="37"/>
      <c r="BC659" s="37"/>
      <c r="BD659" s="37"/>
    </row>
    <row r="660" spans="1:56" ht="16.5" customHeight="1" x14ac:dyDescent="0.3">
      <c r="A660" s="39"/>
      <c r="B660" s="39"/>
      <c r="C660" s="39"/>
      <c r="D660" s="39"/>
      <c r="E660" s="37"/>
      <c r="F660" s="40"/>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7"/>
      <c r="AL660" s="37"/>
      <c r="AM660" s="37"/>
      <c r="AN660" s="37"/>
      <c r="AO660" s="37"/>
      <c r="AP660" s="37"/>
      <c r="AQ660" s="37"/>
      <c r="AR660" s="37"/>
      <c r="AS660" s="37"/>
      <c r="AT660" s="37"/>
      <c r="AU660" s="37"/>
      <c r="AV660" s="37"/>
      <c r="AW660" s="37"/>
      <c r="AX660" s="37"/>
      <c r="AY660" s="37"/>
      <c r="AZ660" s="37"/>
      <c r="BA660" s="37"/>
      <c r="BB660" s="37"/>
      <c r="BC660" s="37"/>
      <c r="BD660" s="37"/>
    </row>
    <row r="661" spans="1:56" ht="16.5" customHeight="1" x14ac:dyDescent="0.3">
      <c r="A661" s="39"/>
      <c r="B661" s="39"/>
      <c r="C661" s="39"/>
      <c r="D661" s="39"/>
      <c r="E661" s="37"/>
      <c r="F661" s="40"/>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7"/>
      <c r="AL661" s="37"/>
      <c r="AM661" s="37"/>
      <c r="AN661" s="37"/>
      <c r="AO661" s="37"/>
      <c r="AP661" s="37"/>
      <c r="AQ661" s="37"/>
      <c r="AR661" s="37"/>
      <c r="AS661" s="37"/>
      <c r="AT661" s="37"/>
      <c r="AU661" s="37"/>
      <c r="AV661" s="37"/>
      <c r="AW661" s="37"/>
      <c r="AX661" s="37"/>
      <c r="AY661" s="37"/>
      <c r="AZ661" s="37"/>
      <c r="BA661" s="37"/>
      <c r="BB661" s="37"/>
      <c r="BC661" s="37"/>
      <c r="BD661" s="37"/>
    </row>
    <row r="662" spans="1:56" ht="16.5" customHeight="1" x14ac:dyDescent="0.3">
      <c r="A662" s="39"/>
      <c r="B662" s="39"/>
      <c r="C662" s="39"/>
      <c r="D662" s="39"/>
      <c r="E662" s="37"/>
      <c r="F662" s="40"/>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7"/>
      <c r="AL662" s="37"/>
      <c r="AM662" s="37"/>
      <c r="AN662" s="37"/>
      <c r="AO662" s="37"/>
      <c r="AP662" s="37"/>
      <c r="AQ662" s="37"/>
      <c r="AR662" s="37"/>
      <c r="AS662" s="37"/>
      <c r="AT662" s="37"/>
      <c r="AU662" s="37"/>
      <c r="AV662" s="37"/>
      <c r="AW662" s="37"/>
      <c r="AX662" s="37"/>
      <c r="AY662" s="37"/>
      <c r="AZ662" s="37"/>
      <c r="BA662" s="37"/>
      <c r="BB662" s="37"/>
      <c r="BC662" s="37"/>
      <c r="BD662" s="37"/>
    </row>
    <row r="663" spans="1:56" ht="16.5" customHeight="1" x14ac:dyDescent="0.3">
      <c r="A663" s="39"/>
      <c r="B663" s="39"/>
      <c r="C663" s="39"/>
      <c r="D663" s="39"/>
      <c r="E663" s="37"/>
      <c r="F663" s="40"/>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7"/>
      <c r="AL663" s="37"/>
      <c r="AM663" s="37"/>
      <c r="AN663" s="37"/>
      <c r="AO663" s="37"/>
      <c r="AP663" s="37"/>
      <c r="AQ663" s="37"/>
      <c r="AR663" s="37"/>
      <c r="AS663" s="37"/>
      <c r="AT663" s="37"/>
      <c r="AU663" s="37"/>
      <c r="AV663" s="37"/>
      <c r="AW663" s="37"/>
      <c r="AX663" s="37"/>
      <c r="AY663" s="37"/>
      <c r="AZ663" s="37"/>
      <c r="BA663" s="37"/>
      <c r="BB663" s="37"/>
      <c r="BC663" s="37"/>
      <c r="BD663" s="37"/>
    </row>
    <row r="664" spans="1:56" ht="16.5" customHeight="1" x14ac:dyDescent="0.3">
      <c r="A664" s="39"/>
      <c r="B664" s="39"/>
      <c r="C664" s="39"/>
      <c r="D664" s="39"/>
      <c r="E664" s="37"/>
      <c r="F664" s="40"/>
      <c r="G664" s="37"/>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7"/>
      <c r="AK664" s="37"/>
      <c r="AL664" s="37"/>
      <c r="AM664" s="37"/>
      <c r="AN664" s="37"/>
      <c r="AO664" s="37"/>
      <c r="AP664" s="37"/>
      <c r="AQ664" s="37"/>
      <c r="AR664" s="37"/>
      <c r="AS664" s="37"/>
      <c r="AT664" s="37"/>
      <c r="AU664" s="37"/>
      <c r="AV664" s="37"/>
      <c r="AW664" s="37"/>
      <c r="AX664" s="37"/>
      <c r="AY664" s="37"/>
      <c r="AZ664" s="37"/>
      <c r="BA664" s="37"/>
      <c r="BB664" s="37"/>
      <c r="BC664" s="37"/>
      <c r="BD664" s="37"/>
    </row>
    <row r="665" spans="1:56" ht="16.5" customHeight="1" x14ac:dyDescent="0.3">
      <c r="A665" s="39"/>
      <c r="B665" s="39"/>
      <c r="C665" s="39"/>
      <c r="D665" s="39"/>
      <c r="E665" s="37"/>
      <c r="F665" s="40"/>
      <c r="G665" s="37"/>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7"/>
      <c r="AK665" s="37"/>
      <c r="AL665" s="37"/>
      <c r="AM665" s="37"/>
      <c r="AN665" s="37"/>
      <c r="AO665" s="37"/>
      <c r="AP665" s="37"/>
      <c r="AQ665" s="37"/>
      <c r="AR665" s="37"/>
      <c r="AS665" s="37"/>
      <c r="AT665" s="37"/>
      <c r="AU665" s="37"/>
      <c r="AV665" s="37"/>
      <c r="AW665" s="37"/>
      <c r="AX665" s="37"/>
      <c r="AY665" s="37"/>
      <c r="AZ665" s="37"/>
      <c r="BA665" s="37"/>
      <c r="BB665" s="37"/>
      <c r="BC665" s="37"/>
      <c r="BD665" s="37"/>
    </row>
    <row r="666" spans="1:56" ht="16.5" customHeight="1" x14ac:dyDescent="0.3">
      <c r="A666" s="39"/>
      <c r="B666" s="39"/>
      <c r="C666" s="39"/>
      <c r="D666" s="39"/>
      <c r="E666" s="37"/>
      <c r="F666" s="40"/>
      <c r="G666" s="37"/>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7"/>
      <c r="AK666" s="37"/>
      <c r="AL666" s="37"/>
      <c r="AM666" s="37"/>
      <c r="AN666" s="37"/>
      <c r="AO666" s="37"/>
      <c r="AP666" s="37"/>
      <c r="AQ666" s="37"/>
      <c r="AR666" s="37"/>
      <c r="AS666" s="37"/>
      <c r="AT666" s="37"/>
      <c r="AU666" s="37"/>
      <c r="AV666" s="37"/>
      <c r="AW666" s="37"/>
      <c r="AX666" s="37"/>
      <c r="AY666" s="37"/>
      <c r="AZ666" s="37"/>
      <c r="BA666" s="37"/>
      <c r="BB666" s="37"/>
      <c r="BC666" s="37"/>
      <c r="BD666" s="37"/>
    </row>
    <row r="667" spans="1:56" ht="16.5" customHeight="1" x14ac:dyDescent="0.3">
      <c r="A667" s="39"/>
      <c r="B667" s="39"/>
      <c r="C667" s="39"/>
      <c r="D667" s="39"/>
      <c r="E667" s="37"/>
      <c r="F667" s="40"/>
      <c r="G667" s="37"/>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7"/>
      <c r="AK667" s="37"/>
      <c r="AL667" s="37"/>
      <c r="AM667" s="37"/>
      <c r="AN667" s="37"/>
      <c r="AO667" s="37"/>
      <c r="AP667" s="37"/>
      <c r="AQ667" s="37"/>
      <c r="AR667" s="37"/>
      <c r="AS667" s="37"/>
      <c r="AT667" s="37"/>
      <c r="AU667" s="37"/>
      <c r="AV667" s="37"/>
      <c r="AW667" s="37"/>
      <c r="AX667" s="37"/>
      <c r="AY667" s="37"/>
      <c r="AZ667" s="37"/>
      <c r="BA667" s="37"/>
      <c r="BB667" s="37"/>
      <c r="BC667" s="37"/>
      <c r="BD667" s="37"/>
    </row>
    <row r="668" spans="1:56" ht="16.5" customHeight="1" x14ac:dyDescent="0.3">
      <c r="A668" s="39"/>
      <c r="B668" s="39"/>
      <c r="C668" s="39"/>
      <c r="D668" s="39"/>
      <c r="E668" s="37"/>
      <c r="F668" s="40"/>
      <c r="G668" s="37"/>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c r="AF668" s="37"/>
      <c r="AG668" s="37"/>
      <c r="AH668" s="37"/>
      <c r="AI668" s="37"/>
      <c r="AJ668" s="37"/>
      <c r="AK668" s="37"/>
      <c r="AL668" s="37"/>
      <c r="AM668" s="37"/>
      <c r="AN668" s="37"/>
      <c r="AO668" s="37"/>
      <c r="AP668" s="37"/>
      <c r="AQ668" s="37"/>
      <c r="AR668" s="37"/>
      <c r="AS668" s="37"/>
      <c r="AT668" s="37"/>
      <c r="AU668" s="37"/>
      <c r="AV668" s="37"/>
      <c r="AW668" s="37"/>
      <c r="AX668" s="37"/>
      <c r="AY668" s="37"/>
      <c r="AZ668" s="37"/>
      <c r="BA668" s="37"/>
      <c r="BB668" s="37"/>
      <c r="BC668" s="37"/>
      <c r="BD668" s="37"/>
    </row>
    <row r="669" spans="1:56" ht="16.5" customHeight="1" x14ac:dyDescent="0.3">
      <c r="A669" s="39"/>
      <c r="B669" s="39"/>
      <c r="C669" s="39"/>
      <c r="D669" s="39"/>
      <c r="E669" s="37"/>
      <c r="F669" s="40"/>
      <c r="G669" s="37"/>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c r="AF669" s="37"/>
      <c r="AG669" s="37"/>
      <c r="AH669" s="37"/>
      <c r="AI669" s="37"/>
      <c r="AJ669" s="37"/>
      <c r="AK669" s="37"/>
      <c r="AL669" s="37"/>
      <c r="AM669" s="37"/>
      <c r="AN669" s="37"/>
      <c r="AO669" s="37"/>
      <c r="AP669" s="37"/>
      <c r="AQ669" s="37"/>
      <c r="AR669" s="37"/>
      <c r="AS669" s="37"/>
      <c r="AT669" s="37"/>
      <c r="AU669" s="37"/>
      <c r="AV669" s="37"/>
      <c r="AW669" s="37"/>
      <c r="AX669" s="37"/>
      <c r="AY669" s="37"/>
      <c r="AZ669" s="37"/>
      <c r="BA669" s="37"/>
      <c r="BB669" s="37"/>
      <c r="BC669" s="37"/>
      <c r="BD669" s="37"/>
    </row>
    <row r="670" spans="1:56" ht="16.5" customHeight="1" x14ac:dyDescent="0.3">
      <c r="A670" s="39"/>
      <c r="B670" s="39"/>
      <c r="C670" s="39"/>
      <c r="D670" s="39"/>
      <c r="E670" s="37"/>
      <c r="F670" s="40"/>
      <c r="G670" s="37"/>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c r="AF670" s="37"/>
      <c r="AG670" s="37"/>
      <c r="AH670" s="37"/>
      <c r="AI670" s="37"/>
      <c r="AJ670" s="37"/>
      <c r="AK670" s="37"/>
      <c r="AL670" s="37"/>
      <c r="AM670" s="37"/>
      <c r="AN670" s="37"/>
      <c r="AO670" s="37"/>
      <c r="AP670" s="37"/>
      <c r="AQ670" s="37"/>
      <c r="AR670" s="37"/>
      <c r="AS670" s="37"/>
      <c r="AT670" s="37"/>
      <c r="AU670" s="37"/>
      <c r="AV670" s="37"/>
      <c r="AW670" s="37"/>
      <c r="AX670" s="37"/>
      <c r="AY670" s="37"/>
      <c r="AZ670" s="37"/>
      <c r="BA670" s="37"/>
      <c r="BB670" s="37"/>
      <c r="BC670" s="37"/>
      <c r="BD670" s="37"/>
    </row>
    <row r="671" spans="1:56" ht="16.5" customHeight="1" x14ac:dyDescent="0.3">
      <c r="A671" s="39"/>
      <c r="B671" s="39"/>
      <c r="C671" s="39"/>
      <c r="D671" s="39"/>
      <c r="E671" s="37"/>
      <c r="F671" s="40"/>
      <c r="G671" s="37"/>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c r="AF671" s="37"/>
      <c r="AG671" s="37"/>
      <c r="AH671" s="37"/>
      <c r="AI671" s="37"/>
      <c r="AJ671" s="37"/>
      <c r="AK671" s="37"/>
      <c r="AL671" s="37"/>
      <c r="AM671" s="37"/>
      <c r="AN671" s="37"/>
      <c r="AO671" s="37"/>
      <c r="AP671" s="37"/>
      <c r="AQ671" s="37"/>
      <c r="AR671" s="37"/>
      <c r="AS671" s="37"/>
      <c r="AT671" s="37"/>
      <c r="AU671" s="37"/>
      <c r="AV671" s="37"/>
      <c r="AW671" s="37"/>
      <c r="AX671" s="37"/>
      <c r="AY671" s="37"/>
      <c r="AZ671" s="37"/>
      <c r="BA671" s="37"/>
      <c r="BB671" s="37"/>
      <c r="BC671" s="37"/>
      <c r="BD671" s="37"/>
    </row>
    <row r="672" spans="1:56" ht="16.5" customHeight="1" x14ac:dyDescent="0.3">
      <c r="A672" s="39"/>
      <c r="B672" s="39"/>
      <c r="C672" s="39"/>
      <c r="D672" s="39"/>
      <c r="E672" s="37"/>
      <c r="F672" s="40"/>
      <c r="G672" s="37"/>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7"/>
      <c r="AK672" s="37"/>
      <c r="AL672" s="37"/>
      <c r="AM672" s="37"/>
      <c r="AN672" s="37"/>
      <c r="AO672" s="37"/>
      <c r="AP672" s="37"/>
      <c r="AQ672" s="37"/>
      <c r="AR672" s="37"/>
      <c r="AS672" s="37"/>
      <c r="AT672" s="37"/>
      <c r="AU672" s="37"/>
      <c r="AV672" s="37"/>
      <c r="AW672" s="37"/>
      <c r="AX672" s="37"/>
      <c r="AY672" s="37"/>
      <c r="AZ672" s="37"/>
      <c r="BA672" s="37"/>
      <c r="BB672" s="37"/>
      <c r="BC672" s="37"/>
      <c r="BD672" s="37"/>
    </row>
    <row r="673" spans="1:56" ht="16.5" customHeight="1" x14ac:dyDescent="0.3">
      <c r="A673" s="39"/>
      <c r="B673" s="39"/>
      <c r="C673" s="39"/>
      <c r="D673" s="39"/>
      <c r="E673" s="37"/>
      <c r="F673" s="40"/>
      <c r="G673" s="37"/>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7"/>
      <c r="AK673" s="37"/>
      <c r="AL673" s="37"/>
      <c r="AM673" s="37"/>
      <c r="AN673" s="37"/>
      <c r="AO673" s="37"/>
      <c r="AP673" s="37"/>
      <c r="AQ673" s="37"/>
      <c r="AR673" s="37"/>
      <c r="AS673" s="37"/>
      <c r="AT673" s="37"/>
      <c r="AU673" s="37"/>
      <c r="AV673" s="37"/>
      <c r="AW673" s="37"/>
      <c r="AX673" s="37"/>
      <c r="AY673" s="37"/>
      <c r="AZ673" s="37"/>
      <c r="BA673" s="37"/>
      <c r="BB673" s="37"/>
      <c r="BC673" s="37"/>
      <c r="BD673" s="37"/>
    </row>
    <row r="674" spans="1:56" ht="16.5" customHeight="1" x14ac:dyDescent="0.3">
      <c r="A674" s="39"/>
      <c r="B674" s="39"/>
      <c r="C674" s="39"/>
      <c r="D674" s="39"/>
      <c r="E674" s="37"/>
      <c r="F674" s="40"/>
      <c r="G674" s="37"/>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7"/>
      <c r="AK674" s="37"/>
      <c r="AL674" s="37"/>
      <c r="AM674" s="37"/>
      <c r="AN674" s="37"/>
      <c r="AO674" s="37"/>
      <c r="AP674" s="37"/>
      <c r="AQ674" s="37"/>
      <c r="AR674" s="37"/>
      <c r="AS674" s="37"/>
      <c r="AT674" s="37"/>
      <c r="AU674" s="37"/>
      <c r="AV674" s="37"/>
      <c r="AW674" s="37"/>
      <c r="AX674" s="37"/>
      <c r="AY674" s="37"/>
      <c r="AZ674" s="37"/>
      <c r="BA674" s="37"/>
      <c r="BB674" s="37"/>
      <c r="BC674" s="37"/>
      <c r="BD674" s="37"/>
    </row>
    <row r="675" spans="1:56" ht="16.5" customHeight="1" x14ac:dyDescent="0.3">
      <c r="A675" s="39"/>
      <c r="B675" s="39"/>
      <c r="C675" s="39"/>
      <c r="D675" s="39"/>
      <c r="E675" s="37"/>
      <c r="F675" s="40"/>
      <c r="G675" s="37"/>
      <c r="H675" s="37"/>
      <c r="I675" s="37"/>
      <c r="J675" s="37"/>
      <c r="K675" s="37"/>
      <c r="L675" s="37"/>
      <c r="M675" s="37"/>
      <c r="N675" s="37"/>
      <c r="O675" s="37"/>
      <c r="P675" s="37"/>
      <c r="Q675" s="37"/>
      <c r="R675" s="37"/>
      <c r="S675" s="37"/>
      <c r="T675" s="37"/>
      <c r="U675" s="37"/>
      <c r="V675" s="37"/>
      <c r="W675" s="37"/>
      <c r="X675" s="37"/>
      <c r="Y675" s="37"/>
      <c r="Z675" s="37"/>
      <c r="AA675" s="37"/>
      <c r="AB675" s="37"/>
      <c r="AC675" s="37"/>
      <c r="AD675" s="37"/>
      <c r="AE675" s="37"/>
      <c r="AF675" s="37"/>
      <c r="AG675" s="37"/>
      <c r="AH675" s="37"/>
      <c r="AI675" s="37"/>
      <c r="AJ675" s="37"/>
      <c r="AK675" s="37"/>
      <c r="AL675" s="37"/>
      <c r="AM675" s="37"/>
      <c r="AN675" s="37"/>
      <c r="AO675" s="37"/>
      <c r="AP675" s="37"/>
      <c r="AQ675" s="37"/>
      <c r="AR675" s="37"/>
      <c r="AS675" s="37"/>
      <c r="AT675" s="37"/>
      <c r="AU675" s="37"/>
      <c r="AV675" s="37"/>
      <c r="AW675" s="37"/>
      <c r="AX675" s="37"/>
      <c r="AY675" s="37"/>
      <c r="AZ675" s="37"/>
      <c r="BA675" s="37"/>
      <c r="BB675" s="37"/>
      <c r="BC675" s="37"/>
      <c r="BD675" s="37"/>
    </row>
    <row r="676" spans="1:56" ht="16.5" customHeight="1" x14ac:dyDescent="0.3">
      <c r="A676" s="39"/>
      <c r="B676" s="39"/>
      <c r="C676" s="39"/>
      <c r="D676" s="39"/>
      <c r="E676" s="37"/>
      <c r="F676" s="40"/>
      <c r="G676" s="37"/>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7"/>
      <c r="AK676" s="37"/>
      <c r="AL676" s="37"/>
      <c r="AM676" s="37"/>
      <c r="AN676" s="37"/>
      <c r="AO676" s="37"/>
      <c r="AP676" s="37"/>
      <c r="AQ676" s="37"/>
      <c r="AR676" s="37"/>
      <c r="AS676" s="37"/>
      <c r="AT676" s="37"/>
      <c r="AU676" s="37"/>
      <c r="AV676" s="37"/>
      <c r="AW676" s="37"/>
      <c r="AX676" s="37"/>
      <c r="AY676" s="37"/>
      <c r="AZ676" s="37"/>
      <c r="BA676" s="37"/>
      <c r="BB676" s="37"/>
      <c r="BC676" s="37"/>
      <c r="BD676" s="37"/>
    </row>
    <row r="677" spans="1:56" ht="16.5" customHeight="1" x14ac:dyDescent="0.3">
      <c r="A677" s="39"/>
      <c r="B677" s="39"/>
      <c r="C677" s="39"/>
      <c r="D677" s="39"/>
      <c r="E677" s="37"/>
      <c r="F677" s="40"/>
      <c r="G677" s="37"/>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7"/>
      <c r="AK677" s="37"/>
      <c r="AL677" s="37"/>
      <c r="AM677" s="37"/>
      <c r="AN677" s="37"/>
      <c r="AO677" s="37"/>
      <c r="AP677" s="37"/>
      <c r="AQ677" s="37"/>
      <c r="AR677" s="37"/>
      <c r="AS677" s="37"/>
      <c r="AT677" s="37"/>
      <c r="AU677" s="37"/>
      <c r="AV677" s="37"/>
      <c r="AW677" s="37"/>
      <c r="AX677" s="37"/>
      <c r="AY677" s="37"/>
      <c r="AZ677" s="37"/>
      <c r="BA677" s="37"/>
      <c r="BB677" s="37"/>
      <c r="BC677" s="37"/>
      <c r="BD677" s="37"/>
    </row>
    <row r="678" spans="1:56" ht="16.5" customHeight="1" x14ac:dyDescent="0.3">
      <c r="A678" s="39"/>
      <c r="B678" s="39"/>
      <c r="C678" s="39"/>
      <c r="D678" s="39"/>
      <c r="E678" s="37"/>
      <c r="F678" s="40"/>
      <c r="G678" s="37"/>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7"/>
      <c r="AK678" s="37"/>
      <c r="AL678" s="37"/>
      <c r="AM678" s="37"/>
      <c r="AN678" s="37"/>
      <c r="AO678" s="37"/>
      <c r="AP678" s="37"/>
      <c r="AQ678" s="37"/>
      <c r="AR678" s="37"/>
      <c r="AS678" s="37"/>
      <c r="AT678" s="37"/>
      <c r="AU678" s="37"/>
      <c r="AV678" s="37"/>
      <c r="AW678" s="37"/>
      <c r="AX678" s="37"/>
      <c r="AY678" s="37"/>
      <c r="AZ678" s="37"/>
      <c r="BA678" s="37"/>
      <c r="BB678" s="37"/>
      <c r="BC678" s="37"/>
      <c r="BD678" s="37"/>
    </row>
    <row r="679" spans="1:56" ht="16.5" customHeight="1" x14ac:dyDescent="0.3">
      <c r="A679" s="39"/>
      <c r="B679" s="39"/>
      <c r="C679" s="39"/>
      <c r="D679" s="39"/>
      <c r="E679" s="37"/>
      <c r="F679" s="40"/>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7"/>
      <c r="AL679" s="37"/>
      <c r="AM679" s="37"/>
      <c r="AN679" s="37"/>
      <c r="AO679" s="37"/>
      <c r="AP679" s="37"/>
      <c r="AQ679" s="37"/>
      <c r="AR679" s="37"/>
      <c r="AS679" s="37"/>
      <c r="AT679" s="37"/>
      <c r="AU679" s="37"/>
      <c r="AV679" s="37"/>
      <c r="AW679" s="37"/>
      <c r="AX679" s="37"/>
      <c r="AY679" s="37"/>
      <c r="AZ679" s="37"/>
      <c r="BA679" s="37"/>
      <c r="BB679" s="37"/>
      <c r="BC679" s="37"/>
      <c r="BD679" s="37"/>
    </row>
    <row r="680" spans="1:56" ht="16.5" customHeight="1" x14ac:dyDescent="0.3">
      <c r="A680" s="39"/>
      <c r="B680" s="39"/>
      <c r="C680" s="39"/>
      <c r="D680" s="39"/>
      <c r="E680" s="37"/>
      <c r="F680" s="40"/>
      <c r="G680" s="37"/>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7"/>
      <c r="AK680" s="37"/>
      <c r="AL680" s="37"/>
      <c r="AM680" s="37"/>
      <c r="AN680" s="37"/>
      <c r="AO680" s="37"/>
      <c r="AP680" s="37"/>
      <c r="AQ680" s="37"/>
      <c r="AR680" s="37"/>
      <c r="AS680" s="37"/>
      <c r="AT680" s="37"/>
      <c r="AU680" s="37"/>
      <c r="AV680" s="37"/>
      <c r="AW680" s="37"/>
      <c r="AX680" s="37"/>
      <c r="AY680" s="37"/>
      <c r="AZ680" s="37"/>
      <c r="BA680" s="37"/>
      <c r="BB680" s="37"/>
      <c r="BC680" s="37"/>
      <c r="BD680" s="37"/>
    </row>
    <row r="681" spans="1:56" ht="16.5" customHeight="1" x14ac:dyDescent="0.3">
      <c r="A681" s="39"/>
      <c r="B681" s="39"/>
      <c r="C681" s="39"/>
      <c r="D681" s="39"/>
      <c r="E681" s="37"/>
      <c r="F681" s="40"/>
      <c r="G681" s="37"/>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7"/>
      <c r="AK681" s="37"/>
      <c r="AL681" s="37"/>
      <c r="AM681" s="37"/>
      <c r="AN681" s="37"/>
      <c r="AO681" s="37"/>
      <c r="AP681" s="37"/>
      <c r="AQ681" s="37"/>
      <c r="AR681" s="37"/>
      <c r="AS681" s="37"/>
      <c r="AT681" s="37"/>
      <c r="AU681" s="37"/>
      <c r="AV681" s="37"/>
      <c r="AW681" s="37"/>
      <c r="AX681" s="37"/>
      <c r="AY681" s="37"/>
      <c r="AZ681" s="37"/>
      <c r="BA681" s="37"/>
      <c r="BB681" s="37"/>
      <c r="BC681" s="37"/>
      <c r="BD681" s="37"/>
    </row>
    <row r="682" spans="1:56" ht="16.5" customHeight="1" x14ac:dyDescent="0.3">
      <c r="A682" s="39"/>
      <c r="B682" s="39"/>
      <c r="C682" s="39"/>
      <c r="D682" s="39"/>
      <c r="E682" s="37"/>
      <c r="F682" s="40"/>
      <c r="G682" s="37"/>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7"/>
      <c r="AK682" s="37"/>
      <c r="AL682" s="37"/>
      <c r="AM682" s="37"/>
      <c r="AN682" s="37"/>
      <c r="AO682" s="37"/>
      <c r="AP682" s="37"/>
      <c r="AQ682" s="37"/>
      <c r="AR682" s="37"/>
      <c r="AS682" s="37"/>
      <c r="AT682" s="37"/>
      <c r="AU682" s="37"/>
      <c r="AV682" s="37"/>
      <c r="AW682" s="37"/>
      <c r="AX682" s="37"/>
      <c r="AY682" s="37"/>
      <c r="AZ682" s="37"/>
      <c r="BA682" s="37"/>
      <c r="BB682" s="37"/>
      <c r="BC682" s="37"/>
      <c r="BD682" s="37"/>
    </row>
    <row r="683" spans="1:56" ht="16.5" customHeight="1" x14ac:dyDescent="0.3">
      <c r="A683" s="39"/>
      <c r="B683" s="39"/>
      <c r="C683" s="39"/>
      <c r="D683" s="39"/>
      <c r="E683" s="37"/>
      <c r="F683" s="40"/>
      <c r="G683" s="37"/>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7"/>
      <c r="AK683" s="37"/>
      <c r="AL683" s="37"/>
      <c r="AM683" s="37"/>
      <c r="AN683" s="37"/>
      <c r="AO683" s="37"/>
      <c r="AP683" s="37"/>
      <c r="AQ683" s="37"/>
      <c r="AR683" s="37"/>
      <c r="AS683" s="37"/>
      <c r="AT683" s="37"/>
      <c r="AU683" s="37"/>
      <c r="AV683" s="37"/>
      <c r="AW683" s="37"/>
      <c r="AX683" s="37"/>
      <c r="AY683" s="37"/>
      <c r="AZ683" s="37"/>
      <c r="BA683" s="37"/>
      <c r="BB683" s="37"/>
      <c r="BC683" s="37"/>
      <c r="BD683" s="37"/>
    </row>
    <row r="684" spans="1:56" ht="16.5" customHeight="1" x14ac:dyDescent="0.3">
      <c r="A684" s="39"/>
      <c r="B684" s="39"/>
      <c r="C684" s="39"/>
      <c r="D684" s="39"/>
      <c r="E684" s="37"/>
      <c r="F684" s="40"/>
      <c r="G684" s="37"/>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7"/>
      <c r="AK684" s="37"/>
      <c r="AL684" s="37"/>
      <c r="AM684" s="37"/>
      <c r="AN684" s="37"/>
      <c r="AO684" s="37"/>
      <c r="AP684" s="37"/>
      <c r="AQ684" s="37"/>
      <c r="AR684" s="37"/>
      <c r="AS684" s="37"/>
      <c r="AT684" s="37"/>
      <c r="AU684" s="37"/>
      <c r="AV684" s="37"/>
      <c r="AW684" s="37"/>
      <c r="AX684" s="37"/>
      <c r="AY684" s="37"/>
      <c r="AZ684" s="37"/>
      <c r="BA684" s="37"/>
      <c r="BB684" s="37"/>
      <c r="BC684" s="37"/>
      <c r="BD684" s="37"/>
    </row>
    <row r="685" spans="1:56" ht="16.5" customHeight="1" x14ac:dyDescent="0.3">
      <c r="A685" s="39"/>
      <c r="B685" s="39"/>
      <c r="C685" s="39"/>
      <c r="D685" s="39"/>
      <c r="E685" s="37"/>
      <c r="F685" s="40"/>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7"/>
      <c r="AL685" s="37"/>
      <c r="AM685" s="37"/>
      <c r="AN685" s="37"/>
      <c r="AO685" s="37"/>
      <c r="AP685" s="37"/>
      <c r="AQ685" s="37"/>
      <c r="AR685" s="37"/>
      <c r="AS685" s="37"/>
      <c r="AT685" s="37"/>
      <c r="AU685" s="37"/>
      <c r="AV685" s="37"/>
      <c r="AW685" s="37"/>
      <c r="AX685" s="37"/>
      <c r="AY685" s="37"/>
      <c r="AZ685" s="37"/>
      <c r="BA685" s="37"/>
      <c r="BB685" s="37"/>
      <c r="BC685" s="37"/>
      <c r="BD685" s="37"/>
    </row>
    <row r="686" spans="1:56" ht="16.5" customHeight="1" x14ac:dyDescent="0.3">
      <c r="A686" s="39"/>
      <c r="B686" s="39"/>
      <c r="C686" s="39"/>
      <c r="D686" s="39"/>
      <c r="E686" s="37"/>
      <c r="F686" s="40"/>
      <c r="G686" s="37"/>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7"/>
      <c r="AK686" s="37"/>
      <c r="AL686" s="37"/>
      <c r="AM686" s="37"/>
      <c r="AN686" s="37"/>
      <c r="AO686" s="37"/>
      <c r="AP686" s="37"/>
      <c r="AQ686" s="37"/>
      <c r="AR686" s="37"/>
      <c r="AS686" s="37"/>
      <c r="AT686" s="37"/>
      <c r="AU686" s="37"/>
      <c r="AV686" s="37"/>
      <c r="AW686" s="37"/>
      <c r="AX686" s="37"/>
      <c r="AY686" s="37"/>
      <c r="AZ686" s="37"/>
      <c r="BA686" s="37"/>
      <c r="BB686" s="37"/>
      <c r="BC686" s="37"/>
      <c r="BD686" s="37"/>
    </row>
    <row r="687" spans="1:56" ht="16.5" customHeight="1" x14ac:dyDescent="0.3">
      <c r="A687" s="39"/>
      <c r="B687" s="39"/>
      <c r="C687" s="39"/>
      <c r="D687" s="39"/>
      <c r="E687" s="37"/>
      <c r="F687" s="40"/>
      <c r="G687" s="37"/>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7"/>
      <c r="AK687" s="37"/>
      <c r="AL687" s="37"/>
      <c r="AM687" s="37"/>
      <c r="AN687" s="37"/>
      <c r="AO687" s="37"/>
      <c r="AP687" s="37"/>
      <c r="AQ687" s="37"/>
      <c r="AR687" s="37"/>
      <c r="AS687" s="37"/>
      <c r="AT687" s="37"/>
      <c r="AU687" s="37"/>
      <c r="AV687" s="37"/>
      <c r="AW687" s="37"/>
      <c r="AX687" s="37"/>
      <c r="AY687" s="37"/>
      <c r="AZ687" s="37"/>
      <c r="BA687" s="37"/>
      <c r="BB687" s="37"/>
      <c r="BC687" s="37"/>
      <c r="BD687" s="37"/>
    </row>
    <row r="688" spans="1:56" ht="16.5" customHeight="1" x14ac:dyDescent="0.3">
      <c r="A688" s="39"/>
      <c r="B688" s="39"/>
      <c r="C688" s="39"/>
      <c r="D688" s="39"/>
      <c r="E688" s="37"/>
      <c r="F688" s="40"/>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7"/>
      <c r="AL688" s="37"/>
      <c r="AM688" s="37"/>
      <c r="AN688" s="37"/>
      <c r="AO688" s="37"/>
      <c r="AP688" s="37"/>
      <c r="AQ688" s="37"/>
      <c r="AR688" s="37"/>
      <c r="AS688" s="37"/>
      <c r="AT688" s="37"/>
      <c r="AU688" s="37"/>
      <c r="AV688" s="37"/>
      <c r="AW688" s="37"/>
      <c r="AX688" s="37"/>
      <c r="AY688" s="37"/>
      <c r="AZ688" s="37"/>
      <c r="BA688" s="37"/>
      <c r="BB688" s="37"/>
      <c r="BC688" s="37"/>
      <c r="BD688" s="37"/>
    </row>
    <row r="689" spans="1:56" ht="16.5" customHeight="1" x14ac:dyDescent="0.3">
      <c r="A689" s="39"/>
      <c r="B689" s="39"/>
      <c r="C689" s="39"/>
      <c r="D689" s="39"/>
      <c r="E689" s="37"/>
      <c r="F689" s="40"/>
      <c r="G689" s="37"/>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7"/>
      <c r="AK689" s="37"/>
      <c r="AL689" s="37"/>
      <c r="AM689" s="37"/>
      <c r="AN689" s="37"/>
      <c r="AO689" s="37"/>
      <c r="AP689" s="37"/>
      <c r="AQ689" s="37"/>
      <c r="AR689" s="37"/>
      <c r="AS689" s="37"/>
      <c r="AT689" s="37"/>
      <c r="AU689" s="37"/>
      <c r="AV689" s="37"/>
      <c r="AW689" s="37"/>
      <c r="AX689" s="37"/>
      <c r="AY689" s="37"/>
      <c r="AZ689" s="37"/>
      <c r="BA689" s="37"/>
      <c r="BB689" s="37"/>
      <c r="BC689" s="37"/>
      <c r="BD689" s="37"/>
    </row>
    <row r="690" spans="1:56" ht="16.5" customHeight="1" x14ac:dyDescent="0.3">
      <c r="A690" s="39"/>
      <c r="B690" s="39"/>
      <c r="C690" s="39"/>
      <c r="D690" s="39"/>
      <c r="E690" s="37"/>
      <c r="F690" s="40"/>
      <c r="G690" s="37"/>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7"/>
      <c r="AK690" s="37"/>
      <c r="AL690" s="37"/>
      <c r="AM690" s="37"/>
      <c r="AN690" s="37"/>
      <c r="AO690" s="37"/>
      <c r="AP690" s="37"/>
      <c r="AQ690" s="37"/>
      <c r="AR690" s="37"/>
      <c r="AS690" s="37"/>
      <c r="AT690" s="37"/>
      <c r="AU690" s="37"/>
      <c r="AV690" s="37"/>
      <c r="AW690" s="37"/>
      <c r="AX690" s="37"/>
      <c r="AY690" s="37"/>
      <c r="AZ690" s="37"/>
      <c r="BA690" s="37"/>
      <c r="BB690" s="37"/>
      <c r="BC690" s="37"/>
      <c r="BD690" s="37"/>
    </row>
    <row r="691" spans="1:56" ht="16.5" customHeight="1" x14ac:dyDescent="0.3">
      <c r="A691" s="39"/>
      <c r="B691" s="39"/>
      <c r="C691" s="39"/>
      <c r="D691" s="39"/>
      <c r="E691" s="37"/>
      <c r="F691" s="40"/>
      <c r="G691" s="37"/>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7"/>
      <c r="AK691" s="37"/>
      <c r="AL691" s="37"/>
      <c r="AM691" s="37"/>
      <c r="AN691" s="37"/>
      <c r="AO691" s="37"/>
      <c r="AP691" s="37"/>
      <c r="AQ691" s="37"/>
      <c r="AR691" s="37"/>
      <c r="AS691" s="37"/>
      <c r="AT691" s="37"/>
      <c r="AU691" s="37"/>
      <c r="AV691" s="37"/>
      <c r="AW691" s="37"/>
      <c r="AX691" s="37"/>
      <c r="AY691" s="37"/>
      <c r="AZ691" s="37"/>
      <c r="BA691" s="37"/>
      <c r="BB691" s="37"/>
      <c r="BC691" s="37"/>
      <c r="BD691" s="37"/>
    </row>
    <row r="692" spans="1:56" ht="16.5" customHeight="1" x14ac:dyDescent="0.3">
      <c r="A692" s="39"/>
      <c r="B692" s="39"/>
      <c r="C692" s="39"/>
      <c r="D692" s="39"/>
      <c r="E692" s="37"/>
      <c r="F692" s="40"/>
      <c r="G692" s="37"/>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7"/>
      <c r="AK692" s="37"/>
      <c r="AL692" s="37"/>
      <c r="AM692" s="37"/>
      <c r="AN692" s="37"/>
      <c r="AO692" s="37"/>
      <c r="AP692" s="37"/>
      <c r="AQ692" s="37"/>
      <c r="AR692" s="37"/>
      <c r="AS692" s="37"/>
      <c r="AT692" s="37"/>
      <c r="AU692" s="37"/>
      <c r="AV692" s="37"/>
      <c r="AW692" s="37"/>
      <c r="AX692" s="37"/>
      <c r="AY692" s="37"/>
      <c r="AZ692" s="37"/>
      <c r="BA692" s="37"/>
      <c r="BB692" s="37"/>
      <c r="BC692" s="37"/>
      <c r="BD692" s="37"/>
    </row>
    <row r="693" spans="1:56" ht="16.5" customHeight="1" x14ac:dyDescent="0.3">
      <c r="A693" s="39"/>
      <c r="B693" s="39"/>
      <c r="C693" s="39"/>
      <c r="D693" s="39"/>
      <c r="E693" s="37"/>
      <c r="F693" s="40"/>
      <c r="G693" s="37"/>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7"/>
      <c r="AK693" s="37"/>
      <c r="AL693" s="37"/>
      <c r="AM693" s="37"/>
      <c r="AN693" s="37"/>
      <c r="AO693" s="37"/>
      <c r="AP693" s="37"/>
      <c r="AQ693" s="37"/>
      <c r="AR693" s="37"/>
      <c r="AS693" s="37"/>
      <c r="AT693" s="37"/>
      <c r="AU693" s="37"/>
      <c r="AV693" s="37"/>
      <c r="AW693" s="37"/>
      <c r="AX693" s="37"/>
      <c r="AY693" s="37"/>
      <c r="AZ693" s="37"/>
      <c r="BA693" s="37"/>
      <c r="BB693" s="37"/>
      <c r="BC693" s="37"/>
      <c r="BD693" s="37"/>
    </row>
    <row r="694" spans="1:56" ht="16.5" customHeight="1" x14ac:dyDescent="0.3">
      <c r="A694" s="39"/>
      <c r="B694" s="39"/>
      <c r="C694" s="39"/>
      <c r="D694" s="39"/>
      <c r="E694" s="37"/>
      <c r="F694" s="40"/>
      <c r="G694" s="37"/>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7"/>
      <c r="AK694" s="37"/>
      <c r="AL694" s="37"/>
      <c r="AM694" s="37"/>
      <c r="AN694" s="37"/>
      <c r="AO694" s="37"/>
      <c r="AP694" s="37"/>
      <c r="AQ694" s="37"/>
      <c r="AR694" s="37"/>
      <c r="AS694" s="37"/>
      <c r="AT694" s="37"/>
      <c r="AU694" s="37"/>
      <c r="AV694" s="37"/>
      <c r="AW694" s="37"/>
      <c r="AX694" s="37"/>
      <c r="AY694" s="37"/>
      <c r="AZ694" s="37"/>
      <c r="BA694" s="37"/>
      <c r="BB694" s="37"/>
      <c r="BC694" s="37"/>
      <c r="BD694" s="37"/>
    </row>
    <row r="695" spans="1:56" ht="16.5" customHeight="1" x14ac:dyDescent="0.3">
      <c r="A695" s="39"/>
      <c r="B695" s="39"/>
      <c r="C695" s="39"/>
      <c r="D695" s="39"/>
      <c r="E695" s="37"/>
      <c r="F695" s="40"/>
      <c r="G695" s="37"/>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7"/>
      <c r="AK695" s="37"/>
      <c r="AL695" s="37"/>
      <c r="AM695" s="37"/>
      <c r="AN695" s="37"/>
      <c r="AO695" s="37"/>
      <c r="AP695" s="37"/>
      <c r="AQ695" s="37"/>
      <c r="AR695" s="37"/>
      <c r="AS695" s="37"/>
      <c r="AT695" s="37"/>
      <c r="AU695" s="37"/>
      <c r="AV695" s="37"/>
      <c r="AW695" s="37"/>
      <c r="AX695" s="37"/>
      <c r="AY695" s="37"/>
      <c r="AZ695" s="37"/>
      <c r="BA695" s="37"/>
      <c r="BB695" s="37"/>
      <c r="BC695" s="37"/>
      <c r="BD695" s="37"/>
    </row>
    <row r="696" spans="1:56" ht="16.5" customHeight="1" x14ac:dyDescent="0.3">
      <c r="A696" s="39"/>
      <c r="B696" s="39"/>
      <c r="C696" s="39"/>
      <c r="D696" s="39"/>
      <c r="E696" s="37"/>
      <c r="F696" s="40"/>
      <c r="G696" s="37"/>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7"/>
      <c r="AK696" s="37"/>
      <c r="AL696" s="37"/>
      <c r="AM696" s="37"/>
      <c r="AN696" s="37"/>
      <c r="AO696" s="37"/>
      <c r="AP696" s="37"/>
      <c r="AQ696" s="37"/>
      <c r="AR696" s="37"/>
      <c r="AS696" s="37"/>
      <c r="AT696" s="37"/>
      <c r="AU696" s="37"/>
      <c r="AV696" s="37"/>
      <c r="AW696" s="37"/>
      <c r="AX696" s="37"/>
      <c r="AY696" s="37"/>
      <c r="AZ696" s="37"/>
      <c r="BA696" s="37"/>
      <c r="BB696" s="37"/>
      <c r="BC696" s="37"/>
      <c r="BD696" s="37"/>
    </row>
    <row r="697" spans="1:56" ht="16.5" customHeight="1" x14ac:dyDescent="0.3">
      <c r="A697" s="39"/>
      <c r="B697" s="39"/>
      <c r="C697" s="39"/>
      <c r="D697" s="39"/>
      <c r="E697" s="37"/>
      <c r="F697" s="40"/>
      <c r="G697" s="37"/>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7"/>
      <c r="AK697" s="37"/>
      <c r="AL697" s="37"/>
      <c r="AM697" s="37"/>
      <c r="AN697" s="37"/>
      <c r="AO697" s="37"/>
      <c r="AP697" s="37"/>
      <c r="AQ697" s="37"/>
      <c r="AR697" s="37"/>
      <c r="AS697" s="37"/>
      <c r="AT697" s="37"/>
      <c r="AU697" s="37"/>
      <c r="AV697" s="37"/>
      <c r="AW697" s="37"/>
      <c r="AX697" s="37"/>
      <c r="AY697" s="37"/>
      <c r="AZ697" s="37"/>
      <c r="BA697" s="37"/>
      <c r="BB697" s="37"/>
      <c r="BC697" s="37"/>
      <c r="BD697" s="37"/>
    </row>
    <row r="698" spans="1:56" ht="16.5" customHeight="1" x14ac:dyDescent="0.3">
      <c r="A698" s="39"/>
      <c r="B698" s="39"/>
      <c r="C698" s="39"/>
      <c r="D698" s="39"/>
      <c r="E698" s="37"/>
      <c r="F698" s="40"/>
      <c r="G698" s="37"/>
      <c r="H698" s="37"/>
      <c r="I698" s="37"/>
      <c r="J698" s="37"/>
      <c r="K698" s="37"/>
      <c r="L698" s="37"/>
      <c r="M698" s="37"/>
      <c r="N698" s="37"/>
      <c r="O698" s="37"/>
      <c r="P698" s="37"/>
      <c r="Q698" s="37"/>
      <c r="R698" s="37"/>
      <c r="S698" s="37"/>
      <c r="T698" s="37"/>
      <c r="U698" s="37"/>
      <c r="V698" s="37"/>
      <c r="W698" s="37"/>
      <c r="X698" s="37"/>
      <c r="Y698" s="37"/>
      <c r="Z698" s="37"/>
      <c r="AA698" s="37"/>
      <c r="AB698" s="37"/>
      <c r="AC698" s="37"/>
      <c r="AD698" s="37"/>
      <c r="AE698" s="37"/>
      <c r="AF698" s="37"/>
      <c r="AG698" s="37"/>
      <c r="AH698" s="37"/>
      <c r="AI698" s="37"/>
      <c r="AJ698" s="37"/>
      <c r="AK698" s="37"/>
      <c r="AL698" s="37"/>
      <c r="AM698" s="37"/>
      <c r="AN698" s="37"/>
      <c r="AO698" s="37"/>
      <c r="AP698" s="37"/>
      <c r="AQ698" s="37"/>
      <c r="AR698" s="37"/>
      <c r="AS698" s="37"/>
      <c r="AT698" s="37"/>
      <c r="AU698" s="37"/>
      <c r="AV698" s="37"/>
      <c r="AW698" s="37"/>
      <c r="AX698" s="37"/>
      <c r="AY698" s="37"/>
      <c r="AZ698" s="37"/>
      <c r="BA698" s="37"/>
      <c r="BB698" s="37"/>
      <c r="BC698" s="37"/>
      <c r="BD698" s="37"/>
    </row>
    <row r="699" spans="1:56" ht="16.5" customHeight="1" x14ac:dyDescent="0.3">
      <c r="A699" s="39"/>
      <c r="B699" s="39"/>
      <c r="C699" s="39"/>
      <c r="D699" s="39"/>
      <c r="E699" s="37"/>
      <c r="F699" s="40"/>
      <c r="G699" s="37"/>
      <c r="H699" s="37"/>
      <c r="I699" s="37"/>
      <c r="J699" s="37"/>
      <c r="K699" s="37"/>
      <c r="L699" s="37"/>
      <c r="M699" s="37"/>
      <c r="N699" s="37"/>
      <c r="O699" s="37"/>
      <c r="P699" s="37"/>
      <c r="Q699" s="37"/>
      <c r="R699" s="37"/>
      <c r="S699" s="37"/>
      <c r="T699" s="37"/>
      <c r="U699" s="37"/>
      <c r="V699" s="37"/>
      <c r="W699" s="37"/>
      <c r="X699" s="37"/>
      <c r="Y699" s="37"/>
      <c r="Z699" s="37"/>
      <c r="AA699" s="37"/>
      <c r="AB699" s="37"/>
      <c r="AC699" s="37"/>
      <c r="AD699" s="37"/>
      <c r="AE699" s="37"/>
      <c r="AF699" s="37"/>
      <c r="AG699" s="37"/>
      <c r="AH699" s="37"/>
      <c r="AI699" s="37"/>
      <c r="AJ699" s="37"/>
      <c r="AK699" s="37"/>
      <c r="AL699" s="37"/>
      <c r="AM699" s="37"/>
      <c r="AN699" s="37"/>
      <c r="AO699" s="37"/>
      <c r="AP699" s="37"/>
      <c r="AQ699" s="37"/>
      <c r="AR699" s="37"/>
      <c r="AS699" s="37"/>
      <c r="AT699" s="37"/>
      <c r="AU699" s="37"/>
      <c r="AV699" s="37"/>
      <c r="AW699" s="37"/>
      <c r="AX699" s="37"/>
      <c r="AY699" s="37"/>
      <c r="AZ699" s="37"/>
      <c r="BA699" s="37"/>
      <c r="BB699" s="37"/>
      <c r="BC699" s="37"/>
      <c r="BD699" s="37"/>
    </row>
    <row r="700" spans="1:56" ht="16.5" customHeight="1" x14ac:dyDescent="0.3">
      <c r="A700" s="39"/>
      <c r="B700" s="39"/>
      <c r="C700" s="39"/>
      <c r="D700" s="39"/>
      <c r="E700" s="37"/>
      <c r="F700" s="40"/>
      <c r="G700" s="37"/>
      <c r="H700" s="37"/>
      <c r="I700" s="37"/>
      <c r="J700" s="37"/>
      <c r="K700" s="37"/>
      <c r="L700" s="37"/>
      <c r="M700" s="37"/>
      <c r="N700" s="37"/>
      <c r="O700" s="37"/>
      <c r="P700" s="37"/>
      <c r="Q700" s="37"/>
      <c r="R700" s="37"/>
      <c r="S700" s="37"/>
      <c r="T700" s="37"/>
      <c r="U700" s="37"/>
      <c r="V700" s="37"/>
      <c r="W700" s="37"/>
      <c r="X700" s="37"/>
      <c r="Y700" s="37"/>
      <c r="Z700" s="37"/>
      <c r="AA700" s="37"/>
      <c r="AB700" s="37"/>
      <c r="AC700" s="37"/>
      <c r="AD700" s="37"/>
      <c r="AE700" s="37"/>
      <c r="AF700" s="37"/>
      <c r="AG700" s="37"/>
      <c r="AH700" s="37"/>
      <c r="AI700" s="37"/>
      <c r="AJ700" s="37"/>
      <c r="AK700" s="37"/>
      <c r="AL700" s="37"/>
      <c r="AM700" s="37"/>
      <c r="AN700" s="37"/>
      <c r="AO700" s="37"/>
      <c r="AP700" s="37"/>
      <c r="AQ700" s="37"/>
      <c r="AR700" s="37"/>
      <c r="AS700" s="37"/>
      <c r="AT700" s="37"/>
      <c r="AU700" s="37"/>
      <c r="AV700" s="37"/>
      <c r="AW700" s="37"/>
      <c r="AX700" s="37"/>
      <c r="AY700" s="37"/>
      <c r="AZ700" s="37"/>
      <c r="BA700" s="37"/>
      <c r="BB700" s="37"/>
      <c r="BC700" s="37"/>
      <c r="BD700" s="37"/>
    </row>
    <row r="701" spans="1:56" ht="16.5" customHeight="1" x14ac:dyDescent="0.3">
      <c r="A701" s="39"/>
      <c r="B701" s="39"/>
      <c r="C701" s="39"/>
      <c r="D701" s="39"/>
      <c r="E701" s="37"/>
      <c r="F701" s="40"/>
      <c r="G701" s="37"/>
      <c r="H701" s="37"/>
      <c r="I701" s="37"/>
      <c r="J701" s="37"/>
      <c r="K701" s="37"/>
      <c r="L701" s="37"/>
      <c r="M701" s="37"/>
      <c r="N701" s="37"/>
      <c r="O701" s="37"/>
      <c r="P701" s="37"/>
      <c r="Q701" s="37"/>
      <c r="R701" s="37"/>
      <c r="S701" s="37"/>
      <c r="T701" s="37"/>
      <c r="U701" s="37"/>
      <c r="V701" s="37"/>
      <c r="W701" s="37"/>
      <c r="X701" s="37"/>
      <c r="Y701" s="37"/>
      <c r="Z701" s="37"/>
      <c r="AA701" s="37"/>
      <c r="AB701" s="37"/>
      <c r="AC701" s="37"/>
      <c r="AD701" s="37"/>
      <c r="AE701" s="37"/>
      <c r="AF701" s="37"/>
      <c r="AG701" s="37"/>
      <c r="AH701" s="37"/>
      <c r="AI701" s="37"/>
      <c r="AJ701" s="37"/>
      <c r="AK701" s="37"/>
      <c r="AL701" s="37"/>
      <c r="AM701" s="37"/>
      <c r="AN701" s="37"/>
      <c r="AO701" s="37"/>
      <c r="AP701" s="37"/>
      <c r="AQ701" s="37"/>
      <c r="AR701" s="37"/>
      <c r="AS701" s="37"/>
      <c r="AT701" s="37"/>
      <c r="AU701" s="37"/>
      <c r="AV701" s="37"/>
      <c r="AW701" s="37"/>
      <c r="AX701" s="37"/>
      <c r="AY701" s="37"/>
      <c r="AZ701" s="37"/>
      <c r="BA701" s="37"/>
      <c r="BB701" s="37"/>
      <c r="BC701" s="37"/>
      <c r="BD701" s="37"/>
    </row>
    <row r="702" spans="1:56" ht="16.5" customHeight="1" x14ac:dyDescent="0.3">
      <c r="A702" s="39"/>
      <c r="B702" s="39"/>
      <c r="C702" s="39"/>
      <c r="D702" s="39"/>
      <c r="E702" s="37"/>
      <c r="F702" s="40"/>
      <c r="G702" s="37"/>
      <c r="H702" s="37"/>
      <c r="I702" s="37"/>
      <c r="J702" s="37"/>
      <c r="K702" s="37"/>
      <c r="L702" s="37"/>
      <c r="M702" s="37"/>
      <c r="N702" s="37"/>
      <c r="O702" s="37"/>
      <c r="P702" s="37"/>
      <c r="Q702" s="37"/>
      <c r="R702" s="37"/>
      <c r="S702" s="37"/>
      <c r="T702" s="37"/>
      <c r="U702" s="37"/>
      <c r="V702" s="37"/>
      <c r="W702" s="37"/>
      <c r="X702" s="37"/>
      <c r="Y702" s="37"/>
      <c r="Z702" s="37"/>
      <c r="AA702" s="37"/>
      <c r="AB702" s="37"/>
      <c r="AC702" s="37"/>
      <c r="AD702" s="37"/>
      <c r="AE702" s="37"/>
      <c r="AF702" s="37"/>
      <c r="AG702" s="37"/>
      <c r="AH702" s="37"/>
      <c r="AI702" s="37"/>
      <c r="AJ702" s="37"/>
      <c r="AK702" s="37"/>
      <c r="AL702" s="37"/>
      <c r="AM702" s="37"/>
      <c r="AN702" s="37"/>
      <c r="AO702" s="37"/>
      <c r="AP702" s="37"/>
      <c r="AQ702" s="37"/>
      <c r="AR702" s="37"/>
      <c r="AS702" s="37"/>
      <c r="AT702" s="37"/>
      <c r="AU702" s="37"/>
      <c r="AV702" s="37"/>
      <c r="AW702" s="37"/>
      <c r="AX702" s="37"/>
      <c r="AY702" s="37"/>
      <c r="AZ702" s="37"/>
      <c r="BA702" s="37"/>
      <c r="BB702" s="37"/>
      <c r="BC702" s="37"/>
      <c r="BD702" s="37"/>
    </row>
    <row r="703" spans="1:56" ht="16.5" customHeight="1" x14ac:dyDescent="0.3">
      <c r="A703" s="39"/>
      <c r="B703" s="39"/>
      <c r="C703" s="39"/>
      <c r="D703" s="39"/>
      <c r="E703" s="37"/>
      <c r="F703" s="40"/>
      <c r="G703" s="37"/>
      <c r="H703" s="37"/>
      <c r="I703" s="37"/>
      <c r="J703" s="37"/>
      <c r="K703" s="37"/>
      <c r="L703" s="37"/>
      <c r="M703" s="37"/>
      <c r="N703" s="37"/>
      <c r="O703" s="37"/>
      <c r="P703" s="37"/>
      <c r="Q703" s="37"/>
      <c r="R703" s="37"/>
      <c r="S703" s="37"/>
      <c r="T703" s="37"/>
      <c r="U703" s="37"/>
      <c r="V703" s="37"/>
      <c r="W703" s="37"/>
      <c r="X703" s="37"/>
      <c r="Y703" s="37"/>
      <c r="Z703" s="37"/>
      <c r="AA703" s="37"/>
      <c r="AB703" s="37"/>
      <c r="AC703" s="37"/>
      <c r="AD703" s="37"/>
      <c r="AE703" s="37"/>
      <c r="AF703" s="37"/>
      <c r="AG703" s="37"/>
      <c r="AH703" s="37"/>
      <c r="AI703" s="37"/>
      <c r="AJ703" s="37"/>
      <c r="AK703" s="37"/>
      <c r="AL703" s="37"/>
      <c r="AM703" s="37"/>
      <c r="AN703" s="37"/>
      <c r="AO703" s="37"/>
      <c r="AP703" s="37"/>
      <c r="AQ703" s="37"/>
      <c r="AR703" s="37"/>
      <c r="AS703" s="37"/>
      <c r="AT703" s="37"/>
      <c r="AU703" s="37"/>
      <c r="AV703" s="37"/>
      <c r="AW703" s="37"/>
      <c r="AX703" s="37"/>
      <c r="AY703" s="37"/>
      <c r="AZ703" s="37"/>
      <c r="BA703" s="37"/>
      <c r="BB703" s="37"/>
      <c r="BC703" s="37"/>
      <c r="BD703" s="37"/>
    </row>
    <row r="704" spans="1:56" ht="16.5" customHeight="1" x14ac:dyDescent="0.3">
      <c r="A704" s="39"/>
      <c r="B704" s="39"/>
      <c r="C704" s="39"/>
      <c r="D704" s="39"/>
      <c r="E704" s="37"/>
      <c r="F704" s="40"/>
      <c r="G704" s="37"/>
      <c r="H704" s="37"/>
      <c r="I704" s="37"/>
      <c r="J704" s="37"/>
      <c r="K704" s="37"/>
      <c r="L704" s="37"/>
      <c r="M704" s="37"/>
      <c r="N704" s="37"/>
      <c r="O704" s="37"/>
      <c r="P704" s="37"/>
      <c r="Q704" s="37"/>
      <c r="R704" s="37"/>
      <c r="S704" s="37"/>
      <c r="T704" s="37"/>
      <c r="U704" s="37"/>
      <c r="V704" s="37"/>
      <c r="W704" s="37"/>
      <c r="X704" s="37"/>
      <c r="Y704" s="37"/>
      <c r="Z704" s="37"/>
      <c r="AA704" s="37"/>
      <c r="AB704" s="37"/>
      <c r="AC704" s="37"/>
      <c r="AD704" s="37"/>
      <c r="AE704" s="37"/>
      <c r="AF704" s="37"/>
      <c r="AG704" s="37"/>
      <c r="AH704" s="37"/>
      <c r="AI704" s="37"/>
      <c r="AJ704" s="37"/>
      <c r="AK704" s="37"/>
      <c r="AL704" s="37"/>
      <c r="AM704" s="37"/>
      <c r="AN704" s="37"/>
      <c r="AO704" s="37"/>
      <c r="AP704" s="37"/>
      <c r="AQ704" s="37"/>
      <c r="AR704" s="37"/>
      <c r="AS704" s="37"/>
      <c r="AT704" s="37"/>
      <c r="AU704" s="37"/>
      <c r="AV704" s="37"/>
      <c r="AW704" s="37"/>
      <c r="AX704" s="37"/>
      <c r="AY704" s="37"/>
      <c r="AZ704" s="37"/>
      <c r="BA704" s="37"/>
      <c r="BB704" s="37"/>
      <c r="BC704" s="37"/>
      <c r="BD704" s="37"/>
    </row>
    <row r="705" spans="1:56" ht="16.5" customHeight="1" x14ac:dyDescent="0.3">
      <c r="A705" s="39"/>
      <c r="B705" s="39"/>
      <c r="C705" s="39"/>
      <c r="D705" s="39"/>
      <c r="E705" s="37"/>
      <c r="F705" s="40"/>
      <c r="G705" s="37"/>
      <c r="H705" s="37"/>
      <c r="I705" s="37"/>
      <c r="J705" s="37"/>
      <c r="K705" s="37"/>
      <c r="L705" s="37"/>
      <c r="M705" s="37"/>
      <c r="N705" s="37"/>
      <c r="O705" s="37"/>
      <c r="P705" s="37"/>
      <c r="Q705" s="37"/>
      <c r="R705" s="37"/>
      <c r="S705" s="37"/>
      <c r="T705" s="37"/>
      <c r="U705" s="37"/>
      <c r="V705" s="37"/>
      <c r="W705" s="37"/>
      <c r="X705" s="37"/>
      <c r="Y705" s="37"/>
      <c r="Z705" s="37"/>
      <c r="AA705" s="37"/>
      <c r="AB705" s="37"/>
      <c r="AC705" s="37"/>
      <c r="AD705" s="37"/>
      <c r="AE705" s="37"/>
      <c r="AF705" s="37"/>
      <c r="AG705" s="37"/>
      <c r="AH705" s="37"/>
      <c r="AI705" s="37"/>
      <c r="AJ705" s="37"/>
      <c r="AK705" s="37"/>
      <c r="AL705" s="37"/>
      <c r="AM705" s="37"/>
      <c r="AN705" s="37"/>
      <c r="AO705" s="37"/>
      <c r="AP705" s="37"/>
      <c r="AQ705" s="37"/>
      <c r="AR705" s="37"/>
      <c r="AS705" s="37"/>
      <c r="AT705" s="37"/>
      <c r="AU705" s="37"/>
      <c r="AV705" s="37"/>
      <c r="AW705" s="37"/>
      <c r="AX705" s="37"/>
      <c r="AY705" s="37"/>
      <c r="AZ705" s="37"/>
      <c r="BA705" s="37"/>
      <c r="BB705" s="37"/>
      <c r="BC705" s="37"/>
      <c r="BD705" s="37"/>
    </row>
    <row r="706" spans="1:56" ht="16.5" customHeight="1" x14ac:dyDescent="0.3">
      <c r="A706" s="39"/>
      <c r="B706" s="39"/>
      <c r="C706" s="39"/>
      <c r="D706" s="39"/>
      <c r="E706" s="37"/>
      <c r="F706" s="40"/>
      <c r="G706" s="37"/>
      <c r="H706" s="37"/>
      <c r="I706" s="37"/>
      <c r="J706" s="37"/>
      <c r="K706" s="37"/>
      <c r="L706" s="37"/>
      <c r="M706" s="37"/>
      <c r="N706" s="37"/>
      <c r="O706" s="37"/>
      <c r="P706" s="37"/>
      <c r="Q706" s="37"/>
      <c r="R706" s="37"/>
      <c r="S706" s="37"/>
      <c r="T706" s="37"/>
      <c r="U706" s="37"/>
      <c r="V706" s="37"/>
      <c r="W706" s="37"/>
      <c r="X706" s="37"/>
      <c r="Y706" s="37"/>
      <c r="Z706" s="37"/>
      <c r="AA706" s="37"/>
      <c r="AB706" s="37"/>
      <c r="AC706" s="37"/>
      <c r="AD706" s="37"/>
      <c r="AE706" s="37"/>
      <c r="AF706" s="37"/>
      <c r="AG706" s="37"/>
      <c r="AH706" s="37"/>
      <c r="AI706" s="37"/>
      <c r="AJ706" s="37"/>
      <c r="AK706" s="37"/>
      <c r="AL706" s="37"/>
      <c r="AM706" s="37"/>
      <c r="AN706" s="37"/>
      <c r="AO706" s="37"/>
      <c r="AP706" s="37"/>
      <c r="AQ706" s="37"/>
      <c r="AR706" s="37"/>
      <c r="AS706" s="37"/>
      <c r="AT706" s="37"/>
      <c r="AU706" s="37"/>
      <c r="AV706" s="37"/>
      <c r="AW706" s="37"/>
      <c r="AX706" s="37"/>
      <c r="AY706" s="37"/>
      <c r="AZ706" s="37"/>
      <c r="BA706" s="37"/>
      <c r="BB706" s="37"/>
      <c r="BC706" s="37"/>
      <c r="BD706" s="37"/>
    </row>
    <row r="707" spans="1:56" ht="16.5" customHeight="1" x14ac:dyDescent="0.3">
      <c r="A707" s="39"/>
      <c r="B707" s="39"/>
      <c r="C707" s="39"/>
      <c r="D707" s="39"/>
      <c r="E707" s="37"/>
      <c r="F707" s="40"/>
      <c r="G707" s="37"/>
      <c r="H707" s="37"/>
      <c r="I707" s="37"/>
      <c r="J707" s="37"/>
      <c r="K707" s="37"/>
      <c r="L707" s="37"/>
      <c r="M707" s="37"/>
      <c r="N707" s="37"/>
      <c r="O707" s="37"/>
      <c r="P707" s="37"/>
      <c r="Q707" s="37"/>
      <c r="R707" s="37"/>
      <c r="S707" s="37"/>
      <c r="T707" s="37"/>
      <c r="U707" s="37"/>
      <c r="V707" s="37"/>
      <c r="W707" s="37"/>
      <c r="X707" s="37"/>
      <c r="Y707" s="37"/>
      <c r="Z707" s="37"/>
      <c r="AA707" s="37"/>
      <c r="AB707" s="37"/>
      <c r="AC707" s="37"/>
      <c r="AD707" s="37"/>
      <c r="AE707" s="37"/>
      <c r="AF707" s="37"/>
      <c r="AG707" s="37"/>
      <c r="AH707" s="37"/>
      <c r="AI707" s="37"/>
      <c r="AJ707" s="37"/>
      <c r="AK707" s="37"/>
      <c r="AL707" s="37"/>
      <c r="AM707" s="37"/>
      <c r="AN707" s="37"/>
      <c r="AO707" s="37"/>
      <c r="AP707" s="37"/>
      <c r="AQ707" s="37"/>
      <c r="AR707" s="37"/>
      <c r="AS707" s="37"/>
      <c r="AT707" s="37"/>
      <c r="AU707" s="37"/>
      <c r="AV707" s="37"/>
      <c r="AW707" s="37"/>
      <c r="AX707" s="37"/>
      <c r="AY707" s="37"/>
      <c r="AZ707" s="37"/>
      <c r="BA707" s="37"/>
      <c r="BB707" s="37"/>
      <c r="BC707" s="37"/>
      <c r="BD707" s="37"/>
    </row>
    <row r="708" spans="1:56" ht="16.5" customHeight="1" x14ac:dyDescent="0.3">
      <c r="A708" s="39"/>
      <c r="B708" s="39"/>
      <c r="C708" s="39"/>
      <c r="D708" s="39"/>
      <c r="E708" s="37"/>
      <c r="F708" s="40"/>
      <c r="G708" s="37"/>
      <c r="H708" s="37"/>
      <c r="I708" s="37"/>
      <c r="J708" s="37"/>
      <c r="K708" s="37"/>
      <c r="L708" s="37"/>
      <c r="M708" s="37"/>
      <c r="N708" s="37"/>
      <c r="O708" s="37"/>
      <c r="P708" s="37"/>
      <c r="Q708" s="37"/>
      <c r="R708" s="37"/>
      <c r="S708" s="37"/>
      <c r="T708" s="37"/>
      <c r="U708" s="37"/>
      <c r="V708" s="37"/>
      <c r="W708" s="37"/>
      <c r="X708" s="37"/>
      <c r="Y708" s="37"/>
      <c r="Z708" s="37"/>
      <c r="AA708" s="37"/>
      <c r="AB708" s="37"/>
      <c r="AC708" s="37"/>
      <c r="AD708" s="37"/>
      <c r="AE708" s="37"/>
      <c r="AF708" s="37"/>
      <c r="AG708" s="37"/>
      <c r="AH708" s="37"/>
      <c r="AI708" s="37"/>
      <c r="AJ708" s="37"/>
      <c r="AK708" s="37"/>
      <c r="AL708" s="37"/>
      <c r="AM708" s="37"/>
      <c r="AN708" s="37"/>
      <c r="AO708" s="37"/>
      <c r="AP708" s="37"/>
      <c r="AQ708" s="37"/>
      <c r="AR708" s="37"/>
      <c r="AS708" s="37"/>
      <c r="AT708" s="37"/>
      <c r="AU708" s="37"/>
      <c r="AV708" s="37"/>
      <c r="AW708" s="37"/>
      <c r="AX708" s="37"/>
      <c r="AY708" s="37"/>
      <c r="AZ708" s="37"/>
      <c r="BA708" s="37"/>
      <c r="BB708" s="37"/>
      <c r="BC708" s="37"/>
      <c r="BD708" s="37"/>
    </row>
    <row r="709" spans="1:56" ht="16.5" customHeight="1" x14ac:dyDescent="0.3">
      <c r="A709" s="39"/>
      <c r="B709" s="39"/>
      <c r="C709" s="39"/>
      <c r="D709" s="39"/>
      <c r="E709" s="37"/>
      <c r="F709" s="40"/>
      <c r="G709" s="37"/>
      <c r="H709" s="37"/>
      <c r="I709" s="37"/>
      <c r="J709" s="37"/>
      <c r="K709" s="37"/>
      <c r="L709" s="37"/>
      <c r="M709" s="37"/>
      <c r="N709" s="37"/>
      <c r="O709" s="37"/>
      <c r="P709" s="37"/>
      <c r="Q709" s="37"/>
      <c r="R709" s="37"/>
      <c r="S709" s="37"/>
      <c r="T709" s="37"/>
      <c r="U709" s="37"/>
      <c r="V709" s="37"/>
      <c r="W709" s="37"/>
      <c r="X709" s="37"/>
      <c r="Y709" s="37"/>
      <c r="Z709" s="37"/>
      <c r="AA709" s="37"/>
      <c r="AB709" s="37"/>
      <c r="AC709" s="37"/>
      <c r="AD709" s="37"/>
      <c r="AE709" s="37"/>
      <c r="AF709" s="37"/>
      <c r="AG709" s="37"/>
      <c r="AH709" s="37"/>
      <c r="AI709" s="37"/>
      <c r="AJ709" s="37"/>
      <c r="AK709" s="37"/>
      <c r="AL709" s="37"/>
      <c r="AM709" s="37"/>
      <c r="AN709" s="37"/>
      <c r="AO709" s="37"/>
      <c r="AP709" s="37"/>
      <c r="AQ709" s="37"/>
      <c r="AR709" s="37"/>
      <c r="AS709" s="37"/>
      <c r="AT709" s="37"/>
      <c r="AU709" s="37"/>
      <c r="AV709" s="37"/>
      <c r="AW709" s="37"/>
      <c r="AX709" s="37"/>
      <c r="AY709" s="37"/>
      <c r="AZ709" s="37"/>
      <c r="BA709" s="37"/>
      <c r="BB709" s="37"/>
      <c r="BC709" s="37"/>
      <c r="BD709" s="37"/>
    </row>
    <row r="710" spans="1:56" ht="16.5" customHeight="1" x14ac:dyDescent="0.3">
      <c r="A710" s="39"/>
      <c r="B710" s="39"/>
      <c r="C710" s="39"/>
      <c r="D710" s="39"/>
      <c r="E710" s="37"/>
      <c r="F710" s="40"/>
      <c r="G710" s="37"/>
      <c r="H710" s="37"/>
      <c r="I710" s="37"/>
      <c r="J710" s="37"/>
      <c r="K710" s="37"/>
      <c r="L710" s="37"/>
      <c r="M710" s="37"/>
      <c r="N710" s="37"/>
      <c r="O710" s="37"/>
      <c r="P710" s="37"/>
      <c r="Q710" s="37"/>
      <c r="R710" s="37"/>
      <c r="S710" s="37"/>
      <c r="T710" s="37"/>
      <c r="U710" s="37"/>
      <c r="V710" s="37"/>
      <c r="W710" s="37"/>
      <c r="X710" s="37"/>
      <c r="Y710" s="37"/>
      <c r="Z710" s="37"/>
      <c r="AA710" s="37"/>
      <c r="AB710" s="37"/>
      <c r="AC710" s="37"/>
      <c r="AD710" s="37"/>
      <c r="AE710" s="37"/>
      <c r="AF710" s="37"/>
      <c r="AG710" s="37"/>
      <c r="AH710" s="37"/>
      <c r="AI710" s="37"/>
      <c r="AJ710" s="37"/>
      <c r="AK710" s="37"/>
      <c r="AL710" s="37"/>
      <c r="AM710" s="37"/>
      <c r="AN710" s="37"/>
      <c r="AO710" s="37"/>
      <c r="AP710" s="37"/>
      <c r="AQ710" s="37"/>
      <c r="AR710" s="37"/>
      <c r="AS710" s="37"/>
      <c r="AT710" s="37"/>
      <c r="AU710" s="37"/>
      <c r="AV710" s="37"/>
      <c r="AW710" s="37"/>
      <c r="AX710" s="37"/>
      <c r="AY710" s="37"/>
      <c r="AZ710" s="37"/>
      <c r="BA710" s="37"/>
      <c r="BB710" s="37"/>
      <c r="BC710" s="37"/>
      <c r="BD710" s="37"/>
    </row>
    <row r="711" spans="1:56" ht="16.5" customHeight="1" x14ac:dyDescent="0.3">
      <c r="A711" s="39"/>
      <c r="B711" s="39"/>
      <c r="C711" s="39"/>
      <c r="D711" s="39"/>
      <c r="E711" s="37"/>
      <c r="F711" s="40"/>
      <c r="G711" s="37"/>
      <c r="H711" s="37"/>
      <c r="I711" s="37"/>
      <c r="J711" s="37"/>
      <c r="K711" s="37"/>
      <c r="L711" s="37"/>
      <c r="M711" s="37"/>
      <c r="N711" s="37"/>
      <c r="O711" s="37"/>
      <c r="P711" s="37"/>
      <c r="Q711" s="37"/>
      <c r="R711" s="37"/>
      <c r="S711" s="37"/>
      <c r="T711" s="37"/>
      <c r="U711" s="37"/>
      <c r="V711" s="37"/>
      <c r="W711" s="37"/>
      <c r="X711" s="37"/>
      <c r="Y711" s="37"/>
      <c r="Z711" s="37"/>
      <c r="AA711" s="37"/>
      <c r="AB711" s="37"/>
      <c r="AC711" s="37"/>
      <c r="AD711" s="37"/>
      <c r="AE711" s="37"/>
      <c r="AF711" s="37"/>
      <c r="AG711" s="37"/>
      <c r="AH711" s="37"/>
      <c r="AI711" s="37"/>
      <c r="AJ711" s="37"/>
      <c r="AK711" s="37"/>
      <c r="AL711" s="37"/>
      <c r="AM711" s="37"/>
      <c r="AN711" s="37"/>
      <c r="AO711" s="37"/>
      <c r="AP711" s="37"/>
      <c r="AQ711" s="37"/>
      <c r="AR711" s="37"/>
      <c r="AS711" s="37"/>
      <c r="AT711" s="37"/>
      <c r="AU711" s="37"/>
      <c r="AV711" s="37"/>
      <c r="AW711" s="37"/>
      <c r="AX711" s="37"/>
      <c r="AY711" s="37"/>
      <c r="AZ711" s="37"/>
      <c r="BA711" s="37"/>
      <c r="BB711" s="37"/>
      <c r="BC711" s="37"/>
      <c r="BD711" s="37"/>
    </row>
    <row r="712" spans="1:56" ht="16.5" customHeight="1" x14ac:dyDescent="0.3">
      <c r="A712" s="39"/>
      <c r="B712" s="39"/>
      <c r="C712" s="39"/>
      <c r="D712" s="39"/>
      <c r="E712" s="37"/>
      <c r="F712" s="40"/>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c r="AF712" s="37"/>
      <c r="AG712" s="37"/>
      <c r="AH712" s="37"/>
      <c r="AI712" s="37"/>
      <c r="AJ712" s="37"/>
      <c r="AK712" s="37"/>
      <c r="AL712" s="37"/>
      <c r="AM712" s="37"/>
      <c r="AN712" s="37"/>
      <c r="AO712" s="37"/>
      <c r="AP712" s="37"/>
      <c r="AQ712" s="37"/>
      <c r="AR712" s="37"/>
      <c r="AS712" s="37"/>
      <c r="AT712" s="37"/>
      <c r="AU712" s="37"/>
      <c r="AV712" s="37"/>
      <c r="AW712" s="37"/>
      <c r="AX712" s="37"/>
      <c r="AY712" s="37"/>
      <c r="AZ712" s="37"/>
      <c r="BA712" s="37"/>
      <c r="BB712" s="37"/>
      <c r="BC712" s="37"/>
      <c r="BD712" s="37"/>
    </row>
    <row r="713" spans="1:56" ht="16.5" customHeight="1" x14ac:dyDescent="0.3">
      <c r="A713" s="39"/>
      <c r="B713" s="39"/>
      <c r="C713" s="39"/>
      <c r="D713" s="39"/>
      <c r="E713" s="37"/>
      <c r="F713" s="40"/>
      <c r="G713" s="37"/>
      <c r="H713" s="37"/>
      <c r="I713" s="37"/>
      <c r="J713" s="37"/>
      <c r="K713" s="37"/>
      <c r="L713" s="37"/>
      <c r="M713" s="37"/>
      <c r="N713" s="37"/>
      <c r="O713" s="37"/>
      <c r="P713" s="37"/>
      <c r="Q713" s="37"/>
      <c r="R713" s="37"/>
      <c r="S713" s="37"/>
      <c r="T713" s="37"/>
      <c r="U713" s="37"/>
      <c r="V713" s="37"/>
      <c r="W713" s="37"/>
      <c r="X713" s="37"/>
      <c r="Y713" s="37"/>
      <c r="Z713" s="37"/>
      <c r="AA713" s="37"/>
      <c r="AB713" s="37"/>
      <c r="AC713" s="37"/>
      <c r="AD713" s="37"/>
      <c r="AE713" s="37"/>
      <c r="AF713" s="37"/>
      <c r="AG713" s="37"/>
      <c r="AH713" s="37"/>
      <c r="AI713" s="37"/>
      <c r="AJ713" s="37"/>
      <c r="AK713" s="37"/>
      <c r="AL713" s="37"/>
      <c r="AM713" s="37"/>
      <c r="AN713" s="37"/>
      <c r="AO713" s="37"/>
      <c r="AP713" s="37"/>
      <c r="AQ713" s="37"/>
      <c r="AR713" s="37"/>
      <c r="AS713" s="37"/>
      <c r="AT713" s="37"/>
      <c r="AU713" s="37"/>
      <c r="AV713" s="37"/>
      <c r="AW713" s="37"/>
      <c r="AX713" s="37"/>
      <c r="AY713" s="37"/>
      <c r="AZ713" s="37"/>
      <c r="BA713" s="37"/>
      <c r="BB713" s="37"/>
      <c r="BC713" s="37"/>
      <c r="BD713" s="37"/>
    </row>
    <row r="714" spans="1:56" ht="16.5" customHeight="1" x14ac:dyDescent="0.3">
      <c r="A714" s="39"/>
      <c r="B714" s="39"/>
      <c r="C714" s="39"/>
      <c r="D714" s="39"/>
      <c r="E714" s="37"/>
      <c r="F714" s="40"/>
      <c r="G714" s="37"/>
      <c r="H714" s="37"/>
      <c r="I714" s="37"/>
      <c r="J714" s="37"/>
      <c r="K714" s="37"/>
      <c r="L714" s="37"/>
      <c r="M714" s="37"/>
      <c r="N714" s="37"/>
      <c r="O714" s="37"/>
      <c r="P714" s="37"/>
      <c r="Q714" s="37"/>
      <c r="R714" s="37"/>
      <c r="S714" s="37"/>
      <c r="T714" s="37"/>
      <c r="U714" s="37"/>
      <c r="V714" s="37"/>
      <c r="W714" s="37"/>
      <c r="X714" s="37"/>
      <c r="Y714" s="37"/>
      <c r="Z714" s="37"/>
      <c r="AA714" s="37"/>
      <c r="AB714" s="37"/>
      <c r="AC714" s="37"/>
      <c r="AD714" s="37"/>
      <c r="AE714" s="37"/>
      <c r="AF714" s="37"/>
      <c r="AG714" s="37"/>
      <c r="AH714" s="37"/>
      <c r="AI714" s="37"/>
      <c r="AJ714" s="37"/>
      <c r="AK714" s="37"/>
      <c r="AL714" s="37"/>
      <c r="AM714" s="37"/>
      <c r="AN714" s="37"/>
      <c r="AO714" s="37"/>
      <c r="AP714" s="37"/>
      <c r="AQ714" s="37"/>
      <c r="AR714" s="37"/>
      <c r="AS714" s="37"/>
      <c r="AT714" s="37"/>
      <c r="AU714" s="37"/>
      <c r="AV714" s="37"/>
      <c r="AW714" s="37"/>
      <c r="AX714" s="37"/>
      <c r="AY714" s="37"/>
      <c r="AZ714" s="37"/>
      <c r="BA714" s="37"/>
      <c r="BB714" s="37"/>
      <c r="BC714" s="37"/>
      <c r="BD714" s="37"/>
    </row>
    <row r="715" spans="1:56" ht="16.5" customHeight="1" x14ac:dyDescent="0.3">
      <c r="A715" s="39"/>
      <c r="B715" s="39"/>
      <c r="C715" s="39"/>
      <c r="D715" s="39"/>
      <c r="E715" s="37"/>
      <c r="F715" s="40"/>
      <c r="G715" s="37"/>
      <c r="H715" s="37"/>
      <c r="I715" s="37"/>
      <c r="J715" s="37"/>
      <c r="K715" s="37"/>
      <c r="L715" s="37"/>
      <c r="M715" s="37"/>
      <c r="N715" s="37"/>
      <c r="O715" s="37"/>
      <c r="P715" s="37"/>
      <c r="Q715" s="37"/>
      <c r="R715" s="37"/>
      <c r="S715" s="37"/>
      <c r="T715" s="37"/>
      <c r="U715" s="37"/>
      <c r="V715" s="37"/>
      <c r="W715" s="37"/>
      <c r="X715" s="37"/>
      <c r="Y715" s="37"/>
      <c r="Z715" s="37"/>
      <c r="AA715" s="37"/>
      <c r="AB715" s="37"/>
      <c r="AC715" s="37"/>
      <c r="AD715" s="37"/>
      <c r="AE715" s="37"/>
      <c r="AF715" s="37"/>
      <c r="AG715" s="37"/>
      <c r="AH715" s="37"/>
      <c r="AI715" s="37"/>
      <c r="AJ715" s="37"/>
      <c r="AK715" s="37"/>
      <c r="AL715" s="37"/>
      <c r="AM715" s="37"/>
      <c r="AN715" s="37"/>
      <c r="AO715" s="37"/>
      <c r="AP715" s="37"/>
      <c r="AQ715" s="37"/>
      <c r="AR715" s="37"/>
      <c r="AS715" s="37"/>
      <c r="AT715" s="37"/>
      <c r="AU715" s="37"/>
      <c r="AV715" s="37"/>
      <c r="AW715" s="37"/>
      <c r="AX715" s="37"/>
      <c r="AY715" s="37"/>
      <c r="AZ715" s="37"/>
      <c r="BA715" s="37"/>
      <c r="BB715" s="37"/>
      <c r="BC715" s="37"/>
      <c r="BD715" s="37"/>
    </row>
    <row r="716" spans="1:56" ht="16.5" customHeight="1" x14ac:dyDescent="0.3">
      <c r="A716" s="39"/>
      <c r="B716" s="39"/>
      <c r="C716" s="39"/>
      <c r="D716" s="39"/>
      <c r="E716" s="37"/>
      <c r="F716" s="40"/>
      <c r="G716" s="37"/>
      <c r="H716" s="37"/>
      <c r="I716" s="37"/>
      <c r="J716" s="37"/>
      <c r="K716" s="37"/>
      <c r="L716" s="37"/>
      <c r="M716" s="37"/>
      <c r="N716" s="37"/>
      <c r="O716" s="37"/>
      <c r="P716" s="37"/>
      <c r="Q716" s="37"/>
      <c r="R716" s="37"/>
      <c r="S716" s="37"/>
      <c r="T716" s="37"/>
      <c r="U716" s="37"/>
      <c r="V716" s="37"/>
      <c r="W716" s="37"/>
      <c r="X716" s="37"/>
      <c r="Y716" s="37"/>
      <c r="Z716" s="37"/>
      <c r="AA716" s="37"/>
      <c r="AB716" s="37"/>
      <c r="AC716" s="37"/>
      <c r="AD716" s="37"/>
      <c r="AE716" s="37"/>
      <c r="AF716" s="37"/>
      <c r="AG716" s="37"/>
      <c r="AH716" s="37"/>
      <c r="AI716" s="37"/>
      <c r="AJ716" s="37"/>
      <c r="AK716" s="37"/>
      <c r="AL716" s="37"/>
      <c r="AM716" s="37"/>
      <c r="AN716" s="37"/>
      <c r="AO716" s="37"/>
      <c r="AP716" s="37"/>
      <c r="AQ716" s="37"/>
      <c r="AR716" s="37"/>
      <c r="AS716" s="37"/>
      <c r="AT716" s="37"/>
      <c r="AU716" s="37"/>
      <c r="AV716" s="37"/>
      <c r="AW716" s="37"/>
      <c r="AX716" s="37"/>
      <c r="AY716" s="37"/>
      <c r="AZ716" s="37"/>
      <c r="BA716" s="37"/>
      <c r="BB716" s="37"/>
      <c r="BC716" s="37"/>
      <c r="BD716" s="37"/>
    </row>
    <row r="717" spans="1:56" ht="16.5" customHeight="1" x14ac:dyDescent="0.3">
      <c r="A717" s="39"/>
      <c r="B717" s="39"/>
      <c r="C717" s="39"/>
      <c r="D717" s="39"/>
      <c r="E717" s="37"/>
      <c r="F717" s="40"/>
      <c r="G717" s="37"/>
      <c r="H717" s="37"/>
      <c r="I717" s="37"/>
      <c r="J717" s="37"/>
      <c r="K717" s="37"/>
      <c r="L717" s="37"/>
      <c r="M717" s="37"/>
      <c r="N717" s="37"/>
      <c r="O717" s="37"/>
      <c r="P717" s="37"/>
      <c r="Q717" s="37"/>
      <c r="R717" s="37"/>
      <c r="S717" s="37"/>
      <c r="T717" s="37"/>
      <c r="U717" s="37"/>
      <c r="V717" s="37"/>
      <c r="W717" s="37"/>
      <c r="X717" s="37"/>
      <c r="Y717" s="37"/>
      <c r="Z717" s="37"/>
      <c r="AA717" s="37"/>
      <c r="AB717" s="37"/>
      <c r="AC717" s="37"/>
      <c r="AD717" s="37"/>
      <c r="AE717" s="37"/>
      <c r="AF717" s="37"/>
      <c r="AG717" s="37"/>
      <c r="AH717" s="37"/>
      <c r="AI717" s="37"/>
      <c r="AJ717" s="37"/>
      <c r="AK717" s="37"/>
      <c r="AL717" s="37"/>
      <c r="AM717" s="37"/>
      <c r="AN717" s="37"/>
      <c r="AO717" s="37"/>
      <c r="AP717" s="37"/>
      <c r="AQ717" s="37"/>
      <c r="AR717" s="37"/>
      <c r="AS717" s="37"/>
      <c r="AT717" s="37"/>
      <c r="AU717" s="37"/>
      <c r="AV717" s="37"/>
      <c r="AW717" s="37"/>
      <c r="AX717" s="37"/>
      <c r="AY717" s="37"/>
      <c r="AZ717" s="37"/>
      <c r="BA717" s="37"/>
      <c r="BB717" s="37"/>
      <c r="BC717" s="37"/>
      <c r="BD717" s="37"/>
    </row>
    <row r="718" spans="1:56" ht="16.5" customHeight="1" x14ac:dyDescent="0.3">
      <c r="A718" s="39"/>
      <c r="B718" s="39"/>
      <c r="C718" s="39"/>
      <c r="D718" s="39"/>
      <c r="E718" s="37"/>
      <c r="F718" s="40"/>
      <c r="G718" s="37"/>
      <c r="H718" s="37"/>
      <c r="I718" s="37"/>
      <c r="J718" s="37"/>
      <c r="K718" s="37"/>
      <c r="L718" s="37"/>
      <c r="M718" s="37"/>
      <c r="N718" s="37"/>
      <c r="O718" s="37"/>
      <c r="P718" s="37"/>
      <c r="Q718" s="37"/>
      <c r="R718" s="37"/>
      <c r="S718" s="37"/>
      <c r="T718" s="37"/>
      <c r="U718" s="37"/>
      <c r="V718" s="37"/>
      <c r="W718" s="37"/>
      <c r="X718" s="37"/>
      <c r="Y718" s="37"/>
      <c r="Z718" s="37"/>
      <c r="AA718" s="37"/>
      <c r="AB718" s="37"/>
      <c r="AC718" s="37"/>
      <c r="AD718" s="37"/>
      <c r="AE718" s="37"/>
      <c r="AF718" s="37"/>
      <c r="AG718" s="37"/>
      <c r="AH718" s="37"/>
      <c r="AI718" s="37"/>
      <c r="AJ718" s="37"/>
      <c r="AK718" s="37"/>
      <c r="AL718" s="37"/>
      <c r="AM718" s="37"/>
      <c r="AN718" s="37"/>
      <c r="AO718" s="37"/>
      <c r="AP718" s="37"/>
      <c r="AQ718" s="37"/>
      <c r="AR718" s="37"/>
      <c r="AS718" s="37"/>
      <c r="AT718" s="37"/>
      <c r="AU718" s="37"/>
      <c r="AV718" s="37"/>
      <c r="AW718" s="37"/>
      <c r="AX718" s="37"/>
      <c r="AY718" s="37"/>
      <c r="AZ718" s="37"/>
      <c r="BA718" s="37"/>
      <c r="BB718" s="37"/>
      <c r="BC718" s="37"/>
      <c r="BD718" s="37"/>
    </row>
    <row r="719" spans="1:56" ht="16.5" customHeight="1" x14ac:dyDescent="0.3">
      <c r="A719" s="39"/>
      <c r="B719" s="39"/>
      <c r="C719" s="39"/>
      <c r="D719" s="39"/>
      <c r="E719" s="37"/>
      <c r="F719" s="40"/>
      <c r="G719" s="37"/>
      <c r="H719" s="37"/>
      <c r="I719" s="37"/>
      <c r="J719" s="37"/>
      <c r="K719" s="37"/>
      <c r="L719" s="37"/>
      <c r="M719" s="37"/>
      <c r="N719" s="37"/>
      <c r="O719" s="37"/>
      <c r="P719" s="37"/>
      <c r="Q719" s="37"/>
      <c r="R719" s="37"/>
      <c r="S719" s="37"/>
      <c r="T719" s="37"/>
      <c r="U719" s="37"/>
      <c r="V719" s="37"/>
      <c r="W719" s="37"/>
      <c r="X719" s="37"/>
      <c r="Y719" s="37"/>
      <c r="Z719" s="37"/>
      <c r="AA719" s="37"/>
      <c r="AB719" s="37"/>
      <c r="AC719" s="37"/>
      <c r="AD719" s="37"/>
      <c r="AE719" s="37"/>
      <c r="AF719" s="37"/>
      <c r="AG719" s="37"/>
      <c r="AH719" s="37"/>
      <c r="AI719" s="37"/>
      <c r="AJ719" s="37"/>
      <c r="AK719" s="37"/>
      <c r="AL719" s="37"/>
      <c r="AM719" s="37"/>
      <c r="AN719" s="37"/>
      <c r="AO719" s="37"/>
      <c r="AP719" s="37"/>
      <c r="AQ719" s="37"/>
      <c r="AR719" s="37"/>
      <c r="AS719" s="37"/>
      <c r="AT719" s="37"/>
      <c r="AU719" s="37"/>
      <c r="AV719" s="37"/>
      <c r="AW719" s="37"/>
      <c r="AX719" s="37"/>
      <c r="AY719" s="37"/>
      <c r="AZ719" s="37"/>
      <c r="BA719" s="37"/>
      <c r="BB719" s="37"/>
      <c r="BC719" s="37"/>
      <c r="BD719" s="37"/>
    </row>
    <row r="720" spans="1:56" ht="16.5" customHeight="1" x14ac:dyDescent="0.3">
      <c r="A720" s="39"/>
      <c r="B720" s="39"/>
      <c r="C720" s="39"/>
      <c r="D720" s="39"/>
      <c r="E720" s="37"/>
      <c r="F720" s="40"/>
      <c r="G720" s="37"/>
      <c r="H720" s="37"/>
      <c r="I720" s="37"/>
      <c r="J720" s="37"/>
      <c r="K720" s="37"/>
      <c r="L720" s="37"/>
      <c r="M720" s="37"/>
      <c r="N720" s="37"/>
      <c r="O720" s="37"/>
      <c r="P720" s="37"/>
      <c r="Q720" s="37"/>
      <c r="R720" s="37"/>
      <c r="S720" s="37"/>
      <c r="T720" s="37"/>
      <c r="U720" s="37"/>
      <c r="V720" s="37"/>
      <c r="W720" s="37"/>
      <c r="X720" s="37"/>
      <c r="Y720" s="37"/>
      <c r="Z720" s="37"/>
      <c r="AA720" s="37"/>
      <c r="AB720" s="37"/>
      <c r="AC720" s="37"/>
      <c r="AD720" s="37"/>
      <c r="AE720" s="37"/>
      <c r="AF720" s="37"/>
      <c r="AG720" s="37"/>
      <c r="AH720" s="37"/>
      <c r="AI720" s="37"/>
      <c r="AJ720" s="37"/>
      <c r="AK720" s="37"/>
      <c r="AL720" s="37"/>
      <c r="AM720" s="37"/>
      <c r="AN720" s="37"/>
      <c r="AO720" s="37"/>
      <c r="AP720" s="37"/>
      <c r="AQ720" s="37"/>
      <c r="AR720" s="37"/>
      <c r="AS720" s="37"/>
      <c r="AT720" s="37"/>
      <c r="AU720" s="37"/>
      <c r="AV720" s="37"/>
      <c r="AW720" s="37"/>
      <c r="AX720" s="37"/>
      <c r="AY720" s="37"/>
      <c r="AZ720" s="37"/>
      <c r="BA720" s="37"/>
      <c r="BB720" s="37"/>
      <c r="BC720" s="37"/>
      <c r="BD720" s="37"/>
    </row>
    <row r="721" spans="1:56" ht="16.5" customHeight="1" x14ac:dyDescent="0.3">
      <c r="A721" s="39"/>
      <c r="B721" s="39"/>
      <c r="C721" s="39"/>
      <c r="D721" s="39"/>
      <c r="E721" s="37"/>
      <c r="F721" s="40"/>
      <c r="G721" s="37"/>
      <c r="H721" s="37"/>
      <c r="I721" s="37"/>
      <c r="J721" s="37"/>
      <c r="K721" s="37"/>
      <c r="L721" s="37"/>
      <c r="M721" s="37"/>
      <c r="N721" s="37"/>
      <c r="O721" s="37"/>
      <c r="P721" s="37"/>
      <c r="Q721" s="37"/>
      <c r="R721" s="37"/>
      <c r="S721" s="37"/>
      <c r="T721" s="37"/>
      <c r="U721" s="37"/>
      <c r="V721" s="37"/>
      <c r="W721" s="37"/>
      <c r="X721" s="37"/>
      <c r="Y721" s="37"/>
      <c r="Z721" s="37"/>
      <c r="AA721" s="37"/>
      <c r="AB721" s="37"/>
      <c r="AC721" s="37"/>
      <c r="AD721" s="37"/>
      <c r="AE721" s="37"/>
      <c r="AF721" s="37"/>
      <c r="AG721" s="37"/>
      <c r="AH721" s="37"/>
      <c r="AI721" s="37"/>
      <c r="AJ721" s="37"/>
      <c r="AK721" s="37"/>
      <c r="AL721" s="37"/>
      <c r="AM721" s="37"/>
      <c r="AN721" s="37"/>
      <c r="AO721" s="37"/>
      <c r="AP721" s="37"/>
      <c r="AQ721" s="37"/>
      <c r="AR721" s="37"/>
      <c r="AS721" s="37"/>
      <c r="AT721" s="37"/>
      <c r="AU721" s="37"/>
      <c r="AV721" s="37"/>
      <c r="AW721" s="37"/>
      <c r="AX721" s="37"/>
      <c r="AY721" s="37"/>
      <c r="AZ721" s="37"/>
      <c r="BA721" s="37"/>
      <c r="BB721" s="37"/>
      <c r="BC721" s="37"/>
      <c r="BD721" s="37"/>
    </row>
    <row r="722" spans="1:56" ht="16.5" customHeight="1" x14ac:dyDescent="0.3">
      <c r="A722" s="39"/>
      <c r="B722" s="39"/>
      <c r="C722" s="39"/>
      <c r="D722" s="39"/>
      <c r="E722" s="37"/>
      <c r="F722" s="40"/>
      <c r="G722" s="37"/>
      <c r="H722" s="37"/>
      <c r="I722" s="37"/>
      <c r="J722" s="37"/>
      <c r="K722" s="37"/>
      <c r="L722" s="37"/>
      <c r="M722" s="37"/>
      <c r="N722" s="37"/>
      <c r="O722" s="37"/>
      <c r="P722" s="37"/>
      <c r="Q722" s="37"/>
      <c r="R722" s="37"/>
      <c r="S722" s="37"/>
      <c r="T722" s="37"/>
      <c r="U722" s="37"/>
      <c r="V722" s="37"/>
      <c r="W722" s="37"/>
      <c r="X722" s="37"/>
      <c r="Y722" s="37"/>
      <c r="Z722" s="37"/>
      <c r="AA722" s="37"/>
      <c r="AB722" s="37"/>
      <c r="AC722" s="37"/>
      <c r="AD722" s="37"/>
      <c r="AE722" s="37"/>
      <c r="AF722" s="37"/>
      <c r="AG722" s="37"/>
      <c r="AH722" s="37"/>
      <c r="AI722" s="37"/>
      <c r="AJ722" s="37"/>
      <c r="AK722" s="37"/>
      <c r="AL722" s="37"/>
      <c r="AM722" s="37"/>
      <c r="AN722" s="37"/>
      <c r="AO722" s="37"/>
      <c r="AP722" s="37"/>
      <c r="AQ722" s="37"/>
      <c r="AR722" s="37"/>
      <c r="AS722" s="37"/>
      <c r="AT722" s="37"/>
      <c r="AU722" s="37"/>
      <c r="AV722" s="37"/>
      <c r="AW722" s="37"/>
      <c r="AX722" s="37"/>
      <c r="AY722" s="37"/>
      <c r="AZ722" s="37"/>
      <c r="BA722" s="37"/>
      <c r="BB722" s="37"/>
      <c r="BC722" s="37"/>
      <c r="BD722" s="37"/>
    </row>
    <row r="723" spans="1:56" ht="16.5" customHeight="1" x14ac:dyDescent="0.3">
      <c r="A723" s="39"/>
      <c r="B723" s="39"/>
      <c r="C723" s="39"/>
      <c r="D723" s="39"/>
      <c r="E723" s="37"/>
      <c r="F723" s="40"/>
      <c r="G723" s="37"/>
      <c r="H723" s="37"/>
      <c r="I723" s="37"/>
      <c r="J723" s="37"/>
      <c r="K723" s="37"/>
      <c r="L723" s="37"/>
      <c r="M723" s="37"/>
      <c r="N723" s="37"/>
      <c r="O723" s="37"/>
      <c r="P723" s="37"/>
      <c r="Q723" s="37"/>
      <c r="R723" s="37"/>
      <c r="S723" s="37"/>
      <c r="T723" s="37"/>
      <c r="U723" s="37"/>
      <c r="V723" s="37"/>
      <c r="W723" s="37"/>
      <c r="X723" s="37"/>
      <c r="Y723" s="37"/>
      <c r="Z723" s="37"/>
      <c r="AA723" s="37"/>
      <c r="AB723" s="37"/>
      <c r="AC723" s="37"/>
      <c r="AD723" s="37"/>
      <c r="AE723" s="37"/>
      <c r="AF723" s="37"/>
      <c r="AG723" s="37"/>
      <c r="AH723" s="37"/>
      <c r="AI723" s="37"/>
      <c r="AJ723" s="37"/>
      <c r="AK723" s="37"/>
      <c r="AL723" s="37"/>
      <c r="AM723" s="37"/>
      <c r="AN723" s="37"/>
      <c r="AO723" s="37"/>
      <c r="AP723" s="37"/>
      <c r="AQ723" s="37"/>
      <c r="AR723" s="37"/>
      <c r="AS723" s="37"/>
      <c r="AT723" s="37"/>
      <c r="AU723" s="37"/>
      <c r="AV723" s="37"/>
      <c r="AW723" s="37"/>
      <c r="AX723" s="37"/>
      <c r="AY723" s="37"/>
      <c r="AZ723" s="37"/>
      <c r="BA723" s="37"/>
      <c r="BB723" s="37"/>
      <c r="BC723" s="37"/>
      <c r="BD723" s="37"/>
    </row>
    <row r="724" spans="1:56" ht="16.5" customHeight="1" x14ac:dyDescent="0.3">
      <c r="A724" s="39"/>
      <c r="B724" s="39"/>
      <c r="C724" s="39"/>
      <c r="D724" s="39"/>
      <c r="E724" s="37"/>
      <c r="F724" s="40"/>
      <c r="G724" s="37"/>
      <c r="H724" s="37"/>
      <c r="I724" s="37"/>
      <c r="J724" s="37"/>
      <c r="K724" s="37"/>
      <c r="L724" s="37"/>
      <c r="M724" s="37"/>
      <c r="N724" s="37"/>
      <c r="O724" s="37"/>
      <c r="P724" s="37"/>
      <c r="Q724" s="37"/>
      <c r="R724" s="37"/>
      <c r="S724" s="37"/>
      <c r="T724" s="37"/>
      <c r="U724" s="37"/>
      <c r="V724" s="37"/>
      <c r="W724" s="37"/>
      <c r="X724" s="37"/>
      <c r="Y724" s="37"/>
      <c r="Z724" s="37"/>
      <c r="AA724" s="37"/>
      <c r="AB724" s="37"/>
      <c r="AC724" s="37"/>
      <c r="AD724" s="37"/>
      <c r="AE724" s="37"/>
      <c r="AF724" s="37"/>
      <c r="AG724" s="37"/>
      <c r="AH724" s="37"/>
      <c r="AI724" s="37"/>
      <c r="AJ724" s="37"/>
      <c r="AK724" s="37"/>
      <c r="AL724" s="37"/>
      <c r="AM724" s="37"/>
      <c r="AN724" s="37"/>
      <c r="AO724" s="37"/>
      <c r="AP724" s="37"/>
      <c r="AQ724" s="37"/>
      <c r="AR724" s="37"/>
      <c r="AS724" s="37"/>
      <c r="AT724" s="37"/>
      <c r="AU724" s="37"/>
      <c r="AV724" s="37"/>
      <c r="AW724" s="37"/>
      <c r="AX724" s="37"/>
      <c r="AY724" s="37"/>
      <c r="AZ724" s="37"/>
      <c r="BA724" s="37"/>
      <c r="BB724" s="37"/>
      <c r="BC724" s="37"/>
      <c r="BD724" s="37"/>
    </row>
    <row r="725" spans="1:56" ht="16.5" customHeight="1" x14ac:dyDescent="0.3">
      <c r="A725" s="39"/>
      <c r="B725" s="39"/>
      <c r="C725" s="39"/>
      <c r="D725" s="39"/>
      <c r="E725" s="37"/>
      <c r="F725" s="40"/>
      <c r="G725" s="37"/>
      <c r="H725" s="37"/>
      <c r="I725" s="37"/>
      <c r="J725" s="37"/>
      <c r="K725" s="37"/>
      <c r="L725" s="37"/>
      <c r="M725" s="37"/>
      <c r="N725" s="37"/>
      <c r="O725" s="37"/>
      <c r="P725" s="37"/>
      <c r="Q725" s="37"/>
      <c r="R725" s="37"/>
      <c r="S725" s="37"/>
      <c r="T725" s="37"/>
      <c r="U725" s="37"/>
      <c r="V725" s="37"/>
      <c r="W725" s="37"/>
      <c r="X725" s="37"/>
      <c r="Y725" s="37"/>
      <c r="Z725" s="37"/>
      <c r="AA725" s="37"/>
      <c r="AB725" s="37"/>
      <c r="AC725" s="37"/>
      <c r="AD725" s="37"/>
      <c r="AE725" s="37"/>
      <c r="AF725" s="37"/>
      <c r="AG725" s="37"/>
      <c r="AH725" s="37"/>
      <c r="AI725" s="37"/>
      <c r="AJ725" s="37"/>
      <c r="AK725" s="37"/>
      <c r="AL725" s="37"/>
      <c r="AM725" s="37"/>
      <c r="AN725" s="37"/>
      <c r="AO725" s="37"/>
      <c r="AP725" s="37"/>
      <c r="AQ725" s="37"/>
      <c r="AR725" s="37"/>
      <c r="AS725" s="37"/>
      <c r="AT725" s="37"/>
      <c r="AU725" s="37"/>
      <c r="AV725" s="37"/>
      <c r="AW725" s="37"/>
      <c r="AX725" s="37"/>
      <c r="AY725" s="37"/>
      <c r="AZ725" s="37"/>
      <c r="BA725" s="37"/>
      <c r="BB725" s="37"/>
      <c r="BC725" s="37"/>
      <c r="BD725" s="37"/>
    </row>
    <row r="726" spans="1:56" ht="16.5" customHeight="1" x14ac:dyDescent="0.3">
      <c r="A726" s="39"/>
      <c r="B726" s="39"/>
      <c r="C726" s="39"/>
      <c r="D726" s="39"/>
      <c r="E726" s="37"/>
      <c r="F726" s="40"/>
      <c r="G726" s="37"/>
      <c r="H726" s="37"/>
      <c r="I726" s="37"/>
      <c r="J726" s="37"/>
      <c r="K726" s="37"/>
      <c r="L726" s="37"/>
      <c r="M726" s="37"/>
      <c r="N726" s="37"/>
      <c r="O726" s="37"/>
      <c r="P726" s="37"/>
      <c r="Q726" s="37"/>
      <c r="R726" s="37"/>
      <c r="S726" s="37"/>
      <c r="T726" s="37"/>
      <c r="U726" s="37"/>
      <c r="V726" s="37"/>
      <c r="W726" s="37"/>
      <c r="X726" s="37"/>
      <c r="Y726" s="37"/>
      <c r="Z726" s="37"/>
      <c r="AA726" s="37"/>
      <c r="AB726" s="37"/>
      <c r="AC726" s="37"/>
      <c r="AD726" s="37"/>
      <c r="AE726" s="37"/>
      <c r="AF726" s="37"/>
      <c r="AG726" s="37"/>
      <c r="AH726" s="37"/>
      <c r="AI726" s="37"/>
      <c r="AJ726" s="37"/>
      <c r="AK726" s="37"/>
      <c r="AL726" s="37"/>
      <c r="AM726" s="37"/>
      <c r="AN726" s="37"/>
      <c r="AO726" s="37"/>
      <c r="AP726" s="37"/>
      <c r="AQ726" s="37"/>
      <c r="AR726" s="37"/>
      <c r="AS726" s="37"/>
      <c r="AT726" s="37"/>
      <c r="AU726" s="37"/>
      <c r="AV726" s="37"/>
      <c r="AW726" s="37"/>
      <c r="AX726" s="37"/>
      <c r="AY726" s="37"/>
      <c r="AZ726" s="37"/>
      <c r="BA726" s="37"/>
      <c r="BB726" s="37"/>
      <c r="BC726" s="37"/>
      <c r="BD726" s="37"/>
    </row>
    <row r="727" spans="1:56" ht="16.5" customHeight="1" x14ac:dyDescent="0.3">
      <c r="A727" s="39"/>
      <c r="B727" s="39"/>
      <c r="C727" s="39"/>
      <c r="D727" s="39"/>
      <c r="E727" s="37"/>
      <c r="F727" s="40"/>
      <c r="G727" s="37"/>
      <c r="H727" s="37"/>
      <c r="I727" s="37"/>
      <c r="J727" s="37"/>
      <c r="K727" s="37"/>
      <c r="L727" s="37"/>
      <c r="M727" s="37"/>
      <c r="N727" s="37"/>
      <c r="O727" s="37"/>
      <c r="P727" s="37"/>
      <c r="Q727" s="37"/>
      <c r="R727" s="37"/>
      <c r="S727" s="37"/>
      <c r="T727" s="37"/>
      <c r="U727" s="37"/>
      <c r="V727" s="37"/>
      <c r="W727" s="37"/>
      <c r="X727" s="37"/>
      <c r="Y727" s="37"/>
      <c r="Z727" s="37"/>
      <c r="AA727" s="37"/>
      <c r="AB727" s="37"/>
      <c r="AC727" s="37"/>
      <c r="AD727" s="37"/>
      <c r="AE727" s="37"/>
      <c r="AF727" s="37"/>
      <c r="AG727" s="37"/>
      <c r="AH727" s="37"/>
      <c r="AI727" s="37"/>
      <c r="AJ727" s="37"/>
      <c r="AK727" s="37"/>
      <c r="AL727" s="37"/>
      <c r="AM727" s="37"/>
      <c r="AN727" s="37"/>
      <c r="AO727" s="37"/>
      <c r="AP727" s="37"/>
      <c r="AQ727" s="37"/>
      <c r="AR727" s="37"/>
      <c r="AS727" s="37"/>
      <c r="AT727" s="37"/>
      <c r="AU727" s="37"/>
      <c r="AV727" s="37"/>
      <c r="AW727" s="37"/>
      <c r="AX727" s="37"/>
      <c r="AY727" s="37"/>
      <c r="AZ727" s="37"/>
      <c r="BA727" s="37"/>
      <c r="BB727" s="37"/>
      <c r="BC727" s="37"/>
      <c r="BD727" s="37"/>
    </row>
    <row r="728" spans="1:56" ht="16.5" customHeight="1" x14ac:dyDescent="0.3">
      <c r="A728" s="39"/>
      <c r="B728" s="39"/>
      <c r="C728" s="39"/>
      <c r="D728" s="39"/>
      <c r="E728" s="37"/>
      <c r="F728" s="40"/>
      <c r="G728" s="37"/>
      <c r="H728" s="37"/>
      <c r="I728" s="37"/>
      <c r="J728" s="37"/>
      <c r="K728" s="37"/>
      <c r="L728" s="37"/>
      <c r="M728" s="37"/>
      <c r="N728" s="37"/>
      <c r="O728" s="37"/>
      <c r="P728" s="37"/>
      <c r="Q728" s="37"/>
      <c r="R728" s="37"/>
      <c r="S728" s="37"/>
      <c r="T728" s="37"/>
      <c r="U728" s="37"/>
      <c r="V728" s="37"/>
      <c r="W728" s="37"/>
      <c r="X728" s="37"/>
      <c r="Y728" s="37"/>
      <c r="Z728" s="37"/>
      <c r="AA728" s="37"/>
      <c r="AB728" s="37"/>
      <c r="AC728" s="37"/>
      <c r="AD728" s="37"/>
      <c r="AE728" s="37"/>
      <c r="AF728" s="37"/>
      <c r="AG728" s="37"/>
      <c r="AH728" s="37"/>
      <c r="AI728" s="37"/>
      <c r="AJ728" s="37"/>
      <c r="AK728" s="37"/>
      <c r="AL728" s="37"/>
      <c r="AM728" s="37"/>
      <c r="AN728" s="37"/>
      <c r="AO728" s="37"/>
      <c r="AP728" s="37"/>
      <c r="AQ728" s="37"/>
      <c r="AR728" s="37"/>
      <c r="AS728" s="37"/>
      <c r="AT728" s="37"/>
      <c r="AU728" s="37"/>
      <c r="AV728" s="37"/>
      <c r="AW728" s="37"/>
      <c r="AX728" s="37"/>
      <c r="AY728" s="37"/>
      <c r="AZ728" s="37"/>
      <c r="BA728" s="37"/>
      <c r="BB728" s="37"/>
      <c r="BC728" s="37"/>
      <c r="BD728" s="37"/>
    </row>
    <row r="729" spans="1:56" ht="16.5" customHeight="1" x14ac:dyDescent="0.3">
      <c r="A729" s="39"/>
      <c r="B729" s="39"/>
      <c r="C729" s="39"/>
      <c r="D729" s="39"/>
      <c r="E729" s="37"/>
      <c r="F729" s="40"/>
      <c r="G729" s="37"/>
      <c r="H729" s="37"/>
      <c r="I729" s="37"/>
      <c r="J729" s="37"/>
      <c r="K729" s="37"/>
      <c r="L729" s="37"/>
      <c r="M729" s="37"/>
      <c r="N729" s="37"/>
      <c r="O729" s="37"/>
      <c r="P729" s="37"/>
      <c r="Q729" s="37"/>
      <c r="R729" s="37"/>
      <c r="S729" s="37"/>
      <c r="T729" s="37"/>
      <c r="U729" s="37"/>
      <c r="V729" s="37"/>
      <c r="W729" s="37"/>
      <c r="X729" s="37"/>
      <c r="Y729" s="37"/>
      <c r="Z729" s="37"/>
      <c r="AA729" s="37"/>
      <c r="AB729" s="37"/>
      <c r="AC729" s="37"/>
      <c r="AD729" s="37"/>
      <c r="AE729" s="37"/>
      <c r="AF729" s="37"/>
      <c r="AG729" s="37"/>
      <c r="AH729" s="37"/>
      <c r="AI729" s="37"/>
      <c r="AJ729" s="37"/>
      <c r="AK729" s="37"/>
      <c r="AL729" s="37"/>
      <c r="AM729" s="37"/>
      <c r="AN729" s="37"/>
      <c r="AO729" s="37"/>
      <c r="AP729" s="37"/>
      <c r="AQ729" s="37"/>
      <c r="AR729" s="37"/>
      <c r="AS729" s="37"/>
      <c r="AT729" s="37"/>
      <c r="AU729" s="37"/>
      <c r="AV729" s="37"/>
      <c r="AW729" s="37"/>
      <c r="AX729" s="37"/>
      <c r="AY729" s="37"/>
      <c r="AZ729" s="37"/>
      <c r="BA729" s="37"/>
      <c r="BB729" s="37"/>
      <c r="BC729" s="37"/>
      <c r="BD729" s="37"/>
    </row>
    <row r="730" spans="1:56" ht="16.5" customHeight="1" x14ac:dyDescent="0.3">
      <c r="A730" s="39"/>
      <c r="B730" s="39"/>
      <c r="C730" s="39"/>
      <c r="D730" s="39"/>
      <c r="E730" s="37"/>
      <c r="F730" s="40"/>
      <c r="G730" s="37"/>
      <c r="H730" s="37"/>
      <c r="I730" s="37"/>
      <c r="J730" s="37"/>
      <c r="K730" s="37"/>
      <c r="L730" s="37"/>
      <c r="M730" s="37"/>
      <c r="N730" s="37"/>
      <c r="O730" s="37"/>
      <c r="P730" s="37"/>
      <c r="Q730" s="37"/>
      <c r="R730" s="37"/>
      <c r="S730" s="37"/>
      <c r="T730" s="37"/>
      <c r="U730" s="37"/>
      <c r="V730" s="37"/>
      <c r="W730" s="37"/>
      <c r="X730" s="37"/>
      <c r="Y730" s="37"/>
      <c r="Z730" s="37"/>
      <c r="AA730" s="37"/>
      <c r="AB730" s="37"/>
      <c r="AC730" s="37"/>
      <c r="AD730" s="37"/>
      <c r="AE730" s="37"/>
      <c r="AF730" s="37"/>
      <c r="AG730" s="37"/>
      <c r="AH730" s="37"/>
      <c r="AI730" s="37"/>
      <c r="AJ730" s="37"/>
      <c r="AK730" s="37"/>
      <c r="AL730" s="37"/>
      <c r="AM730" s="37"/>
      <c r="AN730" s="37"/>
      <c r="AO730" s="37"/>
      <c r="AP730" s="37"/>
      <c r="AQ730" s="37"/>
      <c r="AR730" s="37"/>
      <c r="AS730" s="37"/>
      <c r="AT730" s="37"/>
      <c r="AU730" s="37"/>
      <c r="AV730" s="37"/>
      <c r="AW730" s="37"/>
      <c r="AX730" s="37"/>
      <c r="AY730" s="37"/>
      <c r="AZ730" s="37"/>
      <c r="BA730" s="37"/>
      <c r="BB730" s="37"/>
      <c r="BC730" s="37"/>
      <c r="BD730" s="37"/>
    </row>
    <row r="731" spans="1:56" ht="16.5" customHeight="1" x14ac:dyDescent="0.3">
      <c r="A731" s="39"/>
      <c r="B731" s="39"/>
      <c r="C731" s="39"/>
      <c r="D731" s="39"/>
      <c r="E731" s="37"/>
      <c r="F731" s="40"/>
      <c r="G731" s="37"/>
      <c r="H731" s="37"/>
      <c r="I731" s="37"/>
      <c r="J731" s="37"/>
      <c r="K731" s="37"/>
      <c r="L731" s="37"/>
      <c r="M731" s="37"/>
      <c r="N731" s="37"/>
      <c r="O731" s="37"/>
      <c r="P731" s="37"/>
      <c r="Q731" s="37"/>
      <c r="R731" s="37"/>
      <c r="S731" s="37"/>
      <c r="T731" s="37"/>
      <c r="U731" s="37"/>
      <c r="V731" s="37"/>
      <c r="W731" s="37"/>
      <c r="X731" s="37"/>
      <c r="Y731" s="37"/>
      <c r="Z731" s="37"/>
      <c r="AA731" s="37"/>
      <c r="AB731" s="37"/>
      <c r="AC731" s="37"/>
      <c r="AD731" s="37"/>
      <c r="AE731" s="37"/>
      <c r="AF731" s="37"/>
      <c r="AG731" s="37"/>
      <c r="AH731" s="37"/>
      <c r="AI731" s="37"/>
      <c r="AJ731" s="37"/>
      <c r="AK731" s="37"/>
      <c r="AL731" s="37"/>
      <c r="AM731" s="37"/>
      <c r="AN731" s="37"/>
      <c r="AO731" s="37"/>
      <c r="AP731" s="37"/>
      <c r="AQ731" s="37"/>
      <c r="AR731" s="37"/>
      <c r="AS731" s="37"/>
      <c r="AT731" s="37"/>
      <c r="AU731" s="37"/>
      <c r="AV731" s="37"/>
      <c r="AW731" s="37"/>
      <c r="AX731" s="37"/>
      <c r="AY731" s="37"/>
      <c r="AZ731" s="37"/>
      <c r="BA731" s="37"/>
      <c r="BB731" s="37"/>
      <c r="BC731" s="37"/>
      <c r="BD731" s="37"/>
    </row>
    <row r="732" spans="1:56" ht="16.5" customHeight="1" x14ac:dyDescent="0.3">
      <c r="A732" s="39"/>
      <c r="B732" s="39"/>
      <c r="C732" s="39"/>
      <c r="D732" s="39"/>
      <c r="E732" s="37"/>
      <c r="F732" s="40"/>
      <c r="G732" s="37"/>
      <c r="H732" s="37"/>
      <c r="I732" s="37"/>
      <c r="J732" s="37"/>
      <c r="K732" s="37"/>
      <c r="L732" s="37"/>
      <c r="M732" s="37"/>
      <c r="N732" s="37"/>
      <c r="O732" s="37"/>
      <c r="P732" s="37"/>
      <c r="Q732" s="37"/>
      <c r="R732" s="37"/>
      <c r="S732" s="37"/>
      <c r="T732" s="37"/>
      <c r="U732" s="37"/>
      <c r="V732" s="37"/>
      <c r="W732" s="37"/>
      <c r="X732" s="37"/>
      <c r="Y732" s="37"/>
      <c r="Z732" s="37"/>
      <c r="AA732" s="37"/>
      <c r="AB732" s="37"/>
      <c r="AC732" s="37"/>
      <c r="AD732" s="37"/>
      <c r="AE732" s="37"/>
      <c r="AF732" s="37"/>
      <c r="AG732" s="37"/>
      <c r="AH732" s="37"/>
      <c r="AI732" s="37"/>
      <c r="AJ732" s="37"/>
      <c r="AK732" s="37"/>
      <c r="AL732" s="37"/>
      <c r="AM732" s="37"/>
      <c r="AN732" s="37"/>
      <c r="AO732" s="37"/>
      <c r="AP732" s="37"/>
      <c r="AQ732" s="37"/>
      <c r="AR732" s="37"/>
      <c r="AS732" s="37"/>
      <c r="AT732" s="37"/>
      <c r="AU732" s="37"/>
      <c r="AV732" s="37"/>
      <c r="AW732" s="37"/>
      <c r="AX732" s="37"/>
      <c r="AY732" s="37"/>
      <c r="AZ732" s="37"/>
      <c r="BA732" s="37"/>
      <c r="BB732" s="37"/>
      <c r="BC732" s="37"/>
      <c r="BD732" s="37"/>
    </row>
    <row r="733" spans="1:56" ht="16.5" customHeight="1" x14ac:dyDescent="0.3">
      <c r="A733" s="39"/>
      <c r="B733" s="39"/>
      <c r="C733" s="39"/>
      <c r="D733" s="39"/>
      <c r="E733" s="37"/>
      <c r="F733" s="40"/>
      <c r="G733" s="37"/>
      <c r="H733" s="37"/>
      <c r="I733" s="37"/>
      <c r="J733" s="37"/>
      <c r="K733" s="37"/>
      <c r="L733" s="37"/>
      <c r="M733" s="37"/>
      <c r="N733" s="37"/>
      <c r="O733" s="37"/>
      <c r="P733" s="37"/>
      <c r="Q733" s="37"/>
      <c r="R733" s="37"/>
      <c r="S733" s="37"/>
      <c r="T733" s="37"/>
      <c r="U733" s="37"/>
      <c r="V733" s="37"/>
      <c r="W733" s="37"/>
      <c r="X733" s="37"/>
      <c r="Y733" s="37"/>
      <c r="Z733" s="37"/>
      <c r="AA733" s="37"/>
      <c r="AB733" s="37"/>
      <c r="AC733" s="37"/>
      <c r="AD733" s="37"/>
      <c r="AE733" s="37"/>
      <c r="AF733" s="37"/>
      <c r="AG733" s="37"/>
      <c r="AH733" s="37"/>
      <c r="AI733" s="37"/>
      <c r="AJ733" s="37"/>
      <c r="AK733" s="37"/>
      <c r="AL733" s="37"/>
      <c r="AM733" s="37"/>
      <c r="AN733" s="37"/>
      <c r="AO733" s="37"/>
      <c r="AP733" s="37"/>
      <c r="AQ733" s="37"/>
      <c r="AR733" s="37"/>
      <c r="AS733" s="37"/>
      <c r="AT733" s="37"/>
      <c r="AU733" s="37"/>
      <c r="AV733" s="37"/>
      <c r="AW733" s="37"/>
      <c r="AX733" s="37"/>
      <c r="AY733" s="37"/>
      <c r="AZ733" s="37"/>
      <c r="BA733" s="37"/>
      <c r="BB733" s="37"/>
      <c r="BC733" s="37"/>
      <c r="BD733" s="37"/>
    </row>
    <row r="734" spans="1:56" ht="16.5" customHeight="1" x14ac:dyDescent="0.3">
      <c r="A734" s="39"/>
      <c r="B734" s="39"/>
      <c r="C734" s="39"/>
      <c r="D734" s="39"/>
      <c r="E734" s="37"/>
      <c r="F734" s="40"/>
      <c r="G734" s="37"/>
      <c r="H734" s="37"/>
      <c r="I734" s="37"/>
      <c r="J734" s="37"/>
      <c r="K734" s="37"/>
      <c r="L734" s="37"/>
      <c r="M734" s="37"/>
      <c r="N734" s="37"/>
      <c r="O734" s="37"/>
      <c r="P734" s="37"/>
      <c r="Q734" s="37"/>
      <c r="R734" s="37"/>
      <c r="S734" s="37"/>
      <c r="T734" s="37"/>
      <c r="U734" s="37"/>
      <c r="V734" s="37"/>
      <c r="W734" s="37"/>
      <c r="X734" s="37"/>
      <c r="Y734" s="37"/>
      <c r="Z734" s="37"/>
      <c r="AA734" s="37"/>
      <c r="AB734" s="37"/>
      <c r="AC734" s="37"/>
      <c r="AD734" s="37"/>
      <c r="AE734" s="37"/>
      <c r="AF734" s="37"/>
      <c r="AG734" s="37"/>
      <c r="AH734" s="37"/>
      <c r="AI734" s="37"/>
      <c r="AJ734" s="37"/>
      <c r="AK734" s="37"/>
      <c r="AL734" s="37"/>
      <c r="AM734" s="37"/>
      <c r="AN734" s="37"/>
      <c r="AO734" s="37"/>
      <c r="AP734" s="37"/>
      <c r="AQ734" s="37"/>
      <c r="AR734" s="37"/>
      <c r="AS734" s="37"/>
      <c r="AT734" s="37"/>
      <c r="AU734" s="37"/>
      <c r="AV734" s="37"/>
      <c r="AW734" s="37"/>
      <c r="AX734" s="37"/>
      <c r="AY734" s="37"/>
      <c r="AZ734" s="37"/>
      <c r="BA734" s="37"/>
      <c r="BB734" s="37"/>
      <c r="BC734" s="37"/>
      <c r="BD734" s="37"/>
    </row>
    <row r="735" spans="1:56" ht="16.5" customHeight="1" x14ac:dyDescent="0.3">
      <c r="A735" s="39"/>
      <c r="B735" s="39"/>
      <c r="C735" s="39"/>
      <c r="D735" s="39"/>
      <c r="E735" s="37"/>
      <c r="F735" s="40"/>
      <c r="G735" s="37"/>
      <c r="H735" s="37"/>
      <c r="I735" s="37"/>
      <c r="J735" s="37"/>
      <c r="K735" s="37"/>
      <c r="L735" s="37"/>
      <c r="M735" s="37"/>
      <c r="N735" s="37"/>
      <c r="O735" s="37"/>
      <c r="P735" s="37"/>
      <c r="Q735" s="37"/>
      <c r="R735" s="37"/>
      <c r="S735" s="37"/>
      <c r="T735" s="37"/>
      <c r="U735" s="37"/>
      <c r="V735" s="37"/>
      <c r="W735" s="37"/>
      <c r="X735" s="37"/>
      <c r="Y735" s="37"/>
      <c r="Z735" s="37"/>
      <c r="AA735" s="37"/>
      <c r="AB735" s="37"/>
      <c r="AC735" s="37"/>
      <c r="AD735" s="37"/>
      <c r="AE735" s="37"/>
      <c r="AF735" s="37"/>
      <c r="AG735" s="37"/>
      <c r="AH735" s="37"/>
      <c r="AI735" s="37"/>
      <c r="AJ735" s="37"/>
      <c r="AK735" s="37"/>
      <c r="AL735" s="37"/>
      <c r="AM735" s="37"/>
      <c r="AN735" s="37"/>
      <c r="AO735" s="37"/>
      <c r="AP735" s="37"/>
      <c r="AQ735" s="37"/>
      <c r="AR735" s="37"/>
      <c r="AS735" s="37"/>
      <c r="AT735" s="37"/>
      <c r="AU735" s="37"/>
      <c r="AV735" s="37"/>
      <c r="AW735" s="37"/>
      <c r="AX735" s="37"/>
      <c r="AY735" s="37"/>
      <c r="AZ735" s="37"/>
      <c r="BA735" s="37"/>
      <c r="BB735" s="37"/>
      <c r="BC735" s="37"/>
      <c r="BD735" s="37"/>
    </row>
    <row r="736" spans="1:56" ht="16.5" customHeight="1" x14ac:dyDescent="0.3">
      <c r="A736" s="39"/>
      <c r="B736" s="39"/>
      <c r="C736" s="39"/>
      <c r="D736" s="39"/>
      <c r="E736" s="37"/>
      <c r="F736" s="40"/>
      <c r="G736" s="37"/>
      <c r="H736" s="37"/>
      <c r="I736" s="37"/>
      <c r="J736" s="37"/>
      <c r="K736" s="37"/>
      <c r="L736" s="37"/>
      <c r="M736" s="37"/>
      <c r="N736" s="37"/>
      <c r="O736" s="37"/>
      <c r="P736" s="37"/>
      <c r="Q736" s="37"/>
      <c r="R736" s="37"/>
      <c r="S736" s="37"/>
      <c r="T736" s="37"/>
      <c r="U736" s="37"/>
      <c r="V736" s="37"/>
      <c r="W736" s="37"/>
      <c r="X736" s="37"/>
      <c r="Y736" s="37"/>
      <c r="Z736" s="37"/>
      <c r="AA736" s="37"/>
      <c r="AB736" s="37"/>
      <c r="AC736" s="37"/>
      <c r="AD736" s="37"/>
      <c r="AE736" s="37"/>
      <c r="AF736" s="37"/>
      <c r="AG736" s="37"/>
      <c r="AH736" s="37"/>
      <c r="AI736" s="37"/>
      <c r="AJ736" s="37"/>
      <c r="AK736" s="37"/>
      <c r="AL736" s="37"/>
      <c r="AM736" s="37"/>
      <c r="AN736" s="37"/>
      <c r="AO736" s="37"/>
      <c r="AP736" s="37"/>
      <c r="AQ736" s="37"/>
      <c r="AR736" s="37"/>
      <c r="AS736" s="37"/>
      <c r="AT736" s="37"/>
      <c r="AU736" s="37"/>
      <c r="AV736" s="37"/>
      <c r="AW736" s="37"/>
      <c r="AX736" s="37"/>
      <c r="AY736" s="37"/>
      <c r="AZ736" s="37"/>
      <c r="BA736" s="37"/>
      <c r="BB736" s="37"/>
      <c r="BC736" s="37"/>
      <c r="BD736" s="37"/>
    </row>
    <row r="737" spans="1:56" ht="16.5" customHeight="1" x14ac:dyDescent="0.3">
      <c r="A737" s="39"/>
      <c r="B737" s="39"/>
      <c r="C737" s="39"/>
      <c r="D737" s="39"/>
      <c r="E737" s="37"/>
      <c r="F737" s="40"/>
      <c r="G737" s="37"/>
      <c r="H737" s="37"/>
      <c r="I737" s="37"/>
      <c r="J737" s="37"/>
      <c r="K737" s="37"/>
      <c r="L737" s="37"/>
      <c r="M737" s="37"/>
      <c r="N737" s="37"/>
      <c r="O737" s="37"/>
      <c r="P737" s="37"/>
      <c r="Q737" s="37"/>
      <c r="R737" s="37"/>
      <c r="S737" s="37"/>
      <c r="T737" s="37"/>
      <c r="U737" s="37"/>
      <c r="V737" s="37"/>
      <c r="W737" s="37"/>
      <c r="X737" s="37"/>
      <c r="Y737" s="37"/>
      <c r="Z737" s="37"/>
      <c r="AA737" s="37"/>
      <c r="AB737" s="37"/>
      <c r="AC737" s="37"/>
      <c r="AD737" s="37"/>
      <c r="AE737" s="37"/>
      <c r="AF737" s="37"/>
      <c r="AG737" s="37"/>
      <c r="AH737" s="37"/>
      <c r="AI737" s="37"/>
      <c r="AJ737" s="37"/>
      <c r="AK737" s="37"/>
      <c r="AL737" s="37"/>
      <c r="AM737" s="37"/>
      <c r="AN737" s="37"/>
      <c r="AO737" s="37"/>
      <c r="AP737" s="37"/>
      <c r="AQ737" s="37"/>
      <c r="AR737" s="37"/>
      <c r="AS737" s="37"/>
      <c r="AT737" s="37"/>
      <c r="AU737" s="37"/>
      <c r="AV737" s="37"/>
      <c r="AW737" s="37"/>
      <c r="AX737" s="37"/>
      <c r="AY737" s="37"/>
      <c r="AZ737" s="37"/>
      <c r="BA737" s="37"/>
      <c r="BB737" s="37"/>
      <c r="BC737" s="37"/>
      <c r="BD737" s="37"/>
    </row>
    <row r="738" spans="1:56" ht="16.5" customHeight="1" x14ac:dyDescent="0.3">
      <c r="A738" s="39"/>
      <c r="B738" s="39"/>
      <c r="C738" s="39"/>
      <c r="D738" s="39"/>
      <c r="E738" s="37"/>
      <c r="F738" s="40"/>
      <c r="G738" s="37"/>
      <c r="H738" s="37"/>
      <c r="I738" s="37"/>
      <c r="J738" s="37"/>
      <c r="K738" s="37"/>
      <c r="L738" s="37"/>
      <c r="M738" s="37"/>
      <c r="N738" s="37"/>
      <c r="O738" s="37"/>
      <c r="P738" s="37"/>
      <c r="Q738" s="37"/>
      <c r="R738" s="37"/>
      <c r="S738" s="37"/>
      <c r="T738" s="37"/>
      <c r="U738" s="37"/>
      <c r="V738" s="37"/>
      <c r="W738" s="37"/>
      <c r="X738" s="37"/>
      <c r="Y738" s="37"/>
      <c r="Z738" s="37"/>
      <c r="AA738" s="37"/>
      <c r="AB738" s="37"/>
      <c r="AC738" s="37"/>
      <c r="AD738" s="37"/>
      <c r="AE738" s="37"/>
      <c r="AF738" s="37"/>
      <c r="AG738" s="37"/>
      <c r="AH738" s="37"/>
      <c r="AI738" s="37"/>
      <c r="AJ738" s="37"/>
      <c r="AK738" s="37"/>
      <c r="AL738" s="37"/>
      <c r="AM738" s="37"/>
      <c r="AN738" s="37"/>
      <c r="AO738" s="37"/>
      <c r="AP738" s="37"/>
      <c r="AQ738" s="37"/>
      <c r="AR738" s="37"/>
      <c r="AS738" s="37"/>
      <c r="AT738" s="37"/>
      <c r="AU738" s="37"/>
      <c r="AV738" s="37"/>
      <c r="AW738" s="37"/>
      <c r="AX738" s="37"/>
      <c r="AY738" s="37"/>
      <c r="AZ738" s="37"/>
      <c r="BA738" s="37"/>
      <c r="BB738" s="37"/>
      <c r="BC738" s="37"/>
      <c r="BD738" s="37"/>
    </row>
    <row r="739" spans="1:56" ht="16.5" customHeight="1" x14ac:dyDescent="0.3">
      <c r="A739" s="39"/>
      <c r="B739" s="39"/>
      <c r="C739" s="39"/>
      <c r="D739" s="39"/>
      <c r="E739" s="37"/>
      <c r="F739" s="40"/>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c r="AF739" s="37"/>
      <c r="AG739" s="37"/>
      <c r="AH739" s="37"/>
      <c r="AI739" s="37"/>
      <c r="AJ739" s="37"/>
      <c r="AK739" s="37"/>
      <c r="AL739" s="37"/>
      <c r="AM739" s="37"/>
      <c r="AN739" s="37"/>
      <c r="AO739" s="37"/>
      <c r="AP739" s="37"/>
      <c r="AQ739" s="37"/>
      <c r="AR739" s="37"/>
      <c r="AS739" s="37"/>
      <c r="AT739" s="37"/>
      <c r="AU739" s="37"/>
      <c r="AV739" s="37"/>
      <c r="AW739" s="37"/>
      <c r="AX739" s="37"/>
      <c r="AY739" s="37"/>
      <c r="AZ739" s="37"/>
      <c r="BA739" s="37"/>
      <c r="BB739" s="37"/>
      <c r="BC739" s="37"/>
      <c r="BD739" s="37"/>
    </row>
    <row r="740" spans="1:56" ht="16.5" customHeight="1" x14ac:dyDescent="0.3">
      <c r="A740" s="39"/>
      <c r="B740" s="39"/>
      <c r="C740" s="39"/>
      <c r="D740" s="39"/>
      <c r="E740" s="37"/>
      <c r="F740" s="40"/>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c r="AF740" s="37"/>
      <c r="AG740" s="37"/>
      <c r="AH740" s="37"/>
      <c r="AI740" s="37"/>
      <c r="AJ740" s="37"/>
      <c r="AK740" s="37"/>
      <c r="AL740" s="37"/>
      <c r="AM740" s="37"/>
      <c r="AN740" s="37"/>
      <c r="AO740" s="37"/>
      <c r="AP740" s="37"/>
      <c r="AQ740" s="37"/>
      <c r="AR740" s="37"/>
      <c r="AS740" s="37"/>
      <c r="AT740" s="37"/>
      <c r="AU740" s="37"/>
      <c r="AV740" s="37"/>
      <c r="AW740" s="37"/>
      <c r="AX740" s="37"/>
      <c r="AY740" s="37"/>
      <c r="AZ740" s="37"/>
      <c r="BA740" s="37"/>
      <c r="BB740" s="37"/>
      <c r="BC740" s="37"/>
      <c r="BD740" s="37"/>
    </row>
    <row r="741" spans="1:56" ht="16.5" customHeight="1" x14ac:dyDescent="0.3">
      <c r="A741" s="39"/>
      <c r="B741" s="39"/>
      <c r="C741" s="39"/>
      <c r="D741" s="39"/>
      <c r="E741" s="37"/>
      <c r="F741" s="40"/>
      <c r="G741" s="37"/>
      <c r="H741" s="37"/>
      <c r="I741" s="37"/>
      <c r="J741" s="37"/>
      <c r="K741" s="37"/>
      <c r="L741" s="37"/>
      <c r="M741" s="37"/>
      <c r="N741" s="37"/>
      <c r="O741" s="37"/>
      <c r="P741" s="37"/>
      <c r="Q741" s="37"/>
      <c r="R741" s="37"/>
      <c r="S741" s="37"/>
      <c r="T741" s="37"/>
      <c r="U741" s="37"/>
      <c r="V741" s="37"/>
      <c r="W741" s="37"/>
      <c r="X741" s="37"/>
      <c r="Y741" s="37"/>
      <c r="Z741" s="37"/>
      <c r="AA741" s="37"/>
      <c r="AB741" s="37"/>
      <c r="AC741" s="37"/>
      <c r="AD741" s="37"/>
      <c r="AE741" s="37"/>
      <c r="AF741" s="37"/>
      <c r="AG741" s="37"/>
      <c r="AH741" s="37"/>
      <c r="AI741" s="37"/>
      <c r="AJ741" s="37"/>
      <c r="AK741" s="37"/>
      <c r="AL741" s="37"/>
      <c r="AM741" s="37"/>
      <c r="AN741" s="37"/>
      <c r="AO741" s="37"/>
      <c r="AP741" s="37"/>
      <c r="AQ741" s="37"/>
      <c r="AR741" s="37"/>
      <c r="AS741" s="37"/>
      <c r="AT741" s="37"/>
      <c r="AU741" s="37"/>
      <c r="AV741" s="37"/>
      <c r="AW741" s="37"/>
      <c r="AX741" s="37"/>
      <c r="AY741" s="37"/>
      <c r="AZ741" s="37"/>
      <c r="BA741" s="37"/>
      <c r="BB741" s="37"/>
      <c r="BC741" s="37"/>
      <c r="BD741" s="37"/>
    </row>
    <row r="742" spans="1:56" ht="16.5" customHeight="1" x14ac:dyDescent="0.3">
      <c r="A742" s="39"/>
      <c r="B742" s="39"/>
      <c r="C742" s="39"/>
      <c r="D742" s="39"/>
      <c r="E742" s="37"/>
      <c r="F742" s="40"/>
      <c r="G742" s="37"/>
      <c r="H742" s="37"/>
      <c r="I742" s="37"/>
      <c r="J742" s="37"/>
      <c r="K742" s="37"/>
      <c r="L742" s="37"/>
      <c r="M742" s="37"/>
      <c r="N742" s="37"/>
      <c r="O742" s="37"/>
      <c r="P742" s="37"/>
      <c r="Q742" s="37"/>
      <c r="R742" s="37"/>
      <c r="S742" s="37"/>
      <c r="T742" s="37"/>
      <c r="U742" s="37"/>
      <c r="V742" s="37"/>
      <c r="W742" s="37"/>
      <c r="X742" s="37"/>
      <c r="Y742" s="37"/>
      <c r="Z742" s="37"/>
      <c r="AA742" s="37"/>
      <c r="AB742" s="37"/>
      <c r="AC742" s="37"/>
      <c r="AD742" s="37"/>
      <c r="AE742" s="37"/>
      <c r="AF742" s="37"/>
      <c r="AG742" s="37"/>
      <c r="AH742" s="37"/>
      <c r="AI742" s="37"/>
      <c r="AJ742" s="37"/>
      <c r="AK742" s="37"/>
      <c r="AL742" s="37"/>
      <c r="AM742" s="37"/>
      <c r="AN742" s="37"/>
      <c r="AO742" s="37"/>
      <c r="AP742" s="37"/>
      <c r="AQ742" s="37"/>
      <c r="AR742" s="37"/>
      <c r="AS742" s="37"/>
      <c r="AT742" s="37"/>
      <c r="AU742" s="37"/>
      <c r="AV742" s="37"/>
      <c r="AW742" s="37"/>
      <c r="AX742" s="37"/>
      <c r="AY742" s="37"/>
      <c r="AZ742" s="37"/>
      <c r="BA742" s="37"/>
      <c r="BB742" s="37"/>
      <c r="BC742" s="37"/>
      <c r="BD742" s="37"/>
    </row>
    <row r="743" spans="1:56" ht="16.5" customHeight="1" x14ac:dyDescent="0.3">
      <c r="A743" s="39"/>
      <c r="B743" s="39"/>
      <c r="C743" s="39"/>
      <c r="D743" s="39"/>
      <c r="E743" s="37"/>
      <c r="F743" s="40"/>
      <c r="G743" s="37"/>
      <c r="H743" s="37"/>
      <c r="I743" s="37"/>
      <c r="J743" s="37"/>
      <c r="K743" s="37"/>
      <c r="L743" s="37"/>
      <c r="M743" s="37"/>
      <c r="N743" s="37"/>
      <c r="O743" s="37"/>
      <c r="P743" s="37"/>
      <c r="Q743" s="37"/>
      <c r="R743" s="37"/>
      <c r="S743" s="37"/>
      <c r="T743" s="37"/>
      <c r="U743" s="37"/>
      <c r="V743" s="37"/>
      <c r="W743" s="37"/>
      <c r="X743" s="37"/>
      <c r="Y743" s="37"/>
      <c r="Z743" s="37"/>
      <c r="AA743" s="37"/>
      <c r="AB743" s="37"/>
      <c r="AC743" s="37"/>
      <c r="AD743" s="37"/>
      <c r="AE743" s="37"/>
      <c r="AF743" s="37"/>
      <c r="AG743" s="37"/>
      <c r="AH743" s="37"/>
      <c r="AI743" s="37"/>
      <c r="AJ743" s="37"/>
      <c r="AK743" s="37"/>
      <c r="AL743" s="37"/>
      <c r="AM743" s="37"/>
      <c r="AN743" s="37"/>
      <c r="AO743" s="37"/>
      <c r="AP743" s="37"/>
      <c r="AQ743" s="37"/>
      <c r="AR743" s="37"/>
      <c r="AS743" s="37"/>
      <c r="AT743" s="37"/>
      <c r="AU743" s="37"/>
      <c r="AV743" s="37"/>
      <c r="AW743" s="37"/>
      <c r="AX743" s="37"/>
      <c r="AY743" s="37"/>
      <c r="AZ743" s="37"/>
      <c r="BA743" s="37"/>
      <c r="BB743" s="37"/>
      <c r="BC743" s="37"/>
      <c r="BD743" s="37"/>
    </row>
    <row r="744" spans="1:56" ht="16.5" customHeight="1" x14ac:dyDescent="0.3">
      <c r="A744" s="39"/>
      <c r="B744" s="39"/>
      <c r="C744" s="39"/>
      <c r="D744" s="39"/>
      <c r="E744" s="37"/>
      <c r="F744" s="40"/>
      <c r="G744" s="37"/>
      <c r="H744" s="37"/>
      <c r="I744" s="37"/>
      <c r="J744" s="37"/>
      <c r="K744" s="37"/>
      <c r="L744" s="37"/>
      <c r="M744" s="37"/>
      <c r="N744" s="37"/>
      <c r="O744" s="37"/>
      <c r="P744" s="37"/>
      <c r="Q744" s="37"/>
      <c r="R744" s="37"/>
      <c r="S744" s="37"/>
      <c r="T744" s="37"/>
      <c r="U744" s="37"/>
      <c r="V744" s="37"/>
      <c r="W744" s="37"/>
      <c r="X744" s="37"/>
      <c r="Y744" s="37"/>
      <c r="Z744" s="37"/>
      <c r="AA744" s="37"/>
      <c r="AB744" s="37"/>
      <c r="AC744" s="37"/>
      <c r="AD744" s="37"/>
      <c r="AE744" s="37"/>
      <c r="AF744" s="37"/>
      <c r="AG744" s="37"/>
      <c r="AH744" s="37"/>
      <c r="AI744" s="37"/>
      <c r="AJ744" s="37"/>
      <c r="AK744" s="37"/>
      <c r="AL744" s="37"/>
      <c r="AM744" s="37"/>
      <c r="AN744" s="37"/>
      <c r="AO744" s="37"/>
      <c r="AP744" s="37"/>
      <c r="AQ744" s="37"/>
      <c r="AR744" s="37"/>
      <c r="AS744" s="37"/>
      <c r="AT744" s="37"/>
      <c r="AU744" s="37"/>
      <c r="AV744" s="37"/>
      <c r="AW744" s="37"/>
      <c r="AX744" s="37"/>
      <c r="AY744" s="37"/>
      <c r="AZ744" s="37"/>
      <c r="BA744" s="37"/>
      <c r="BB744" s="37"/>
      <c r="BC744" s="37"/>
      <c r="BD744" s="37"/>
    </row>
    <row r="745" spans="1:56" ht="16.5" customHeight="1" x14ac:dyDescent="0.3">
      <c r="A745" s="39"/>
      <c r="B745" s="39"/>
      <c r="C745" s="39"/>
      <c r="D745" s="39"/>
      <c r="E745" s="37"/>
      <c r="F745" s="40"/>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c r="AF745" s="37"/>
      <c r="AG745" s="37"/>
      <c r="AH745" s="37"/>
      <c r="AI745" s="37"/>
      <c r="AJ745" s="37"/>
      <c r="AK745" s="37"/>
      <c r="AL745" s="37"/>
      <c r="AM745" s="37"/>
      <c r="AN745" s="37"/>
      <c r="AO745" s="37"/>
      <c r="AP745" s="37"/>
      <c r="AQ745" s="37"/>
      <c r="AR745" s="37"/>
      <c r="AS745" s="37"/>
      <c r="AT745" s="37"/>
      <c r="AU745" s="37"/>
      <c r="AV745" s="37"/>
      <c r="AW745" s="37"/>
      <c r="AX745" s="37"/>
      <c r="AY745" s="37"/>
      <c r="AZ745" s="37"/>
      <c r="BA745" s="37"/>
      <c r="BB745" s="37"/>
      <c r="BC745" s="37"/>
      <c r="BD745" s="37"/>
    </row>
    <row r="746" spans="1:56" ht="16.5" customHeight="1" x14ac:dyDescent="0.3">
      <c r="A746" s="39"/>
      <c r="B746" s="39"/>
      <c r="C746" s="39"/>
      <c r="D746" s="39"/>
      <c r="E746" s="37"/>
      <c r="F746" s="40"/>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c r="AF746" s="37"/>
      <c r="AG746" s="37"/>
      <c r="AH746" s="37"/>
      <c r="AI746" s="37"/>
      <c r="AJ746" s="37"/>
      <c r="AK746" s="37"/>
      <c r="AL746" s="37"/>
      <c r="AM746" s="37"/>
      <c r="AN746" s="37"/>
      <c r="AO746" s="37"/>
      <c r="AP746" s="37"/>
      <c r="AQ746" s="37"/>
      <c r="AR746" s="37"/>
      <c r="AS746" s="37"/>
      <c r="AT746" s="37"/>
      <c r="AU746" s="37"/>
      <c r="AV746" s="37"/>
      <c r="AW746" s="37"/>
      <c r="AX746" s="37"/>
      <c r="AY746" s="37"/>
      <c r="AZ746" s="37"/>
      <c r="BA746" s="37"/>
      <c r="BB746" s="37"/>
      <c r="BC746" s="37"/>
      <c r="BD746" s="37"/>
    </row>
    <row r="747" spans="1:56" ht="16.5" customHeight="1" x14ac:dyDescent="0.3">
      <c r="A747" s="39"/>
      <c r="B747" s="39"/>
      <c r="C747" s="39"/>
      <c r="D747" s="39"/>
      <c r="E747" s="37"/>
      <c r="F747" s="40"/>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c r="AF747" s="37"/>
      <c r="AG747" s="37"/>
      <c r="AH747" s="37"/>
      <c r="AI747" s="37"/>
      <c r="AJ747" s="37"/>
      <c r="AK747" s="37"/>
      <c r="AL747" s="37"/>
      <c r="AM747" s="37"/>
      <c r="AN747" s="37"/>
      <c r="AO747" s="37"/>
      <c r="AP747" s="37"/>
      <c r="AQ747" s="37"/>
      <c r="AR747" s="37"/>
      <c r="AS747" s="37"/>
      <c r="AT747" s="37"/>
      <c r="AU747" s="37"/>
      <c r="AV747" s="37"/>
      <c r="AW747" s="37"/>
      <c r="AX747" s="37"/>
      <c r="AY747" s="37"/>
      <c r="AZ747" s="37"/>
      <c r="BA747" s="37"/>
      <c r="BB747" s="37"/>
      <c r="BC747" s="37"/>
      <c r="BD747" s="37"/>
    </row>
    <row r="748" spans="1:56" ht="16.5" customHeight="1" x14ac:dyDescent="0.3">
      <c r="A748" s="39"/>
      <c r="B748" s="39"/>
      <c r="C748" s="39"/>
      <c r="D748" s="39"/>
      <c r="E748" s="37"/>
      <c r="F748" s="40"/>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c r="AF748" s="37"/>
      <c r="AG748" s="37"/>
      <c r="AH748" s="37"/>
      <c r="AI748" s="37"/>
      <c r="AJ748" s="37"/>
      <c r="AK748" s="37"/>
      <c r="AL748" s="37"/>
      <c r="AM748" s="37"/>
      <c r="AN748" s="37"/>
      <c r="AO748" s="37"/>
      <c r="AP748" s="37"/>
      <c r="AQ748" s="37"/>
      <c r="AR748" s="37"/>
      <c r="AS748" s="37"/>
      <c r="AT748" s="37"/>
      <c r="AU748" s="37"/>
      <c r="AV748" s="37"/>
      <c r="AW748" s="37"/>
      <c r="AX748" s="37"/>
      <c r="AY748" s="37"/>
      <c r="AZ748" s="37"/>
      <c r="BA748" s="37"/>
      <c r="BB748" s="37"/>
      <c r="BC748" s="37"/>
      <c r="BD748" s="37"/>
    </row>
    <row r="749" spans="1:56" ht="16.5" customHeight="1" x14ac:dyDescent="0.3">
      <c r="A749" s="39"/>
      <c r="B749" s="39"/>
      <c r="C749" s="39"/>
      <c r="D749" s="39"/>
      <c r="E749" s="37"/>
      <c r="F749" s="40"/>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c r="AG749" s="37"/>
      <c r="AH749" s="37"/>
      <c r="AI749" s="37"/>
      <c r="AJ749" s="37"/>
      <c r="AK749" s="37"/>
      <c r="AL749" s="37"/>
      <c r="AM749" s="37"/>
      <c r="AN749" s="37"/>
      <c r="AO749" s="37"/>
      <c r="AP749" s="37"/>
      <c r="AQ749" s="37"/>
      <c r="AR749" s="37"/>
      <c r="AS749" s="37"/>
      <c r="AT749" s="37"/>
      <c r="AU749" s="37"/>
      <c r="AV749" s="37"/>
      <c r="AW749" s="37"/>
      <c r="AX749" s="37"/>
      <c r="AY749" s="37"/>
      <c r="AZ749" s="37"/>
      <c r="BA749" s="37"/>
      <c r="BB749" s="37"/>
      <c r="BC749" s="37"/>
      <c r="BD749" s="37"/>
    </row>
    <row r="750" spans="1:56" ht="16.5" customHeight="1" x14ac:dyDescent="0.3">
      <c r="A750" s="39"/>
      <c r="B750" s="39"/>
      <c r="C750" s="39"/>
      <c r="D750" s="39"/>
      <c r="E750" s="37"/>
      <c r="F750" s="40"/>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c r="AF750" s="37"/>
      <c r="AG750" s="37"/>
      <c r="AH750" s="37"/>
      <c r="AI750" s="37"/>
      <c r="AJ750" s="37"/>
      <c r="AK750" s="37"/>
      <c r="AL750" s="37"/>
      <c r="AM750" s="37"/>
      <c r="AN750" s="37"/>
      <c r="AO750" s="37"/>
      <c r="AP750" s="37"/>
      <c r="AQ750" s="37"/>
      <c r="AR750" s="37"/>
      <c r="AS750" s="37"/>
      <c r="AT750" s="37"/>
      <c r="AU750" s="37"/>
      <c r="AV750" s="37"/>
      <c r="AW750" s="37"/>
      <c r="AX750" s="37"/>
      <c r="AY750" s="37"/>
      <c r="AZ750" s="37"/>
      <c r="BA750" s="37"/>
      <c r="BB750" s="37"/>
      <c r="BC750" s="37"/>
      <c r="BD750" s="37"/>
    </row>
    <row r="751" spans="1:56" ht="16.5" customHeight="1" x14ac:dyDescent="0.3">
      <c r="A751" s="39"/>
      <c r="B751" s="39"/>
      <c r="C751" s="39"/>
      <c r="D751" s="39"/>
      <c r="E751" s="37"/>
      <c r="F751" s="40"/>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c r="AF751" s="37"/>
      <c r="AG751" s="37"/>
      <c r="AH751" s="37"/>
      <c r="AI751" s="37"/>
      <c r="AJ751" s="37"/>
      <c r="AK751" s="37"/>
      <c r="AL751" s="37"/>
      <c r="AM751" s="37"/>
      <c r="AN751" s="37"/>
      <c r="AO751" s="37"/>
      <c r="AP751" s="37"/>
      <c r="AQ751" s="37"/>
      <c r="AR751" s="37"/>
      <c r="AS751" s="37"/>
      <c r="AT751" s="37"/>
      <c r="AU751" s="37"/>
      <c r="AV751" s="37"/>
      <c r="AW751" s="37"/>
      <c r="AX751" s="37"/>
      <c r="AY751" s="37"/>
      <c r="AZ751" s="37"/>
      <c r="BA751" s="37"/>
      <c r="BB751" s="37"/>
      <c r="BC751" s="37"/>
      <c r="BD751" s="37"/>
    </row>
    <row r="752" spans="1:56" ht="16.5" customHeight="1" x14ac:dyDescent="0.3">
      <c r="A752" s="39"/>
      <c r="B752" s="39"/>
      <c r="C752" s="39"/>
      <c r="D752" s="39"/>
      <c r="E752" s="37"/>
      <c r="F752" s="40"/>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c r="AF752" s="37"/>
      <c r="AG752" s="37"/>
      <c r="AH752" s="37"/>
      <c r="AI752" s="37"/>
      <c r="AJ752" s="37"/>
      <c r="AK752" s="37"/>
      <c r="AL752" s="37"/>
      <c r="AM752" s="37"/>
      <c r="AN752" s="37"/>
      <c r="AO752" s="37"/>
      <c r="AP752" s="37"/>
      <c r="AQ752" s="37"/>
      <c r="AR752" s="37"/>
      <c r="AS752" s="37"/>
      <c r="AT752" s="37"/>
      <c r="AU752" s="37"/>
      <c r="AV752" s="37"/>
      <c r="AW752" s="37"/>
      <c r="AX752" s="37"/>
      <c r="AY752" s="37"/>
      <c r="AZ752" s="37"/>
      <c r="BA752" s="37"/>
      <c r="BB752" s="37"/>
      <c r="BC752" s="37"/>
      <c r="BD752" s="37"/>
    </row>
    <row r="753" spans="1:56" ht="16.5" customHeight="1" x14ac:dyDescent="0.3">
      <c r="A753" s="39"/>
      <c r="B753" s="39"/>
      <c r="C753" s="39"/>
      <c r="D753" s="39"/>
      <c r="E753" s="37"/>
      <c r="F753" s="40"/>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c r="AF753" s="37"/>
      <c r="AG753" s="37"/>
      <c r="AH753" s="37"/>
      <c r="AI753" s="37"/>
      <c r="AJ753" s="37"/>
      <c r="AK753" s="37"/>
      <c r="AL753" s="37"/>
      <c r="AM753" s="37"/>
      <c r="AN753" s="37"/>
      <c r="AO753" s="37"/>
      <c r="AP753" s="37"/>
      <c r="AQ753" s="37"/>
      <c r="AR753" s="37"/>
      <c r="AS753" s="37"/>
      <c r="AT753" s="37"/>
      <c r="AU753" s="37"/>
      <c r="AV753" s="37"/>
      <c r="AW753" s="37"/>
      <c r="AX753" s="37"/>
      <c r="AY753" s="37"/>
      <c r="AZ753" s="37"/>
      <c r="BA753" s="37"/>
      <c r="BB753" s="37"/>
      <c r="BC753" s="37"/>
      <c r="BD753" s="37"/>
    </row>
    <row r="754" spans="1:56" ht="16.5" customHeight="1" x14ac:dyDescent="0.3">
      <c r="A754" s="39"/>
      <c r="B754" s="39"/>
      <c r="C754" s="39"/>
      <c r="D754" s="39"/>
      <c r="E754" s="37"/>
      <c r="F754" s="40"/>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c r="AF754" s="37"/>
      <c r="AG754" s="37"/>
      <c r="AH754" s="37"/>
      <c r="AI754" s="37"/>
      <c r="AJ754" s="37"/>
      <c r="AK754" s="37"/>
      <c r="AL754" s="37"/>
      <c r="AM754" s="37"/>
      <c r="AN754" s="37"/>
      <c r="AO754" s="37"/>
      <c r="AP754" s="37"/>
      <c r="AQ754" s="37"/>
      <c r="AR754" s="37"/>
      <c r="AS754" s="37"/>
      <c r="AT754" s="37"/>
      <c r="AU754" s="37"/>
      <c r="AV754" s="37"/>
      <c r="AW754" s="37"/>
      <c r="AX754" s="37"/>
      <c r="AY754" s="37"/>
      <c r="AZ754" s="37"/>
      <c r="BA754" s="37"/>
      <c r="BB754" s="37"/>
      <c r="BC754" s="37"/>
      <c r="BD754" s="37"/>
    </row>
    <row r="755" spans="1:56" ht="16.5" customHeight="1" x14ac:dyDescent="0.3">
      <c r="A755" s="39"/>
      <c r="B755" s="39"/>
      <c r="C755" s="39"/>
      <c r="D755" s="39"/>
      <c r="E755" s="37"/>
      <c r="F755" s="40"/>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c r="AF755" s="37"/>
      <c r="AG755" s="37"/>
      <c r="AH755" s="37"/>
      <c r="AI755" s="37"/>
      <c r="AJ755" s="37"/>
      <c r="AK755" s="37"/>
      <c r="AL755" s="37"/>
      <c r="AM755" s="37"/>
      <c r="AN755" s="37"/>
      <c r="AO755" s="37"/>
      <c r="AP755" s="37"/>
      <c r="AQ755" s="37"/>
      <c r="AR755" s="37"/>
      <c r="AS755" s="37"/>
      <c r="AT755" s="37"/>
      <c r="AU755" s="37"/>
      <c r="AV755" s="37"/>
      <c r="AW755" s="37"/>
      <c r="AX755" s="37"/>
      <c r="AY755" s="37"/>
      <c r="AZ755" s="37"/>
      <c r="BA755" s="37"/>
      <c r="BB755" s="37"/>
      <c r="BC755" s="37"/>
      <c r="BD755" s="37"/>
    </row>
    <row r="756" spans="1:56" ht="16.5" customHeight="1" x14ac:dyDescent="0.3">
      <c r="A756" s="39"/>
      <c r="B756" s="39"/>
      <c r="C756" s="39"/>
      <c r="D756" s="39"/>
      <c r="E756" s="37"/>
      <c r="F756" s="40"/>
      <c r="G756" s="37"/>
      <c r="H756" s="37"/>
      <c r="I756" s="37"/>
      <c r="J756" s="37"/>
      <c r="K756" s="37"/>
      <c r="L756" s="37"/>
      <c r="M756" s="37"/>
      <c r="N756" s="37"/>
      <c r="O756" s="37"/>
      <c r="P756" s="37"/>
      <c r="Q756" s="37"/>
      <c r="R756" s="37"/>
      <c r="S756" s="37"/>
      <c r="T756" s="37"/>
      <c r="U756" s="37"/>
      <c r="V756" s="37"/>
      <c r="W756" s="37"/>
      <c r="X756" s="37"/>
      <c r="Y756" s="37"/>
      <c r="Z756" s="37"/>
      <c r="AA756" s="37"/>
      <c r="AB756" s="37"/>
      <c r="AC756" s="37"/>
      <c r="AD756" s="37"/>
      <c r="AE756" s="37"/>
      <c r="AF756" s="37"/>
      <c r="AG756" s="37"/>
      <c r="AH756" s="37"/>
      <c r="AI756" s="37"/>
      <c r="AJ756" s="37"/>
      <c r="AK756" s="37"/>
      <c r="AL756" s="37"/>
      <c r="AM756" s="37"/>
      <c r="AN756" s="37"/>
      <c r="AO756" s="37"/>
      <c r="AP756" s="37"/>
      <c r="AQ756" s="37"/>
      <c r="AR756" s="37"/>
      <c r="AS756" s="37"/>
      <c r="AT756" s="37"/>
      <c r="AU756" s="37"/>
      <c r="AV756" s="37"/>
      <c r="AW756" s="37"/>
      <c r="AX756" s="37"/>
      <c r="AY756" s="37"/>
      <c r="AZ756" s="37"/>
      <c r="BA756" s="37"/>
      <c r="BB756" s="37"/>
      <c r="BC756" s="37"/>
      <c r="BD756" s="37"/>
    </row>
    <row r="757" spans="1:56" ht="16.5" customHeight="1" x14ac:dyDescent="0.3">
      <c r="A757" s="39"/>
      <c r="B757" s="39"/>
      <c r="C757" s="39"/>
      <c r="D757" s="39"/>
      <c r="E757" s="37"/>
      <c r="F757" s="40"/>
      <c r="G757" s="37"/>
      <c r="H757" s="37"/>
      <c r="I757" s="37"/>
      <c r="J757" s="37"/>
      <c r="K757" s="37"/>
      <c r="L757" s="37"/>
      <c r="M757" s="37"/>
      <c r="N757" s="37"/>
      <c r="O757" s="37"/>
      <c r="P757" s="37"/>
      <c r="Q757" s="37"/>
      <c r="R757" s="37"/>
      <c r="S757" s="37"/>
      <c r="T757" s="37"/>
      <c r="U757" s="37"/>
      <c r="V757" s="37"/>
      <c r="W757" s="37"/>
      <c r="X757" s="37"/>
      <c r="Y757" s="37"/>
      <c r="Z757" s="37"/>
      <c r="AA757" s="37"/>
      <c r="AB757" s="37"/>
      <c r="AC757" s="37"/>
      <c r="AD757" s="37"/>
      <c r="AE757" s="37"/>
      <c r="AF757" s="37"/>
      <c r="AG757" s="37"/>
      <c r="AH757" s="37"/>
      <c r="AI757" s="37"/>
      <c r="AJ757" s="37"/>
      <c r="AK757" s="37"/>
      <c r="AL757" s="37"/>
      <c r="AM757" s="37"/>
      <c r="AN757" s="37"/>
      <c r="AO757" s="37"/>
      <c r="AP757" s="37"/>
      <c r="AQ757" s="37"/>
      <c r="AR757" s="37"/>
      <c r="AS757" s="37"/>
      <c r="AT757" s="37"/>
      <c r="AU757" s="37"/>
      <c r="AV757" s="37"/>
      <c r="AW757" s="37"/>
      <c r="AX757" s="37"/>
      <c r="AY757" s="37"/>
      <c r="AZ757" s="37"/>
      <c r="BA757" s="37"/>
      <c r="BB757" s="37"/>
      <c r="BC757" s="37"/>
      <c r="BD757" s="37"/>
    </row>
    <row r="758" spans="1:56" ht="16.5" customHeight="1" x14ac:dyDescent="0.3">
      <c r="A758" s="39"/>
      <c r="B758" s="39"/>
      <c r="C758" s="39"/>
      <c r="D758" s="39"/>
      <c r="E758" s="37"/>
      <c r="F758" s="40"/>
      <c r="G758" s="37"/>
      <c r="H758" s="37"/>
      <c r="I758" s="37"/>
      <c r="J758" s="37"/>
      <c r="K758" s="37"/>
      <c r="L758" s="37"/>
      <c r="M758" s="37"/>
      <c r="N758" s="37"/>
      <c r="O758" s="37"/>
      <c r="P758" s="37"/>
      <c r="Q758" s="37"/>
      <c r="R758" s="37"/>
      <c r="S758" s="37"/>
      <c r="T758" s="37"/>
      <c r="U758" s="37"/>
      <c r="V758" s="37"/>
      <c r="W758" s="37"/>
      <c r="X758" s="37"/>
      <c r="Y758" s="37"/>
      <c r="Z758" s="37"/>
      <c r="AA758" s="37"/>
      <c r="AB758" s="37"/>
      <c r="AC758" s="37"/>
      <c r="AD758" s="37"/>
      <c r="AE758" s="37"/>
      <c r="AF758" s="37"/>
      <c r="AG758" s="37"/>
      <c r="AH758" s="37"/>
      <c r="AI758" s="37"/>
      <c r="AJ758" s="37"/>
      <c r="AK758" s="37"/>
      <c r="AL758" s="37"/>
      <c r="AM758" s="37"/>
      <c r="AN758" s="37"/>
      <c r="AO758" s="37"/>
      <c r="AP758" s="37"/>
      <c r="AQ758" s="37"/>
      <c r="AR758" s="37"/>
      <c r="AS758" s="37"/>
      <c r="AT758" s="37"/>
      <c r="AU758" s="37"/>
      <c r="AV758" s="37"/>
      <c r="AW758" s="37"/>
      <c r="AX758" s="37"/>
      <c r="AY758" s="37"/>
      <c r="AZ758" s="37"/>
      <c r="BA758" s="37"/>
      <c r="BB758" s="37"/>
      <c r="BC758" s="37"/>
      <c r="BD758" s="37"/>
    </row>
    <row r="759" spans="1:56" ht="16.5" customHeight="1" x14ac:dyDescent="0.3">
      <c r="A759" s="39"/>
      <c r="B759" s="39"/>
      <c r="C759" s="39"/>
      <c r="D759" s="39"/>
      <c r="E759" s="37"/>
      <c r="F759" s="40"/>
      <c r="G759" s="37"/>
      <c r="H759" s="37"/>
      <c r="I759" s="37"/>
      <c r="J759" s="37"/>
      <c r="K759" s="37"/>
      <c r="L759" s="37"/>
      <c r="M759" s="37"/>
      <c r="N759" s="37"/>
      <c r="O759" s="37"/>
      <c r="P759" s="37"/>
      <c r="Q759" s="37"/>
      <c r="R759" s="37"/>
      <c r="S759" s="37"/>
      <c r="T759" s="37"/>
      <c r="U759" s="37"/>
      <c r="V759" s="37"/>
      <c r="W759" s="37"/>
      <c r="X759" s="37"/>
      <c r="Y759" s="37"/>
      <c r="Z759" s="37"/>
      <c r="AA759" s="37"/>
      <c r="AB759" s="37"/>
      <c r="AC759" s="37"/>
      <c r="AD759" s="37"/>
      <c r="AE759" s="37"/>
      <c r="AF759" s="37"/>
      <c r="AG759" s="37"/>
      <c r="AH759" s="37"/>
      <c r="AI759" s="37"/>
      <c r="AJ759" s="37"/>
      <c r="AK759" s="37"/>
      <c r="AL759" s="37"/>
      <c r="AM759" s="37"/>
      <c r="AN759" s="37"/>
      <c r="AO759" s="37"/>
      <c r="AP759" s="37"/>
      <c r="AQ759" s="37"/>
      <c r="AR759" s="37"/>
      <c r="AS759" s="37"/>
      <c r="AT759" s="37"/>
      <c r="AU759" s="37"/>
      <c r="AV759" s="37"/>
      <c r="AW759" s="37"/>
      <c r="AX759" s="37"/>
      <c r="AY759" s="37"/>
      <c r="AZ759" s="37"/>
      <c r="BA759" s="37"/>
      <c r="BB759" s="37"/>
      <c r="BC759" s="37"/>
      <c r="BD759" s="37"/>
    </row>
    <row r="760" spans="1:56" ht="16.5" customHeight="1" x14ac:dyDescent="0.3">
      <c r="A760" s="39"/>
      <c r="B760" s="39"/>
      <c r="C760" s="39"/>
      <c r="D760" s="39"/>
      <c r="E760" s="37"/>
      <c r="F760" s="40"/>
      <c r="G760" s="37"/>
      <c r="H760" s="37"/>
      <c r="I760" s="37"/>
      <c r="J760" s="37"/>
      <c r="K760" s="37"/>
      <c r="L760" s="37"/>
      <c r="M760" s="37"/>
      <c r="N760" s="37"/>
      <c r="O760" s="37"/>
      <c r="P760" s="37"/>
      <c r="Q760" s="37"/>
      <c r="R760" s="37"/>
      <c r="S760" s="37"/>
      <c r="T760" s="37"/>
      <c r="U760" s="37"/>
      <c r="V760" s="37"/>
      <c r="W760" s="37"/>
      <c r="X760" s="37"/>
      <c r="Y760" s="37"/>
      <c r="Z760" s="37"/>
      <c r="AA760" s="37"/>
      <c r="AB760" s="37"/>
      <c r="AC760" s="37"/>
      <c r="AD760" s="37"/>
      <c r="AE760" s="37"/>
      <c r="AF760" s="37"/>
      <c r="AG760" s="37"/>
      <c r="AH760" s="37"/>
      <c r="AI760" s="37"/>
      <c r="AJ760" s="37"/>
      <c r="AK760" s="37"/>
      <c r="AL760" s="37"/>
      <c r="AM760" s="37"/>
      <c r="AN760" s="37"/>
      <c r="AO760" s="37"/>
      <c r="AP760" s="37"/>
      <c r="AQ760" s="37"/>
      <c r="AR760" s="37"/>
      <c r="AS760" s="37"/>
      <c r="AT760" s="37"/>
      <c r="AU760" s="37"/>
      <c r="AV760" s="37"/>
      <c r="AW760" s="37"/>
      <c r="AX760" s="37"/>
      <c r="AY760" s="37"/>
      <c r="AZ760" s="37"/>
      <c r="BA760" s="37"/>
      <c r="BB760" s="37"/>
      <c r="BC760" s="37"/>
      <c r="BD760" s="37"/>
    </row>
    <row r="761" spans="1:56" ht="16.5" customHeight="1" x14ac:dyDescent="0.3">
      <c r="A761" s="39"/>
      <c r="B761" s="39"/>
      <c r="C761" s="39"/>
      <c r="D761" s="39"/>
      <c r="E761" s="37"/>
      <c r="F761" s="40"/>
      <c r="G761" s="37"/>
      <c r="H761" s="37"/>
      <c r="I761" s="37"/>
      <c r="J761" s="37"/>
      <c r="K761" s="37"/>
      <c r="L761" s="37"/>
      <c r="M761" s="37"/>
      <c r="N761" s="37"/>
      <c r="O761" s="37"/>
      <c r="P761" s="37"/>
      <c r="Q761" s="37"/>
      <c r="R761" s="37"/>
      <c r="S761" s="37"/>
      <c r="T761" s="37"/>
      <c r="U761" s="37"/>
      <c r="V761" s="37"/>
      <c r="W761" s="37"/>
      <c r="X761" s="37"/>
      <c r="Y761" s="37"/>
      <c r="Z761" s="37"/>
      <c r="AA761" s="37"/>
      <c r="AB761" s="37"/>
      <c r="AC761" s="37"/>
      <c r="AD761" s="37"/>
      <c r="AE761" s="37"/>
      <c r="AF761" s="37"/>
      <c r="AG761" s="37"/>
      <c r="AH761" s="37"/>
      <c r="AI761" s="37"/>
      <c r="AJ761" s="37"/>
      <c r="AK761" s="37"/>
      <c r="AL761" s="37"/>
      <c r="AM761" s="37"/>
      <c r="AN761" s="37"/>
      <c r="AO761" s="37"/>
      <c r="AP761" s="37"/>
      <c r="AQ761" s="37"/>
      <c r="AR761" s="37"/>
      <c r="AS761" s="37"/>
      <c r="AT761" s="37"/>
      <c r="AU761" s="37"/>
      <c r="AV761" s="37"/>
      <c r="AW761" s="37"/>
      <c r="AX761" s="37"/>
      <c r="AY761" s="37"/>
      <c r="AZ761" s="37"/>
      <c r="BA761" s="37"/>
      <c r="BB761" s="37"/>
      <c r="BC761" s="37"/>
      <c r="BD761" s="37"/>
    </row>
    <row r="762" spans="1:56" ht="16.5" customHeight="1" x14ac:dyDescent="0.3">
      <c r="A762" s="39"/>
      <c r="B762" s="39"/>
      <c r="C762" s="39"/>
      <c r="D762" s="39"/>
      <c r="E762" s="37"/>
      <c r="F762" s="40"/>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c r="AF762" s="37"/>
      <c r="AG762" s="37"/>
      <c r="AH762" s="37"/>
      <c r="AI762" s="37"/>
      <c r="AJ762" s="37"/>
      <c r="AK762" s="37"/>
      <c r="AL762" s="37"/>
      <c r="AM762" s="37"/>
      <c r="AN762" s="37"/>
      <c r="AO762" s="37"/>
      <c r="AP762" s="37"/>
      <c r="AQ762" s="37"/>
      <c r="AR762" s="37"/>
      <c r="AS762" s="37"/>
      <c r="AT762" s="37"/>
      <c r="AU762" s="37"/>
      <c r="AV762" s="37"/>
      <c r="AW762" s="37"/>
      <c r="AX762" s="37"/>
      <c r="AY762" s="37"/>
      <c r="AZ762" s="37"/>
      <c r="BA762" s="37"/>
      <c r="BB762" s="37"/>
      <c r="BC762" s="37"/>
      <c r="BD762" s="37"/>
    </row>
    <row r="763" spans="1:56" ht="16.5" customHeight="1" x14ac:dyDescent="0.3">
      <c r="A763" s="39"/>
      <c r="B763" s="39"/>
      <c r="C763" s="39"/>
      <c r="D763" s="39"/>
      <c r="E763" s="37"/>
      <c r="F763" s="40"/>
      <c r="G763" s="37"/>
      <c r="H763" s="37"/>
      <c r="I763" s="37"/>
      <c r="J763" s="37"/>
      <c r="K763" s="37"/>
      <c r="L763" s="37"/>
      <c r="M763" s="37"/>
      <c r="N763" s="37"/>
      <c r="O763" s="37"/>
      <c r="P763" s="37"/>
      <c r="Q763" s="37"/>
      <c r="R763" s="37"/>
      <c r="S763" s="37"/>
      <c r="T763" s="37"/>
      <c r="U763" s="37"/>
      <c r="V763" s="37"/>
      <c r="W763" s="37"/>
      <c r="X763" s="37"/>
      <c r="Y763" s="37"/>
      <c r="Z763" s="37"/>
      <c r="AA763" s="37"/>
      <c r="AB763" s="37"/>
      <c r="AC763" s="37"/>
      <c r="AD763" s="37"/>
      <c r="AE763" s="37"/>
      <c r="AF763" s="37"/>
      <c r="AG763" s="37"/>
      <c r="AH763" s="37"/>
      <c r="AI763" s="37"/>
      <c r="AJ763" s="37"/>
      <c r="AK763" s="37"/>
      <c r="AL763" s="37"/>
      <c r="AM763" s="37"/>
      <c r="AN763" s="37"/>
      <c r="AO763" s="37"/>
      <c r="AP763" s="37"/>
      <c r="AQ763" s="37"/>
      <c r="AR763" s="37"/>
      <c r="AS763" s="37"/>
      <c r="AT763" s="37"/>
      <c r="AU763" s="37"/>
      <c r="AV763" s="37"/>
      <c r="AW763" s="37"/>
      <c r="AX763" s="37"/>
      <c r="AY763" s="37"/>
      <c r="AZ763" s="37"/>
      <c r="BA763" s="37"/>
      <c r="BB763" s="37"/>
      <c r="BC763" s="37"/>
      <c r="BD763" s="37"/>
    </row>
    <row r="764" spans="1:56" ht="16.5" customHeight="1" x14ac:dyDescent="0.3">
      <c r="A764" s="39"/>
      <c r="B764" s="39"/>
      <c r="C764" s="39"/>
      <c r="D764" s="39"/>
      <c r="E764" s="37"/>
      <c r="F764" s="40"/>
      <c r="G764" s="37"/>
      <c r="H764" s="37"/>
      <c r="I764" s="37"/>
      <c r="J764" s="37"/>
      <c r="K764" s="37"/>
      <c r="L764" s="37"/>
      <c r="M764" s="37"/>
      <c r="N764" s="37"/>
      <c r="O764" s="37"/>
      <c r="P764" s="37"/>
      <c r="Q764" s="37"/>
      <c r="R764" s="37"/>
      <c r="S764" s="37"/>
      <c r="T764" s="37"/>
      <c r="U764" s="37"/>
      <c r="V764" s="37"/>
      <c r="W764" s="37"/>
      <c r="X764" s="37"/>
      <c r="Y764" s="37"/>
      <c r="Z764" s="37"/>
      <c r="AA764" s="37"/>
      <c r="AB764" s="37"/>
      <c r="AC764" s="37"/>
      <c r="AD764" s="37"/>
      <c r="AE764" s="37"/>
      <c r="AF764" s="37"/>
      <c r="AG764" s="37"/>
      <c r="AH764" s="37"/>
      <c r="AI764" s="37"/>
      <c r="AJ764" s="37"/>
      <c r="AK764" s="37"/>
      <c r="AL764" s="37"/>
      <c r="AM764" s="37"/>
      <c r="AN764" s="37"/>
      <c r="AO764" s="37"/>
      <c r="AP764" s="37"/>
      <c r="AQ764" s="37"/>
      <c r="AR764" s="37"/>
      <c r="AS764" s="37"/>
      <c r="AT764" s="37"/>
      <c r="AU764" s="37"/>
      <c r="AV764" s="37"/>
      <c r="AW764" s="37"/>
      <c r="AX764" s="37"/>
      <c r="AY764" s="37"/>
      <c r="AZ764" s="37"/>
      <c r="BA764" s="37"/>
      <c r="BB764" s="37"/>
      <c r="BC764" s="37"/>
      <c r="BD764" s="37"/>
    </row>
    <row r="765" spans="1:56" ht="16.5" customHeight="1" x14ac:dyDescent="0.3">
      <c r="A765" s="39"/>
      <c r="B765" s="39"/>
      <c r="C765" s="39"/>
      <c r="D765" s="39"/>
      <c r="E765" s="37"/>
      <c r="F765" s="40"/>
      <c r="G765" s="37"/>
      <c r="H765" s="37"/>
      <c r="I765" s="37"/>
      <c r="J765" s="37"/>
      <c r="K765" s="37"/>
      <c r="L765" s="37"/>
      <c r="M765" s="37"/>
      <c r="N765" s="37"/>
      <c r="O765" s="37"/>
      <c r="P765" s="37"/>
      <c r="Q765" s="37"/>
      <c r="R765" s="37"/>
      <c r="S765" s="37"/>
      <c r="T765" s="37"/>
      <c r="U765" s="37"/>
      <c r="V765" s="37"/>
      <c r="W765" s="37"/>
      <c r="X765" s="37"/>
      <c r="Y765" s="37"/>
      <c r="Z765" s="37"/>
      <c r="AA765" s="37"/>
      <c r="AB765" s="37"/>
      <c r="AC765" s="37"/>
      <c r="AD765" s="37"/>
      <c r="AE765" s="37"/>
      <c r="AF765" s="37"/>
      <c r="AG765" s="37"/>
      <c r="AH765" s="37"/>
      <c r="AI765" s="37"/>
      <c r="AJ765" s="37"/>
      <c r="AK765" s="37"/>
      <c r="AL765" s="37"/>
      <c r="AM765" s="37"/>
      <c r="AN765" s="37"/>
      <c r="AO765" s="37"/>
      <c r="AP765" s="37"/>
      <c r="AQ765" s="37"/>
      <c r="AR765" s="37"/>
      <c r="AS765" s="37"/>
      <c r="AT765" s="37"/>
      <c r="AU765" s="37"/>
      <c r="AV765" s="37"/>
      <c r="AW765" s="37"/>
      <c r="AX765" s="37"/>
      <c r="AY765" s="37"/>
      <c r="AZ765" s="37"/>
      <c r="BA765" s="37"/>
      <c r="BB765" s="37"/>
      <c r="BC765" s="37"/>
      <c r="BD765" s="37"/>
    </row>
    <row r="766" spans="1:56" ht="16.5" customHeight="1" x14ac:dyDescent="0.3">
      <c r="A766" s="39"/>
      <c r="B766" s="39"/>
      <c r="C766" s="39"/>
      <c r="D766" s="39"/>
      <c r="E766" s="37"/>
      <c r="F766" s="40"/>
      <c r="G766" s="37"/>
      <c r="H766" s="37"/>
      <c r="I766" s="37"/>
      <c r="J766" s="37"/>
      <c r="K766" s="37"/>
      <c r="L766" s="37"/>
      <c r="M766" s="37"/>
      <c r="N766" s="37"/>
      <c r="O766" s="37"/>
      <c r="P766" s="37"/>
      <c r="Q766" s="37"/>
      <c r="R766" s="37"/>
      <c r="S766" s="37"/>
      <c r="T766" s="37"/>
      <c r="U766" s="37"/>
      <c r="V766" s="37"/>
      <c r="W766" s="37"/>
      <c r="X766" s="37"/>
      <c r="Y766" s="37"/>
      <c r="Z766" s="37"/>
      <c r="AA766" s="37"/>
      <c r="AB766" s="37"/>
      <c r="AC766" s="37"/>
      <c r="AD766" s="37"/>
      <c r="AE766" s="37"/>
      <c r="AF766" s="37"/>
      <c r="AG766" s="37"/>
      <c r="AH766" s="37"/>
      <c r="AI766" s="37"/>
      <c r="AJ766" s="37"/>
      <c r="AK766" s="37"/>
      <c r="AL766" s="37"/>
      <c r="AM766" s="37"/>
      <c r="AN766" s="37"/>
      <c r="AO766" s="37"/>
      <c r="AP766" s="37"/>
      <c r="AQ766" s="37"/>
      <c r="AR766" s="37"/>
      <c r="AS766" s="37"/>
      <c r="AT766" s="37"/>
      <c r="AU766" s="37"/>
      <c r="AV766" s="37"/>
      <c r="AW766" s="37"/>
      <c r="AX766" s="37"/>
      <c r="AY766" s="37"/>
      <c r="AZ766" s="37"/>
      <c r="BA766" s="37"/>
      <c r="BB766" s="37"/>
      <c r="BC766" s="37"/>
      <c r="BD766" s="37"/>
    </row>
    <row r="767" spans="1:56" ht="16.5" customHeight="1" x14ac:dyDescent="0.3">
      <c r="A767" s="39"/>
      <c r="B767" s="39"/>
      <c r="C767" s="39"/>
      <c r="D767" s="39"/>
      <c r="E767" s="37"/>
      <c r="F767" s="40"/>
      <c r="G767" s="37"/>
      <c r="H767" s="37"/>
      <c r="I767" s="37"/>
      <c r="J767" s="37"/>
      <c r="K767" s="37"/>
      <c r="L767" s="37"/>
      <c r="M767" s="37"/>
      <c r="N767" s="37"/>
      <c r="O767" s="37"/>
      <c r="P767" s="37"/>
      <c r="Q767" s="37"/>
      <c r="R767" s="37"/>
      <c r="S767" s="37"/>
      <c r="T767" s="37"/>
      <c r="U767" s="37"/>
      <c r="V767" s="37"/>
      <c r="W767" s="37"/>
      <c r="X767" s="37"/>
      <c r="Y767" s="37"/>
      <c r="Z767" s="37"/>
      <c r="AA767" s="37"/>
      <c r="AB767" s="37"/>
      <c r="AC767" s="37"/>
      <c r="AD767" s="37"/>
      <c r="AE767" s="37"/>
      <c r="AF767" s="37"/>
      <c r="AG767" s="37"/>
      <c r="AH767" s="37"/>
      <c r="AI767" s="37"/>
      <c r="AJ767" s="37"/>
      <c r="AK767" s="37"/>
      <c r="AL767" s="37"/>
      <c r="AM767" s="37"/>
      <c r="AN767" s="37"/>
      <c r="AO767" s="37"/>
      <c r="AP767" s="37"/>
      <c r="AQ767" s="37"/>
      <c r="AR767" s="37"/>
      <c r="AS767" s="37"/>
      <c r="AT767" s="37"/>
      <c r="AU767" s="37"/>
      <c r="AV767" s="37"/>
      <c r="AW767" s="37"/>
      <c r="AX767" s="37"/>
      <c r="AY767" s="37"/>
      <c r="AZ767" s="37"/>
      <c r="BA767" s="37"/>
      <c r="BB767" s="37"/>
      <c r="BC767" s="37"/>
      <c r="BD767" s="37"/>
    </row>
    <row r="768" spans="1:56" ht="16.5" customHeight="1" x14ac:dyDescent="0.3">
      <c r="A768" s="39"/>
      <c r="B768" s="39"/>
      <c r="C768" s="39"/>
      <c r="D768" s="39"/>
      <c r="E768" s="37"/>
      <c r="F768" s="40"/>
      <c r="G768" s="37"/>
      <c r="H768" s="37"/>
      <c r="I768" s="37"/>
      <c r="J768" s="37"/>
      <c r="K768" s="37"/>
      <c r="L768" s="37"/>
      <c r="M768" s="37"/>
      <c r="N768" s="37"/>
      <c r="O768" s="37"/>
      <c r="P768" s="37"/>
      <c r="Q768" s="37"/>
      <c r="R768" s="37"/>
      <c r="S768" s="37"/>
      <c r="T768" s="37"/>
      <c r="U768" s="37"/>
      <c r="V768" s="37"/>
      <c r="W768" s="37"/>
      <c r="X768" s="37"/>
      <c r="Y768" s="37"/>
      <c r="Z768" s="37"/>
      <c r="AA768" s="37"/>
      <c r="AB768" s="37"/>
      <c r="AC768" s="37"/>
      <c r="AD768" s="37"/>
      <c r="AE768" s="37"/>
      <c r="AF768" s="37"/>
      <c r="AG768" s="37"/>
      <c r="AH768" s="37"/>
      <c r="AI768" s="37"/>
      <c r="AJ768" s="37"/>
      <c r="AK768" s="37"/>
      <c r="AL768" s="37"/>
      <c r="AM768" s="37"/>
      <c r="AN768" s="37"/>
      <c r="AO768" s="37"/>
      <c r="AP768" s="37"/>
      <c r="AQ768" s="37"/>
      <c r="AR768" s="37"/>
      <c r="AS768" s="37"/>
      <c r="AT768" s="37"/>
      <c r="AU768" s="37"/>
      <c r="AV768" s="37"/>
      <c r="AW768" s="37"/>
      <c r="AX768" s="37"/>
      <c r="AY768" s="37"/>
      <c r="AZ768" s="37"/>
      <c r="BA768" s="37"/>
      <c r="BB768" s="37"/>
      <c r="BC768" s="37"/>
      <c r="BD768" s="37"/>
    </row>
    <row r="769" spans="1:56" ht="16.5" customHeight="1" x14ac:dyDescent="0.3">
      <c r="A769" s="39"/>
      <c r="B769" s="39"/>
      <c r="C769" s="39"/>
      <c r="D769" s="39"/>
      <c r="E769" s="37"/>
      <c r="F769" s="40"/>
      <c r="G769" s="37"/>
      <c r="H769" s="37"/>
      <c r="I769" s="37"/>
      <c r="J769" s="37"/>
      <c r="K769" s="37"/>
      <c r="L769" s="37"/>
      <c r="M769" s="37"/>
      <c r="N769" s="37"/>
      <c r="O769" s="37"/>
      <c r="P769" s="37"/>
      <c r="Q769" s="37"/>
      <c r="R769" s="37"/>
      <c r="S769" s="37"/>
      <c r="T769" s="37"/>
      <c r="U769" s="37"/>
      <c r="V769" s="37"/>
      <c r="W769" s="37"/>
      <c r="X769" s="37"/>
      <c r="Y769" s="37"/>
      <c r="Z769" s="37"/>
      <c r="AA769" s="37"/>
      <c r="AB769" s="37"/>
      <c r="AC769" s="37"/>
      <c r="AD769" s="37"/>
      <c r="AE769" s="37"/>
      <c r="AF769" s="37"/>
      <c r="AG769" s="37"/>
      <c r="AH769" s="37"/>
      <c r="AI769" s="37"/>
      <c r="AJ769" s="37"/>
      <c r="AK769" s="37"/>
      <c r="AL769" s="37"/>
      <c r="AM769" s="37"/>
      <c r="AN769" s="37"/>
      <c r="AO769" s="37"/>
      <c r="AP769" s="37"/>
      <c r="AQ769" s="37"/>
      <c r="AR769" s="37"/>
      <c r="AS769" s="37"/>
      <c r="AT769" s="37"/>
      <c r="AU769" s="37"/>
      <c r="AV769" s="37"/>
      <c r="AW769" s="37"/>
      <c r="AX769" s="37"/>
      <c r="AY769" s="37"/>
      <c r="AZ769" s="37"/>
      <c r="BA769" s="37"/>
      <c r="BB769" s="37"/>
      <c r="BC769" s="37"/>
      <c r="BD769" s="37"/>
    </row>
    <row r="770" spans="1:56" ht="16.5" customHeight="1" x14ac:dyDescent="0.3">
      <c r="A770" s="39"/>
      <c r="B770" s="39"/>
      <c r="C770" s="39"/>
      <c r="D770" s="39"/>
      <c r="E770" s="37"/>
      <c r="F770" s="40"/>
      <c r="G770" s="37"/>
      <c r="H770" s="37"/>
      <c r="I770" s="37"/>
      <c r="J770" s="37"/>
      <c r="K770" s="37"/>
      <c r="L770" s="37"/>
      <c r="M770" s="37"/>
      <c r="N770" s="37"/>
      <c r="O770" s="37"/>
      <c r="P770" s="37"/>
      <c r="Q770" s="37"/>
      <c r="R770" s="37"/>
      <c r="S770" s="37"/>
      <c r="T770" s="37"/>
      <c r="U770" s="37"/>
      <c r="V770" s="37"/>
      <c r="W770" s="37"/>
      <c r="X770" s="37"/>
      <c r="Y770" s="37"/>
      <c r="Z770" s="37"/>
      <c r="AA770" s="37"/>
      <c r="AB770" s="37"/>
      <c r="AC770" s="37"/>
      <c r="AD770" s="37"/>
      <c r="AE770" s="37"/>
      <c r="AF770" s="37"/>
      <c r="AG770" s="37"/>
      <c r="AH770" s="37"/>
      <c r="AI770" s="37"/>
      <c r="AJ770" s="37"/>
      <c r="AK770" s="37"/>
      <c r="AL770" s="37"/>
      <c r="AM770" s="37"/>
      <c r="AN770" s="37"/>
      <c r="AO770" s="37"/>
      <c r="AP770" s="37"/>
      <c r="AQ770" s="37"/>
      <c r="AR770" s="37"/>
      <c r="AS770" s="37"/>
      <c r="AT770" s="37"/>
      <c r="AU770" s="37"/>
      <c r="AV770" s="37"/>
      <c r="AW770" s="37"/>
      <c r="AX770" s="37"/>
      <c r="AY770" s="37"/>
      <c r="AZ770" s="37"/>
      <c r="BA770" s="37"/>
      <c r="BB770" s="37"/>
      <c r="BC770" s="37"/>
      <c r="BD770" s="37"/>
    </row>
    <row r="771" spans="1:56" ht="16.5" customHeight="1" x14ac:dyDescent="0.3">
      <c r="A771" s="39"/>
      <c r="B771" s="39"/>
      <c r="C771" s="39"/>
      <c r="D771" s="39"/>
      <c r="E771" s="37"/>
      <c r="F771" s="40"/>
      <c r="G771" s="37"/>
      <c r="H771" s="37"/>
      <c r="I771" s="37"/>
      <c r="J771" s="37"/>
      <c r="K771" s="37"/>
      <c r="L771" s="37"/>
      <c r="M771" s="37"/>
      <c r="N771" s="37"/>
      <c r="O771" s="37"/>
      <c r="P771" s="37"/>
      <c r="Q771" s="37"/>
      <c r="R771" s="37"/>
      <c r="S771" s="37"/>
      <c r="T771" s="37"/>
      <c r="U771" s="37"/>
      <c r="V771" s="37"/>
      <c r="W771" s="37"/>
      <c r="X771" s="37"/>
      <c r="Y771" s="37"/>
      <c r="Z771" s="37"/>
      <c r="AA771" s="37"/>
      <c r="AB771" s="37"/>
      <c r="AC771" s="37"/>
      <c r="AD771" s="37"/>
      <c r="AE771" s="37"/>
      <c r="AF771" s="37"/>
      <c r="AG771" s="37"/>
      <c r="AH771" s="37"/>
      <c r="AI771" s="37"/>
      <c r="AJ771" s="37"/>
      <c r="AK771" s="37"/>
      <c r="AL771" s="37"/>
      <c r="AM771" s="37"/>
      <c r="AN771" s="37"/>
      <c r="AO771" s="37"/>
      <c r="AP771" s="37"/>
      <c r="AQ771" s="37"/>
      <c r="AR771" s="37"/>
      <c r="AS771" s="37"/>
      <c r="AT771" s="37"/>
      <c r="AU771" s="37"/>
      <c r="AV771" s="37"/>
      <c r="AW771" s="37"/>
      <c r="AX771" s="37"/>
      <c r="AY771" s="37"/>
      <c r="AZ771" s="37"/>
      <c r="BA771" s="37"/>
      <c r="BB771" s="37"/>
      <c r="BC771" s="37"/>
      <c r="BD771" s="37"/>
    </row>
    <row r="772" spans="1:56" ht="16.5" customHeight="1" x14ac:dyDescent="0.3">
      <c r="A772" s="39"/>
      <c r="B772" s="39"/>
      <c r="C772" s="39"/>
      <c r="D772" s="39"/>
      <c r="E772" s="37"/>
      <c r="F772" s="40"/>
      <c r="G772" s="37"/>
      <c r="H772" s="37"/>
      <c r="I772" s="37"/>
      <c r="J772" s="37"/>
      <c r="K772" s="37"/>
      <c r="L772" s="37"/>
      <c r="M772" s="37"/>
      <c r="N772" s="37"/>
      <c r="O772" s="37"/>
      <c r="P772" s="37"/>
      <c r="Q772" s="37"/>
      <c r="R772" s="37"/>
      <c r="S772" s="37"/>
      <c r="T772" s="37"/>
      <c r="U772" s="37"/>
      <c r="V772" s="37"/>
      <c r="W772" s="37"/>
      <c r="X772" s="37"/>
      <c r="Y772" s="37"/>
      <c r="Z772" s="37"/>
      <c r="AA772" s="37"/>
      <c r="AB772" s="37"/>
      <c r="AC772" s="37"/>
      <c r="AD772" s="37"/>
      <c r="AE772" s="37"/>
      <c r="AF772" s="37"/>
      <c r="AG772" s="37"/>
      <c r="AH772" s="37"/>
      <c r="AI772" s="37"/>
      <c r="AJ772" s="37"/>
      <c r="AK772" s="37"/>
      <c r="AL772" s="37"/>
      <c r="AM772" s="37"/>
      <c r="AN772" s="37"/>
      <c r="AO772" s="37"/>
      <c r="AP772" s="37"/>
      <c r="AQ772" s="37"/>
      <c r="AR772" s="37"/>
      <c r="AS772" s="37"/>
      <c r="AT772" s="37"/>
      <c r="AU772" s="37"/>
      <c r="AV772" s="37"/>
      <c r="AW772" s="37"/>
      <c r="AX772" s="37"/>
      <c r="AY772" s="37"/>
      <c r="AZ772" s="37"/>
      <c r="BA772" s="37"/>
      <c r="BB772" s="37"/>
      <c r="BC772" s="37"/>
      <c r="BD772" s="37"/>
    </row>
    <row r="773" spans="1:56" ht="16.5" customHeight="1" x14ac:dyDescent="0.3">
      <c r="A773" s="39"/>
      <c r="B773" s="39"/>
      <c r="C773" s="39"/>
      <c r="D773" s="39"/>
      <c r="E773" s="37"/>
      <c r="F773" s="40"/>
      <c r="G773" s="37"/>
      <c r="H773" s="37"/>
      <c r="I773" s="37"/>
      <c r="J773" s="37"/>
      <c r="K773" s="37"/>
      <c r="L773" s="37"/>
      <c r="M773" s="37"/>
      <c r="N773" s="37"/>
      <c r="O773" s="37"/>
      <c r="P773" s="37"/>
      <c r="Q773" s="37"/>
      <c r="R773" s="37"/>
      <c r="S773" s="37"/>
      <c r="T773" s="37"/>
      <c r="U773" s="37"/>
      <c r="V773" s="37"/>
      <c r="W773" s="37"/>
      <c r="X773" s="37"/>
      <c r="Y773" s="37"/>
      <c r="Z773" s="37"/>
      <c r="AA773" s="37"/>
      <c r="AB773" s="37"/>
      <c r="AC773" s="37"/>
      <c r="AD773" s="37"/>
      <c r="AE773" s="37"/>
      <c r="AF773" s="37"/>
      <c r="AG773" s="37"/>
      <c r="AH773" s="37"/>
      <c r="AI773" s="37"/>
      <c r="AJ773" s="37"/>
      <c r="AK773" s="37"/>
      <c r="AL773" s="37"/>
      <c r="AM773" s="37"/>
      <c r="AN773" s="37"/>
      <c r="AO773" s="37"/>
      <c r="AP773" s="37"/>
      <c r="AQ773" s="37"/>
      <c r="AR773" s="37"/>
      <c r="AS773" s="37"/>
      <c r="AT773" s="37"/>
      <c r="AU773" s="37"/>
      <c r="AV773" s="37"/>
      <c r="AW773" s="37"/>
      <c r="AX773" s="37"/>
      <c r="AY773" s="37"/>
      <c r="AZ773" s="37"/>
      <c r="BA773" s="37"/>
      <c r="BB773" s="37"/>
      <c r="BC773" s="37"/>
      <c r="BD773" s="37"/>
    </row>
    <row r="774" spans="1:56" ht="16.5" customHeight="1" x14ac:dyDescent="0.3">
      <c r="A774" s="39"/>
      <c r="B774" s="39"/>
      <c r="C774" s="39"/>
      <c r="D774" s="39"/>
      <c r="E774" s="37"/>
      <c r="F774" s="40"/>
      <c r="G774" s="37"/>
      <c r="H774" s="37"/>
      <c r="I774" s="37"/>
      <c r="J774" s="37"/>
      <c r="K774" s="37"/>
      <c r="L774" s="37"/>
      <c r="M774" s="37"/>
      <c r="N774" s="37"/>
      <c r="O774" s="37"/>
      <c r="P774" s="37"/>
      <c r="Q774" s="37"/>
      <c r="R774" s="37"/>
      <c r="S774" s="37"/>
      <c r="T774" s="37"/>
      <c r="U774" s="37"/>
      <c r="V774" s="37"/>
      <c r="W774" s="37"/>
      <c r="X774" s="37"/>
      <c r="Y774" s="37"/>
      <c r="Z774" s="37"/>
      <c r="AA774" s="37"/>
      <c r="AB774" s="37"/>
      <c r="AC774" s="37"/>
      <c r="AD774" s="37"/>
      <c r="AE774" s="37"/>
      <c r="AF774" s="37"/>
      <c r="AG774" s="37"/>
      <c r="AH774" s="37"/>
      <c r="AI774" s="37"/>
      <c r="AJ774" s="37"/>
      <c r="AK774" s="37"/>
      <c r="AL774" s="37"/>
      <c r="AM774" s="37"/>
      <c r="AN774" s="37"/>
      <c r="AO774" s="37"/>
      <c r="AP774" s="37"/>
      <c r="AQ774" s="37"/>
      <c r="AR774" s="37"/>
      <c r="AS774" s="37"/>
      <c r="AT774" s="37"/>
      <c r="AU774" s="37"/>
      <c r="AV774" s="37"/>
      <c r="AW774" s="37"/>
      <c r="AX774" s="37"/>
      <c r="AY774" s="37"/>
      <c r="AZ774" s="37"/>
      <c r="BA774" s="37"/>
      <c r="BB774" s="37"/>
      <c r="BC774" s="37"/>
      <c r="BD774" s="37"/>
    </row>
    <row r="775" spans="1:56" ht="16.5" customHeight="1" x14ac:dyDescent="0.3">
      <c r="A775" s="39"/>
      <c r="B775" s="39"/>
      <c r="C775" s="39"/>
      <c r="D775" s="39"/>
      <c r="E775" s="37"/>
      <c r="F775" s="40"/>
      <c r="G775" s="37"/>
      <c r="H775" s="37"/>
      <c r="I775" s="37"/>
      <c r="J775" s="37"/>
      <c r="K775" s="37"/>
      <c r="L775" s="37"/>
      <c r="M775" s="37"/>
      <c r="N775" s="37"/>
      <c r="O775" s="37"/>
      <c r="P775" s="37"/>
      <c r="Q775" s="37"/>
      <c r="R775" s="37"/>
      <c r="S775" s="37"/>
      <c r="T775" s="37"/>
      <c r="U775" s="37"/>
      <c r="V775" s="37"/>
      <c r="W775" s="37"/>
      <c r="X775" s="37"/>
      <c r="Y775" s="37"/>
      <c r="Z775" s="37"/>
      <c r="AA775" s="37"/>
      <c r="AB775" s="37"/>
      <c r="AC775" s="37"/>
      <c r="AD775" s="37"/>
      <c r="AE775" s="37"/>
      <c r="AF775" s="37"/>
      <c r="AG775" s="37"/>
      <c r="AH775" s="37"/>
      <c r="AI775" s="37"/>
      <c r="AJ775" s="37"/>
      <c r="AK775" s="37"/>
      <c r="AL775" s="37"/>
      <c r="AM775" s="37"/>
      <c r="AN775" s="37"/>
      <c r="AO775" s="37"/>
      <c r="AP775" s="37"/>
      <c r="AQ775" s="37"/>
      <c r="AR775" s="37"/>
      <c r="AS775" s="37"/>
      <c r="AT775" s="37"/>
      <c r="AU775" s="37"/>
      <c r="AV775" s="37"/>
      <c r="AW775" s="37"/>
      <c r="AX775" s="37"/>
      <c r="AY775" s="37"/>
      <c r="AZ775" s="37"/>
      <c r="BA775" s="37"/>
      <c r="BB775" s="37"/>
      <c r="BC775" s="37"/>
      <c r="BD775" s="37"/>
    </row>
    <row r="776" spans="1:56" ht="16.5" customHeight="1" x14ac:dyDescent="0.3">
      <c r="A776" s="39"/>
      <c r="B776" s="39"/>
      <c r="C776" s="39"/>
      <c r="D776" s="39"/>
      <c r="E776" s="37"/>
      <c r="F776" s="40"/>
      <c r="G776" s="37"/>
      <c r="H776" s="37"/>
      <c r="I776" s="37"/>
      <c r="J776" s="37"/>
      <c r="K776" s="37"/>
      <c r="L776" s="37"/>
      <c r="M776" s="37"/>
      <c r="N776" s="37"/>
      <c r="O776" s="37"/>
      <c r="P776" s="37"/>
      <c r="Q776" s="37"/>
      <c r="R776" s="37"/>
      <c r="S776" s="37"/>
      <c r="T776" s="37"/>
      <c r="U776" s="37"/>
      <c r="V776" s="37"/>
      <c r="W776" s="37"/>
      <c r="X776" s="37"/>
      <c r="Y776" s="37"/>
      <c r="Z776" s="37"/>
      <c r="AA776" s="37"/>
      <c r="AB776" s="37"/>
      <c r="AC776" s="37"/>
      <c r="AD776" s="37"/>
      <c r="AE776" s="37"/>
      <c r="AF776" s="37"/>
      <c r="AG776" s="37"/>
      <c r="AH776" s="37"/>
      <c r="AI776" s="37"/>
      <c r="AJ776" s="37"/>
      <c r="AK776" s="37"/>
      <c r="AL776" s="37"/>
      <c r="AM776" s="37"/>
      <c r="AN776" s="37"/>
      <c r="AO776" s="37"/>
      <c r="AP776" s="37"/>
      <c r="AQ776" s="37"/>
      <c r="AR776" s="37"/>
      <c r="AS776" s="37"/>
      <c r="AT776" s="37"/>
      <c r="AU776" s="37"/>
      <c r="AV776" s="37"/>
      <c r="AW776" s="37"/>
      <c r="AX776" s="37"/>
      <c r="AY776" s="37"/>
      <c r="AZ776" s="37"/>
      <c r="BA776" s="37"/>
      <c r="BB776" s="37"/>
      <c r="BC776" s="37"/>
      <c r="BD776" s="37"/>
    </row>
    <row r="777" spans="1:56" ht="16.5" customHeight="1" x14ac:dyDescent="0.3">
      <c r="A777" s="39"/>
      <c r="B777" s="39"/>
      <c r="C777" s="39"/>
      <c r="D777" s="39"/>
      <c r="E777" s="37"/>
      <c r="F777" s="40"/>
      <c r="G777" s="37"/>
      <c r="H777" s="37"/>
      <c r="I777" s="37"/>
      <c r="J777" s="37"/>
      <c r="K777" s="37"/>
      <c r="L777" s="37"/>
      <c r="M777" s="37"/>
      <c r="N777" s="37"/>
      <c r="O777" s="37"/>
      <c r="P777" s="37"/>
      <c r="Q777" s="37"/>
      <c r="R777" s="37"/>
      <c r="S777" s="37"/>
      <c r="T777" s="37"/>
      <c r="U777" s="37"/>
      <c r="V777" s="37"/>
      <c r="W777" s="37"/>
      <c r="X777" s="37"/>
      <c r="Y777" s="37"/>
      <c r="Z777" s="37"/>
      <c r="AA777" s="37"/>
      <c r="AB777" s="37"/>
      <c r="AC777" s="37"/>
      <c r="AD777" s="37"/>
      <c r="AE777" s="37"/>
      <c r="AF777" s="37"/>
      <c r="AG777" s="37"/>
      <c r="AH777" s="37"/>
      <c r="AI777" s="37"/>
      <c r="AJ777" s="37"/>
      <c r="AK777" s="37"/>
      <c r="AL777" s="37"/>
      <c r="AM777" s="37"/>
      <c r="AN777" s="37"/>
      <c r="AO777" s="37"/>
      <c r="AP777" s="37"/>
      <c r="AQ777" s="37"/>
      <c r="AR777" s="37"/>
      <c r="AS777" s="37"/>
      <c r="AT777" s="37"/>
      <c r="AU777" s="37"/>
      <c r="AV777" s="37"/>
      <c r="AW777" s="37"/>
      <c r="AX777" s="37"/>
      <c r="AY777" s="37"/>
      <c r="AZ777" s="37"/>
      <c r="BA777" s="37"/>
      <c r="BB777" s="37"/>
      <c r="BC777" s="37"/>
      <c r="BD777" s="37"/>
    </row>
    <row r="778" spans="1:56" ht="16.5" customHeight="1" x14ac:dyDescent="0.3">
      <c r="A778" s="39"/>
      <c r="B778" s="39"/>
      <c r="C778" s="39"/>
      <c r="D778" s="39"/>
      <c r="E778" s="37"/>
      <c r="F778" s="40"/>
      <c r="G778" s="37"/>
      <c r="H778" s="37"/>
      <c r="I778" s="37"/>
      <c r="J778" s="37"/>
      <c r="K778" s="37"/>
      <c r="L778" s="37"/>
      <c r="M778" s="37"/>
      <c r="N778" s="37"/>
      <c r="O778" s="37"/>
      <c r="P778" s="37"/>
      <c r="Q778" s="37"/>
      <c r="R778" s="37"/>
      <c r="S778" s="37"/>
      <c r="T778" s="37"/>
      <c r="U778" s="37"/>
      <c r="V778" s="37"/>
      <c r="W778" s="37"/>
      <c r="X778" s="37"/>
      <c r="Y778" s="37"/>
      <c r="Z778" s="37"/>
      <c r="AA778" s="37"/>
      <c r="AB778" s="37"/>
      <c r="AC778" s="37"/>
      <c r="AD778" s="37"/>
      <c r="AE778" s="37"/>
      <c r="AF778" s="37"/>
      <c r="AG778" s="37"/>
      <c r="AH778" s="37"/>
      <c r="AI778" s="37"/>
      <c r="AJ778" s="37"/>
      <c r="AK778" s="37"/>
      <c r="AL778" s="37"/>
      <c r="AM778" s="37"/>
      <c r="AN778" s="37"/>
      <c r="AO778" s="37"/>
      <c r="AP778" s="37"/>
      <c r="AQ778" s="37"/>
      <c r="AR778" s="37"/>
      <c r="AS778" s="37"/>
      <c r="AT778" s="37"/>
      <c r="AU778" s="37"/>
      <c r="AV778" s="37"/>
      <c r="AW778" s="37"/>
      <c r="AX778" s="37"/>
      <c r="AY778" s="37"/>
      <c r="AZ778" s="37"/>
      <c r="BA778" s="37"/>
      <c r="BB778" s="37"/>
      <c r="BC778" s="37"/>
      <c r="BD778" s="37"/>
    </row>
    <row r="779" spans="1:56" ht="16.5" customHeight="1" x14ac:dyDescent="0.3">
      <c r="A779" s="39"/>
      <c r="B779" s="39"/>
      <c r="C779" s="39"/>
      <c r="D779" s="39"/>
      <c r="E779" s="37"/>
      <c r="F779" s="40"/>
      <c r="G779" s="37"/>
      <c r="H779" s="37"/>
      <c r="I779" s="37"/>
      <c r="J779" s="37"/>
      <c r="K779" s="37"/>
      <c r="L779" s="37"/>
      <c r="M779" s="37"/>
      <c r="N779" s="37"/>
      <c r="O779" s="37"/>
      <c r="P779" s="37"/>
      <c r="Q779" s="37"/>
      <c r="R779" s="37"/>
      <c r="S779" s="37"/>
      <c r="T779" s="37"/>
      <c r="U779" s="37"/>
      <c r="V779" s="37"/>
      <c r="W779" s="37"/>
      <c r="X779" s="37"/>
      <c r="Y779" s="37"/>
      <c r="Z779" s="37"/>
      <c r="AA779" s="37"/>
      <c r="AB779" s="37"/>
      <c r="AC779" s="37"/>
      <c r="AD779" s="37"/>
      <c r="AE779" s="37"/>
      <c r="AF779" s="37"/>
      <c r="AG779" s="37"/>
      <c r="AH779" s="37"/>
      <c r="AI779" s="37"/>
      <c r="AJ779" s="37"/>
      <c r="AK779" s="37"/>
      <c r="AL779" s="37"/>
      <c r="AM779" s="37"/>
      <c r="AN779" s="37"/>
      <c r="AO779" s="37"/>
      <c r="AP779" s="37"/>
      <c r="AQ779" s="37"/>
      <c r="AR779" s="37"/>
      <c r="AS779" s="37"/>
      <c r="AT779" s="37"/>
      <c r="AU779" s="37"/>
      <c r="AV779" s="37"/>
      <c r="AW779" s="37"/>
      <c r="AX779" s="37"/>
      <c r="AY779" s="37"/>
      <c r="AZ779" s="37"/>
      <c r="BA779" s="37"/>
      <c r="BB779" s="37"/>
      <c r="BC779" s="37"/>
      <c r="BD779" s="37"/>
    </row>
    <row r="780" spans="1:56" ht="16.5" customHeight="1" x14ac:dyDescent="0.3">
      <c r="A780" s="39"/>
      <c r="B780" s="39"/>
      <c r="C780" s="39"/>
      <c r="D780" s="39"/>
      <c r="E780" s="37"/>
      <c r="F780" s="40"/>
      <c r="G780" s="37"/>
      <c r="H780" s="37"/>
      <c r="I780" s="37"/>
      <c r="J780" s="37"/>
      <c r="K780" s="37"/>
      <c r="L780" s="37"/>
      <c r="M780" s="37"/>
      <c r="N780" s="37"/>
      <c r="O780" s="37"/>
      <c r="P780" s="37"/>
      <c r="Q780" s="37"/>
      <c r="R780" s="37"/>
      <c r="S780" s="37"/>
      <c r="T780" s="37"/>
      <c r="U780" s="37"/>
      <c r="V780" s="37"/>
      <c r="W780" s="37"/>
      <c r="X780" s="37"/>
      <c r="Y780" s="37"/>
      <c r="Z780" s="37"/>
      <c r="AA780" s="37"/>
      <c r="AB780" s="37"/>
      <c r="AC780" s="37"/>
      <c r="AD780" s="37"/>
      <c r="AE780" s="37"/>
      <c r="AF780" s="37"/>
      <c r="AG780" s="37"/>
      <c r="AH780" s="37"/>
      <c r="AI780" s="37"/>
      <c r="AJ780" s="37"/>
      <c r="AK780" s="37"/>
      <c r="AL780" s="37"/>
      <c r="AM780" s="37"/>
      <c r="AN780" s="37"/>
      <c r="AO780" s="37"/>
      <c r="AP780" s="37"/>
      <c r="AQ780" s="37"/>
      <c r="AR780" s="37"/>
      <c r="AS780" s="37"/>
      <c r="AT780" s="37"/>
      <c r="AU780" s="37"/>
      <c r="AV780" s="37"/>
      <c r="AW780" s="37"/>
      <c r="AX780" s="37"/>
      <c r="AY780" s="37"/>
      <c r="AZ780" s="37"/>
      <c r="BA780" s="37"/>
      <c r="BB780" s="37"/>
      <c r="BC780" s="37"/>
      <c r="BD780" s="37"/>
    </row>
    <row r="781" spans="1:56" ht="16.5" customHeight="1" x14ac:dyDescent="0.3">
      <c r="A781" s="39"/>
      <c r="B781" s="39"/>
      <c r="C781" s="39"/>
      <c r="D781" s="39"/>
      <c r="E781" s="37"/>
      <c r="F781" s="40"/>
      <c r="G781" s="37"/>
      <c r="H781" s="37"/>
      <c r="I781" s="37"/>
      <c r="J781" s="37"/>
      <c r="K781" s="37"/>
      <c r="L781" s="37"/>
      <c r="M781" s="37"/>
      <c r="N781" s="37"/>
      <c r="O781" s="37"/>
      <c r="P781" s="37"/>
      <c r="Q781" s="37"/>
      <c r="R781" s="37"/>
      <c r="S781" s="37"/>
      <c r="T781" s="37"/>
      <c r="U781" s="37"/>
      <c r="V781" s="37"/>
      <c r="W781" s="37"/>
      <c r="X781" s="37"/>
      <c r="Y781" s="37"/>
      <c r="Z781" s="37"/>
      <c r="AA781" s="37"/>
      <c r="AB781" s="37"/>
      <c r="AC781" s="37"/>
      <c r="AD781" s="37"/>
      <c r="AE781" s="37"/>
      <c r="AF781" s="37"/>
      <c r="AG781" s="37"/>
      <c r="AH781" s="37"/>
      <c r="AI781" s="37"/>
      <c r="AJ781" s="37"/>
      <c r="AK781" s="37"/>
      <c r="AL781" s="37"/>
      <c r="AM781" s="37"/>
      <c r="AN781" s="37"/>
      <c r="AO781" s="37"/>
      <c r="AP781" s="37"/>
      <c r="AQ781" s="37"/>
      <c r="AR781" s="37"/>
      <c r="AS781" s="37"/>
      <c r="AT781" s="37"/>
      <c r="AU781" s="37"/>
      <c r="AV781" s="37"/>
      <c r="AW781" s="37"/>
      <c r="AX781" s="37"/>
      <c r="AY781" s="37"/>
      <c r="AZ781" s="37"/>
      <c r="BA781" s="37"/>
      <c r="BB781" s="37"/>
      <c r="BC781" s="37"/>
      <c r="BD781" s="37"/>
    </row>
    <row r="782" spans="1:56" ht="16.5" customHeight="1" x14ac:dyDescent="0.3">
      <c r="A782" s="39"/>
      <c r="B782" s="39"/>
      <c r="C782" s="39"/>
      <c r="D782" s="39"/>
      <c r="E782" s="37"/>
      <c r="F782" s="40"/>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c r="AF782" s="37"/>
      <c r="AG782" s="37"/>
      <c r="AH782" s="37"/>
      <c r="AI782" s="37"/>
      <c r="AJ782" s="37"/>
      <c r="AK782" s="37"/>
      <c r="AL782" s="37"/>
      <c r="AM782" s="37"/>
      <c r="AN782" s="37"/>
      <c r="AO782" s="37"/>
      <c r="AP782" s="37"/>
      <c r="AQ782" s="37"/>
      <c r="AR782" s="37"/>
      <c r="AS782" s="37"/>
      <c r="AT782" s="37"/>
      <c r="AU782" s="37"/>
      <c r="AV782" s="37"/>
      <c r="AW782" s="37"/>
      <c r="AX782" s="37"/>
      <c r="AY782" s="37"/>
      <c r="AZ782" s="37"/>
      <c r="BA782" s="37"/>
      <c r="BB782" s="37"/>
      <c r="BC782" s="37"/>
      <c r="BD782" s="37"/>
    </row>
    <row r="783" spans="1:56" ht="16.5" customHeight="1" x14ac:dyDescent="0.3">
      <c r="A783" s="39"/>
      <c r="B783" s="39"/>
      <c r="C783" s="39"/>
      <c r="D783" s="39"/>
      <c r="E783" s="37"/>
      <c r="F783" s="40"/>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c r="AF783" s="37"/>
      <c r="AG783" s="37"/>
      <c r="AH783" s="37"/>
      <c r="AI783" s="37"/>
      <c r="AJ783" s="37"/>
      <c r="AK783" s="37"/>
      <c r="AL783" s="37"/>
      <c r="AM783" s="37"/>
      <c r="AN783" s="37"/>
      <c r="AO783" s="37"/>
      <c r="AP783" s="37"/>
      <c r="AQ783" s="37"/>
      <c r="AR783" s="37"/>
      <c r="AS783" s="37"/>
      <c r="AT783" s="37"/>
      <c r="AU783" s="37"/>
      <c r="AV783" s="37"/>
      <c r="AW783" s="37"/>
      <c r="AX783" s="37"/>
      <c r="AY783" s="37"/>
      <c r="AZ783" s="37"/>
      <c r="BA783" s="37"/>
      <c r="BB783" s="37"/>
      <c r="BC783" s="37"/>
      <c r="BD783" s="37"/>
    </row>
    <row r="784" spans="1:56" ht="16.5" customHeight="1" x14ac:dyDescent="0.3">
      <c r="A784" s="39"/>
      <c r="B784" s="39"/>
      <c r="C784" s="39"/>
      <c r="D784" s="39"/>
      <c r="E784" s="37"/>
      <c r="F784" s="40"/>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c r="AF784" s="37"/>
      <c r="AG784" s="37"/>
      <c r="AH784" s="37"/>
      <c r="AI784" s="37"/>
      <c r="AJ784" s="37"/>
      <c r="AK784" s="37"/>
      <c r="AL784" s="37"/>
      <c r="AM784" s="37"/>
      <c r="AN784" s="37"/>
      <c r="AO784" s="37"/>
      <c r="AP784" s="37"/>
      <c r="AQ784" s="37"/>
      <c r="AR784" s="37"/>
      <c r="AS784" s="37"/>
      <c r="AT784" s="37"/>
      <c r="AU784" s="37"/>
      <c r="AV784" s="37"/>
      <c r="AW784" s="37"/>
      <c r="AX784" s="37"/>
      <c r="AY784" s="37"/>
      <c r="AZ784" s="37"/>
      <c r="BA784" s="37"/>
      <c r="BB784" s="37"/>
      <c r="BC784" s="37"/>
      <c r="BD784" s="37"/>
    </row>
    <row r="785" spans="1:56" ht="16.5" customHeight="1" x14ac:dyDescent="0.3">
      <c r="A785" s="39"/>
      <c r="B785" s="39"/>
      <c r="C785" s="39"/>
      <c r="D785" s="39"/>
      <c r="E785" s="37"/>
      <c r="F785" s="40"/>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c r="AF785" s="37"/>
      <c r="AG785" s="37"/>
      <c r="AH785" s="37"/>
      <c r="AI785" s="37"/>
      <c r="AJ785" s="37"/>
      <c r="AK785" s="37"/>
      <c r="AL785" s="37"/>
      <c r="AM785" s="37"/>
      <c r="AN785" s="37"/>
      <c r="AO785" s="37"/>
      <c r="AP785" s="37"/>
      <c r="AQ785" s="37"/>
      <c r="AR785" s="37"/>
      <c r="AS785" s="37"/>
      <c r="AT785" s="37"/>
      <c r="AU785" s="37"/>
      <c r="AV785" s="37"/>
      <c r="AW785" s="37"/>
      <c r="AX785" s="37"/>
      <c r="AY785" s="37"/>
      <c r="AZ785" s="37"/>
      <c r="BA785" s="37"/>
      <c r="BB785" s="37"/>
      <c r="BC785" s="37"/>
      <c r="BD785" s="37"/>
    </row>
    <row r="786" spans="1:56" ht="16.5" customHeight="1" x14ac:dyDescent="0.3">
      <c r="A786" s="39"/>
      <c r="B786" s="39"/>
      <c r="C786" s="39"/>
      <c r="D786" s="39"/>
      <c r="E786" s="37"/>
      <c r="F786" s="40"/>
      <c r="G786" s="37"/>
      <c r="H786" s="37"/>
      <c r="I786" s="37"/>
      <c r="J786" s="37"/>
      <c r="K786" s="37"/>
      <c r="L786" s="37"/>
      <c r="M786" s="37"/>
      <c r="N786" s="37"/>
      <c r="O786" s="37"/>
      <c r="P786" s="37"/>
      <c r="Q786" s="37"/>
      <c r="R786" s="37"/>
      <c r="S786" s="37"/>
      <c r="T786" s="37"/>
      <c r="U786" s="37"/>
      <c r="V786" s="37"/>
      <c r="W786" s="37"/>
      <c r="X786" s="37"/>
      <c r="Y786" s="37"/>
      <c r="Z786" s="37"/>
      <c r="AA786" s="37"/>
      <c r="AB786" s="37"/>
      <c r="AC786" s="37"/>
      <c r="AD786" s="37"/>
      <c r="AE786" s="37"/>
      <c r="AF786" s="37"/>
      <c r="AG786" s="37"/>
      <c r="AH786" s="37"/>
      <c r="AI786" s="37"/>
      <c r="AJ786" s="37"/>
      <c r="AK786" s="37"/>
      <c r="AL786" s="37"/>
      <c r="AM786" s="37"/>
      <c r="AN786" s="37"/>
      <c r="AO786" s="37"/>
      <c r="AP786" s="37"/>
      <c r="AQ786" s="37"/>
      <c r="AR786" s="37"/>
      <c r="AS786" s="37"/>
      <c r="AT786" s="37"/>
      <c r="AU786" s="37"/>
      <c r="AV786" s="37"/>
      <c r="AW786" s="37"/>
      <c r="AX786" s="37"/>
      <c r="AY786" s="37"/>
      <c r="AZ786" s="37"/>
      <c r="BA786" s="37"/>
      <c r="BB786" s="37"/>
      <c r="BC786" s="37"/>
      <c r="BD786" s="37"/>
    </row>
    <row r="787" spans="1:56" ht="16.5" customHeight="1" x14ac:dyDescent="0.3">
      <c r="A787" s="39"/>
      <c r="B787" s="39"/>
      <c r="C787" s="39"/>
      <c r="D787" s="39"/>
      <c r="E787" s="37"/>
      <c r="F787" s="40"/>
      <c r="G787" s="37"/>
      <c r="H787" s="37"/>
      <c r="I787" s="37"/>
      <c r="J787" s="37"/>
      <c r="K787" s="37"/>
      <c r="L787" s="37"/>
      <c r="M787" s="37"/>
      <c r="N787" s="37"/>
      <c r="O787" s="37"/>
      <c r="P787" s="37"/>
      <c r="Q787" s="37"/>
      <c r="R787" s="37"/>
      <c r="S787" s="37"/>
      <c r="T787" s="37"/>
      <c r="U787" s="37"/>
      <c r="V787" s="37"/>
      <c r="W787" s="37"/>
      <c r="X787" s="37"/>
      <c r="Y787" s="37"/>
      <c r="Z787" s="37"/>
      <c r="AA787" s="37"/>
      <c r="AB787" s="37"/>
      <c r="AC787" s="37"/>
      <c r="AD787" s="37"/>
      <c r="AE787" s="37"/>
      <c r="AF787" s="37"/>
      <c r="AG787" s="37"/>
      <c r="AH787" s="37"/>
      <c r="AI787" s="37"/>
      <c r="AJ787" s="37"/>
      <c r="AK787" s="37"/>
      <c r="AL787" s="37"/>
      <c r="AM787" s="37"/>
      <c r="AN787" s="37"/>
      <c r="AO787" s="37"/>
      <c r="AP787" s="37"/>
      <c r="AQ787" s="37"/>
      <c r="AR787" s="37"/>
      <c r="AS787" s="37"/>
      <c r="AT787" s="37"/>
      <c r="AU787" s="37"/>
      <c r="AV787" s="37"/>
      <c r="AW787" s="37"/>
      <c r="AX787" s="37"/>
      <c r="AY787" s="37"/>
      <c r="AZ787" s="37"/>
      <c r="BA787" s="37"/>
      <c r="BB787" s="37"/>
      <c r="BC787" s="37"/>
      <c r="BD787" s="37"/>
    </row>
    <row r="788" spans="1:56" ht="16.5" customHeight="1" x14ac:dyDescent="0.3">
      <c r="A788" s="39"/>
      <c r="B788" s="39"/>
      <c r="C788" s="39"/>
      <c r="D788" s="39"/>
      <c r="E788" s="37"/>
      <c r="F788" s="40"/>
      <c r="G788" s="37"/>
      <c r="H788" s="37"/>
      <c r="I788" s="37"/>
      <c r="J788" s="37"/>
      <c r="K788" s="37"/>
      <c r="L788" s="37"/>
      <c r="M788" s="37"/>
      <c r="N788" s="37"/>
      <c r="O788" s="37"/>
      <c r="P788" s="37"/>
      <c r="Q788" s="37"/>
      <c r="R788" s="37"/>
      <c r="S788" s="37"/>
      <c r="T788" s="37"/>
      <c r="U788" s="37"/>
      <c r="V788" s="37"/>
      <c r="W788" s="37"/>
      <c r="X788" s="37"/>
      <c r="Y788" s="37"/>
      <c r="Z788" s="37"/>
      <c r="AA788" s="37"/>
      <c r="AB788" s="37"/>
      <c r="AC788" s="37"/>
      <c r="AD788" s="37"/>
      <c r="AE788" s="37"/>
      <c r="AF788" s="37"/>
      <c r="AG788" s="37"/>
      <c r="AH788" s="37"/>
      <c r="AI788" s="37"/>
      <c r="AJ788" s="37"/>
      <c r="AK788" s="37"/>
      <c r="AL788" s="37"/>
      <c r="AM788" s="37"/>
      <c r="AN788" s="37"/>
      <c r="AO788" s="37"/>
      <c r="AP788" s="37"/>
      <c r="AQ788" s="37"/>
      <c r="AR788" s="37"/>
      <c r="AS788" s="37"/>
      <c r="AT788" s="37"/>
      <c r="AU788" s="37"/>
      <c r="AV788" s="37"/>
      <c r="AW788" s="37"/>
      <c r="AX788" s="37"/>
      <c r="AY788" s="37"/>
      <c r="AZ788" s="37"/>
      <c r="BA788" s="37"/>
      <c r="BB788" s="37"/>
      <c r="BC788" s="37"/>
      <c r="BD788" s="37"/>
    </row>
    <row r="789" spans="1:56" ht="16.5" customHeight="1" x14ac:dyDescent="0.3">
      <c r="A789" s="39"/>
      <c r="B789" s="39"/>
      <c r="C789" s="39"/>
      <c r="D789" s="39"/>
      <c r="E789" s="37"/>
      <c r="F789" s="40"/>
      <c r="G789" s="37"/>
      <c r="H789" s="37"/>
      <c r="I789" s="37"/>
      <c r="J789" s="37"/>
      <c r="K789" s="37"/>
      <c r="L789" s="37"/>
      <c r="M789" s="37"/>
      <c r="N789" s="37"/>
      <c r="O789" s="37"/>
      <c r="P789" s="37"/>
      <c r="Q789" s="37"/>
      <c r="R789" s="37"/>
      <c r="S789" s="37"/>
      <c r="T789" s="37"/>
      <c r="U789" s="37"/>
      <c r="V789" s="37"/>
      <c r="W789" s="37"/>
      <c r="X789" s="37"/>
      <c r="Y789" s="37"/>
      <c r="Z789" s="37"/>
      <c r="AA789" s="37"/>
      <c r="AB789" s="37"/>
      <c r="AC789" s="37"/>
      <c r="AD789" s="37"/>
      <c r="AE789" s="37"/>
      <c r="AF789" s="37"/>
      <c r="AG789" s="37"/>
      <c r="AH789" s="37"/>
      <c r="AI789" s="37"/>
      <c r="AJ789" s="37"/>
      <c r="AK789" s="37"/>
      <c r="AL789" s="37"/>
      <c r="AM789" s="37"/>
      <c r="AN789" s="37"/>
      <c r="AO789" s="37"/>
      <c r="AP789" s="37"/>
      <c r="AQ789" s="37"/>
      <c r="AR789" s="37"/>
      <c r="AS789" s="37"/>
      <c r="AT789" s="37"/>
      <c r="AU789" s="37"/>
      <c r="AV789" s="37"/>
      <c r="AW789" s="37"/>
      <c r="AX789" s="37"/>
      <c r="AY789" s="37"/>
      <c r="AZ789" s="37"/>
      <c r="BA789" s="37"/>
      <c r="BB789" s="37"/>
      <c r="BC789" s="37"/>
      <c r="BD789" s="37"/>
    </row>
    <row r="790" spans="1:56" ht="16.5" customHeight="1" x14ac:dyDescent="0.3">
      <c r="A790" s="39"/>
      <c r="B790" s="39"/>
      <c r="C790" s="39"/>
      <c r="D790" s="39"/>
      <c r="E790" s="37"/>
      <c r="F790" s="40"/>
      <c r="G790" s="37"/>
      <c r="H790" s="37"/>
      <c r="I790" s="37"/>
      <c r="J790" s="37"/>
      <c r="K790" s="37"/>
      <c r="L790" s="37"/>
      <c r="M790" s="37"/>
      <c r="N790" s="37"/>
      <c r="O790" s="37"/>
      <c r="P790" s="37"/>
      <c r="Q790" s="37"/>
      <c r="R790" s="37"/>
      <c r="S790" s="37"/>
      <c r="T790" s="37"/>
      <c r="U790" s="37"/>
      <c r="V790" s="37"/>
      <c r="W790" s="37"/>
      <c r="X790" s="37"/>
      <c r="Y790" s="37"/>
      <c r="Z790" s="37"/>
      <c r="AA790" s="37"/>
      <c r="AB790" s="37"/>
      <c r="AC790" s="37"/>
      <c r="AD790" s="37"/>
      <c r="AE790" s="37"/>
      <c r="AF790" s="37"/>
      <c r="AG790" s="37"/>
      <c r="AH790" s="37"/>
      <c r="AI790" s="37"/>
      <c r="AJ790" s="37"/>
      <c r="AK790" s="37"/>
      <c r="AL790" s="37"/>
      <c r="AM790" s="37"/>
      <c r="AN790" s="37"/>
      <c r="AO790" s="37"/>
      <c r="AP790" s="37"/>
      <c r="AQ790" s="37"/>
      <c r="AR790" s="37"/>
      <c r="AS790" s="37"/>
      <c r="AT790" s="37"/>
      <c r="AU790" s="37"/>
      <c r="AV790" s="37"/>
      <c r="AW790" s="37"/>
      <c r="AX790" s="37"/>
      <c r="AY790" s="37"/>
      <c r="AZ790" s="37"/>
      <c r="BA790" s="37"/>
      <c r="BB790" s="37"/>
      <c r="BC790" s="37"/>
      <c r="BD790" s="37"/>
    </row>
    <row r="791" spans="1:56" ht="16.5" customHeight="1" x14ac:dyDescent="0.3">
      <c r="A791" s="39"/>
      <c r="B791" s="39"/>
      <c r="C791" s="39"/>
      <c r="D791" s="39"/>
      <c r="E791" s="37"/>
      <c r="F791" s="40"/>
      <c r="G791" s="37"/>
      <c r="H791" s="37"/>
      <c r="I791" s="37"/>
      <c r="J791" s="37"/>
      <c r="K791" s="37"/>
      <c r="L791" s="37"/>
      <c r="M791" s="37"/>
      <c r="N791" s="37"/>
      <c r="O791" s="37"/>
      <c r="P791" s="37"/>
      <c r="Q791" s="37"/>
      <c r="R791" s="37"/>
      <c r="S791" s="37"/>
      <c r="T791" s="37"/>
      <c r="U791" s="37"/>
      <c r="V791" s="37"/>
      <c r="W791" s="37"/>
      <c r="X791" s="37"/>
      <c r="Y791" s="37"/>
      <c r="Z791" s="37"/>
      <c r="AA791" s="37"/>
      <c r="AB791" s="37"/>
      <c r="AC791" s="37"/>
      <c r="AD791" s="37"/>
      <c r="AE791" s="37"/>
      <c r="AF791" s="37"/>
      <c r="AG791" s="37"/>
      <c r="AH791" s="37"/>
      <c r="AI791" s="37"/>
      <c r="AJ791" s="37"/>
      <c r="AK791" s="37"/>
      <c r="AL791" s="37"/>
      <c r="AM791" s="37"/>
      <c r="AN791" s="37"/>
      <c r="AO791" s="37"/>
      <c r="AP791" s="37"/>
      <c r="AQ791" s="37"/>
      <c r="AR791" s="37"/>
      <c r="AS791" s="37"/>
      <c r="AT791" s="37"/>
      <c r="AU791" s="37"/>
      <c r="AV791" s="37"/>
      <c r="AW791" s="37"/>
      <c r="AX791" s="37"/>
      <c r="AY791" s="37"/>
      <c r="AZ791" s="37"/>
      <c r="BA791" s="37"/>
      <c r="BB791" s="37"/>
      <c r="BC791" s="37"/>
      <c r="BD791" s="37"/>
    </row>
    <row r="792" spans="1:56" ht="16.5" customHeight="1" x14ac:dyDescent="0.3">
      <c r="A792" s="39"/>
      <c r="B792" s="39"/>
      <c r="C792" s="39"/>
      <c r="D792" s="39"/>
      <c r="E792" s="37"/>
      <c r="F792" s="40"/>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c r="AF792" s="37"/>
      <c r="AG792" s="37"/>
      <c r="AH792" s="37"/>
      <c r="AI792" s="37"/>
      <c r="AJ792" s="37"/>
      <c r="AK792" s="37"/>
      <c r="AL792" s="37"/>
      <c r="AM792" s="37"/>
      <c r="AN792" s="37"/>
      <c r="AO792" s="37"/>
      <c r="AP792" s="37"/>
      <c r="AQ792" s="37"/>
      <c r="AR792" s="37"/>
      <c r="AS792" s="37"/>
      <c r="AT792" s="37"/>
      <c r="AU792" s="37"/>
      <c r="AV792" s="37"/>
      <c r="AW792" s="37"/>
      <c r="AX792" s="37"/>
      <c r="AY792" s="37"/>
      <c r="AZ792" s="37"/>
      <c r="BA792" s="37"/>
      <c r="BB792" s="37"/>
      <c r="BC792" s="37"/>
      <c r="BD792" s="37"/>
    </row>
    <row r="793" spans="1:56" ht="16.5" customHeight="1" x14ac:dyDescent="0.3">
      <c r="A793" s="39"/>
      <c r="B793" s="39"/>
      <c r="C793" s="39"/>
      <c r="D793" s="39"/>
      <c r="E793" s="37"/>
      <c r="F793" s="40"/>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c r="AF793" s="37"/>
      <c r="AG793" s="37"/>
      <c r="AH793" s="37"/>
      <c r="AI793" s="37"/>
      <c r="AJ793" s="37"/>
      <c r="AK793" s="37"/>
      <c r="AL793" s="37"/>
      <c r="AM793" s="37"/>
      <c r="AN793" s="37"/>
      <c r="AO793" s="37"/>
      <c r="AP793" s="37"/>
      <c r="AQ793" s="37"/>
      <c r="AR793" s="37"/>
      <c r="AS793" s="37"/>
      <c r="AT793" s="37"/>
      <c r="AU793" s="37"/>
      <c r="AV793" s="37"/>
      <c r="AW793" s="37"/>
      <c r="AX793" s="37"/>
      <c r="AY793" s="37"/>
      <c r="AZ793" s="37"/>
      <c r="BA793" s="37"/>
      <c r="BB793" s="37"/>
      <c r="BC793" s="37"/>
      <c r="BD793" s="37"/>
    </row>
    <row r="794" spans="1:56" ht="16.5" customHeight="1" x14ac:dyDescent="0.3">
      <c r="A794" s="39"/>
      <c r="B794" s="39"/>
      <c r="C794" s="39"/>
      <c r="D794" s="39"/>
      <c r="E794" s="37"/>
      <c r="F794" s="40"/>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c r="AF794" s="37"/>
      <c r="AG794" s="37"/>
      <c r="AH794" s="37"/>
      <c r="AI794" s="37"/>
      <c r="AJ794" s="37"/>
      <c r="AK794" s="37"/>
      <c r="AL794" s="37"/>
      <c r="AM794" s="37"/>
      <c r="AN794" s="37"/>
      <c r="AO794" s="37"/>
      <c r="AP794" s="37"/>
      <c r="AQ794" s="37"/>
      <c r="AR794" s="37"/>
      <c r="AS794" s="37"/>
      <c r="AT794" s="37"/>
      <c r="AU794" s="37"/>
      <c r="AV794" s="37"/>
      <c r="AW794" s="37"/>
      <c r="AX794" s="37"/>
      <c r="AY794" s="37"/>
      <c r="AZ794" s="37"/>
      <c r="BA794" s="37"/>
      <c r="BB794" s="37"/>
      <c r="BC794" s="37"/>
      <c r="BD794" s="37"/>
    </row>
    <row r="795" spans="1:56" ht="16.5" customHeight="1" x14ac:dyDescent="0.3">
      <c r="A795" s="39"/>
      <c r="B795" s="39"/>
      <c r="C795" s="39"/>
      <c r="D795" s="39"/>
      <c r="E795" s="37"/>
      <c r="F795" s="40"/>
      <c r="G795" s="37"/>
      <c r="H795" s="37"/>
      <c r="I795" s="37"/>
      <c r="J795" s="37"/>
      <c r="K795" s="37"/>
      <c r="L795" s="37"/>
      <c r="M795" s="37"/>
      <c r="N795" s="37"/>
      <c r="O795" s="37"/>
      <c r="P795" s="37"/>
      <c r="Q795" s="37"/>
      <c r="R795" s="37"/>
      <c r="S795" s="37"/>
      <c r="T795" s="37"/>
      <c r="U795" s="37"/>
      <c r="V795" s="37"/>
      <c r="W795" s="37"/>
      <c r="X795" s="37"/>
      <c r="Y795" s="37"/>
      <c r="Z795" s="37"/>
      <c r="AA795" s="37"/>
      <c r="AB795" s="37"/>
      <c r="AC795" s="37"/>
      <c r="AD795" s="37"/>
      <c r="AE795" s="37"/>
      <c r="AF795" s="37"/>
      <c r="AG795" s="37"/>
      <c r="AH795" s="37"/>
      <c r="AI795" s="37"/>
      <c r="AJ795" s="37"/>
      <c r="AK795" s="37"/>
      <c r="AL795" s="37"/>
      <c r="AM795" s="37"/>
      <c r="AN795" s="37"/>
      <c r="AO795" s="37"/>
      <c r="AP795" s="37"/>
      <c r="AQ795" s="37"/>
      <c r="AR795" s="37"/>
      <c r="AS795" s="37"/>
      <c r="AT795" s="37"/>
      <c r="AU795" s="37"/>
      <c r="AV795" s="37"/>
      <c r="AW795" s="37"/>
      <c r="AX795" s="37"/>
      <c r="AY795" s="37"/>
      <c r="AZ795" s="37"/>
      <c r="BA795" s="37"/>
      <c r="BB795" s="37"/>
      <c r="BC795" s="37"/>
      <c r="BD795" s="37"/>
    </row>
    <row r="796" spans="1:56" ht="16.5" customHeight="1" x14ac:dyDescent="0.3">
      <c r="A796" s="39"/>
      <c r="B796" s="39"/>
      <c r="C796" s="39"/>
      <c r="D796" s="39"/>
      <c r="E796" s="37"/>
      <c r="F796" s="40"/>
      <c r="G796" s="37"/>
      <c r="H796" s="37"/>
      <c r="I796" s="37"/>
      <c r="J796" s="37"/>
      <c r="K796" s="37"/>
      <c r="L796" s="37"/>
      <c r="M796" s="37"/>
      <c r="N796" s="37"/>
      <c r="O796" s="37"/>
      <c r="P796" s="37"/>
      <c r="Q796" s="37"/>
      <c r="R796" s="37"/>
      <c r="S796" s="37"/>
      <c r="T796" s="37"/>
      <c r="U796" s="37"/>
      <c r="V796" s="37"/>
      <c r="W796" s="37"/>
      <c r="X796" s="37"/>
      <c r="Y796" s="37"/>
      <c r="Z796" s="37"/>
      <c r="AA796" s="37"/>
      <c r="AB796" s="37"/>
      <c r="AC796" s="37"/>
      <c r="AD796" s="37"/>
      <c r="AE796" s="37"/>
      <c r="AF796" s="37"/>
      <c r="AG796" s="37"/>
      <c r="AH796" s="37"/>
      <c r="AI796" s="37"/>
      <c r="AJ796" s="37"/>
      <c r="AK796" s="37"/>
      <c r="AL796" s="37"/>
      <c r="AM796" s="37"/>
      <c r="AN796" s="37"/>
      <c r="AO796" s="37"/>
      <c r="AP796" s="37"/>
      <c r="AQ796" s="37"/>
      <c r="AR796" s="37"/>
      <c r="AS796" s="37"/>
      <c r="AT796" s="37"/>
      <c r="AU796" s="37"/>
      <c r="AV796" s="37"/>
      <c r="AW796" s="37"/>
      <c r="AX796" s="37"/>
      <c r="AY796" s="37"/>
      <c r="AZ796" s="37"/>
      <c r="BA796" s="37"/>
      <c r="BB796" s="37"/>
      <c r="BC796" s="37"/>
      <c r="BD796" s="37"/>
    </row>
    <row r="797" spans="1:56" ht="16.5" customHeight="1" x14ac:dyDescent="0.3">
      <c r="A797" s="39"/>
      <c r="B797" s="39"/>
      <c r="C797" s="39"/>
      <c r="D797" s="39"/>
      <c r="E797" s="37"/>
      <c r="F797" s="40"/>
      <c r="G797" s="37"/>
      <c r="H797" s="37"/>
      <c r="I797" s="37"/>
      <c r="J797" s="37"/>
      <c r="K797" s="37"/>
      <c r="L797" s="37"/>
      <c r="M797" s="37"/>
      <c r="N797" s="37"/>
      <c r="O797" s="37"/>
      <c r="P797" s="37"/>
      <c r="Q797" s="37"/>
      <c r="R797" s="37"/>
      <c r="S797" s="37"/>
      <c r="T797" s="37"/>
      <c r="U797" s="37"/>
      <c r="V797" s="37"/>
      <c r="W797" s="37"/>
      <c r="X797" s="37"/>
      <c r="Y797" s="37"/>
      <c r="Z797" s="37"/>
      <c r="AA797" s="37"/>
      <c r="AB797" s="37"/>
      <c r="AC797" s="37"/>
      <c r="AD797" s="37"/>
      <c r="AE797" s="37"/>
      <c r="AF797" s="37"/>
      <c r="AG797" s="37"/>
      <c r="AH797" s="37"/>
      <c r="AI797" s="37"/>
      <c r="AJ797" s="37"/>
      <c r="AK797" s="37"/>
      <c r="AL797" s="37"/>
      <c r="AM797" s="37"/>
      <c r="AN797" s="37"/>
      <c r="AO797" s="37"/>
      <c r="AP797" s="37"/>
      <c r="AQ797" s="37"/>
      <c r="AR797" s="37"/>
      <c r="AS797" s="37"/>
      <c r="AT797" s="37"/>
      <c r="AU797" s="37"/>
      <c r="AV797" s="37"/>
      <c r="AW797" s="37"/>
      <c r="AX797" s="37"/>
      <c r="AY797" s="37"/>
      <c r="AZ797" s="37"/>
      <c r="BA797" s="37"/>
      <c r="BB797" s="37"/>
      <c r="BC797" s="37"/>
      <c r="BD797" s="37"/>
    </row>
    <row r="798" spans="1:56" ht="16.5" customHeight="1" x14ac:dyDescent="0.3">
      <c r="A798" s="39"/>
      <c r="B798" s="39"/>
      <c r="C798" s="39"/>
      <c r="D798" s="39"/>
      <c r="E798" s="37"/>
      <c r="F798" s="40"/>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c r="AF798" s="37"/>
      <c r="AG798" s="37"/>
      <c r="AH798" s="37"/>
      <c r="AI798" s="37"/>
      <c r="AJ798" s="37"/>
      <c r="AK798" s="37"/>
      <c r="AL798" s="37"/>
      <c r="AM798" s="37"/>
      <c r="AN798" s="37"/>
      <c r="AO798" s="37"/>
      <c r="AP798" s="37"/>
      <c r="AQ798" s="37"/>
      <c r="AR798" s="37"/>
      <c r="AS798" s="37"/>
      <c r="AT798" s="37"/>
      <c r="AU798" s="37"/>
      <c r="AV798" s="37"/>
      <c r="AW798" s="37"/>
      <c r="AX798" s="37"/>
      <c r="AY798" s="37"/>
      <c r="AZ798" s="37"/>
      <c r="BA798" s="37"/>
      <c r="BB798" s="37"/>
      <c r="BC798" s="37"/>
      <c r="BD798" s="37"/>
    </row>
    <row r="799" spans="1:56" ht="16.5" customHeight="1" x14ac:dyDescent="0.3">
      <c r="A799" s="39"/>
      <c r="B799" s="39"/>
      <c r="C799" s="39"/>
      <c r="D799" s="39"/>
      <c r="E799" s="37"/>
      <c r="F799" s="40"/>
      <c r="G799" s="37"/>
      <c r="H799" s="37"/>
      <c r="I799" s="37"/>
      <c r="J799" s="37"/>
      <c r="K799" s="37"/>
      <c r="L799" s="37"/>
      <c r="M799" s="37"/>
      <c r="N799" s="37"/>
      <c r="O799" s="37"/>
      <c r="P799" s="37"/>
      <c r="Q799" s="37"/>
      <c r="R799" s="37"/>
      <c r="S799" s="37"/>
      <c r="T799" s="37"/>
      <c r="U799" s="37"/>
      <c r="V799" s="37"/>
      <c r="W799" s="37"/>
      <c r="X799" s="37"/>
      <c r="Y799" s="37"/>
      <c r="Z799" s="37"/>
      <c r="AA799" s="37"/>
      <c r="AB799" s="37"/>
      <c r="AC799" s="37"/>
      <c r="AD799" s="37"/>
      <c r="AE799" s="37"/>
      <c r="AF799" s="37"/>
      <c r="AG799" s="37"/>
      <c r="AH799" s="37"/>
      <c r="AI799" s="37"/>
      <c r="AJ799" s="37"/>
      <c r="AK799" s="37"/>
      <c r="AL799" s="37"/>
      <c r="AM799" s="37"/>
      <c r="AN799" s="37"/>
      <c r="AO799" s="37"/>
      <c r="AP799" s="37"/>
      <c r="AQ799" s="37"/>
      <c r="AR799" s="37"/>
      <c r="AS799" s="37"/>
      <c r="AT799" s="37"/>
      <c r="AU799" s="37"/>
      <c r="AV799" s="37"/>
      <c r="AW799" s="37"/>
      <c r="AX799" s="37"/>
      <c r="AY799" s="37"/>
      <c r="AZ799" s="37"/>
      <c r="BA799" s="37"/>
      <c r="BB799" s="37"/>
      <c r="BC799" s="37"/>
      <c r="BD799" s="37"/>
    </row>
    <row r="800" spans="1:56" ht="16.5" customHeight="1" x14ac:dyDescent="0.3">
      <c r="A800" s="39"/>
      <c r="B800" s="39"/>
      <c r="C800" s="39"/>
      <c r="D800" s="39"/>
      <c r="E800" s="37"/>
      <c r="F800" s="40"/>
      <c r="G800" s="37"/>
      <c r="H800" s="37"/>
      <c r="I800" s="37"/>
      <c r="J800" s="37"/>
      <c r="K800" s="37"/>
      <c r="L800" s="37"/>
      <c r="M800" s="37"/>
      <c r="N800" s="37"/>
      <c r="O800" s="37"/>
      <c r="P800" s="37"/>
      <c r="Q800" s="37"/>
      <c r="R800" s="37"/>
      <c r="S800" s="37"/>
      <c r="T800" s="37"/>
      <c r="U800" s="37"/>
      <c r="V800" s="37"/>
      <c r="W800" s="37"/>
      <c r="X800" s="37"/>
      <c r="Y800" s="37"/>
      <c r="Z800" s="37"/>
      <c r="AA800" s="37"/>
      <c r="AB800" s="37"/>
      <c r="AC800" s="37"/>
      <c r="AD800" s="37"/>
      <c r="AE800" s="37"/>
      <c r="AF800" s="37"/>
      <c r="AG800" s="37"/>
      <c r="AH800" s="37"/>
      <c r="AI800" s="37"/>
      <c r="AJ800" s="37"/>
      <c r="AK800" s="37"/>
      <c r="AL800" s="37"/>
      <c r="AM800" s="37"/>
      <c r="AN800" s="37"/>
      <c r="AO800" s="37"/>
      <c r="AP800" s="37"/>
      <c r="AQ800" s="37"/>
      <c r="AR800" s="37"/>
      <c r="AS800" s="37"/>
      <c r="AT800" s="37"/>
      <c r="AU800" s="37"/>
      <c r="AV800" s="37"/>
      <c r="AW800" s="37"/>
      <c r="AX800" s="37"/>
      <c r="AY800" s="37"/>
      <c r="AZ800" s="37"/>
      <c r="BA800" s="37"/>
      <c r="BB800" s="37"/>
      <c r="BC800" s="37"/>
      <c r="BD800" s="37"/>
    </row>
    <row r="801" spans="1:56" ht="16.5" customHeight="1" x14ac:dyDescent="0.3">
      <c r="A801" s="39"/>
      <c r="B801" s="39"/>
      <c r="C801" s="39"/>
      <c r="D801" s="39"/>
      <c r="E801" s="37"/>
      <c r="F801" s="40"/>
      <c r="G801" s="37"/>
      <c r="H801" s="37"/>
      <c r="I801" s="37"/>
      <c r="J801" s="37"/>
      <c r="K801" s="37"/>
      <c r="L801" s="37"/>
      <c r="M801" s="37"/>
      <c r="N801" s="37"/>
      <c r="O801" s="37"/>
      <c r="P801" s="37"/>
      <c r="Q801" s="37"/>
      <c r="R801" s="37"/>
      <c r="S801" s="37"/>
      <c r="T801" s="37"/>
      <c r="U801" s="37"/>
      <c r="V801" s="37"/>
      <c r="W801" s="37"/>
      <c r="X801" s="37"/>
      <c r="Y801" s="37"/>
      <c r="Z801" s="37"/>
      <c r="AA801" s="37"/>
      <c r="AB801" s="37"/>
      <c r="AC801" s="37"/>
      <c r="AD801" s="37"/>
      <c r="AE801" s="37"/>
      <c r="AF801" s="37"/>
      <c r="AG801" s="37"/>
      <c r="AH801" s="37"/>
      <c r="AI801" s="37"/>
      <c r="AJ801" s="37"/>
      <c r="AK801" s="37"/>
      <c r="AL801" s="37"/>
      <c r="AM801" s="37"/>
      <c r="AN801" s="37"/>
      <c r="AO801" s="37"/>
      <c r="AP801" s="37"/>
      <c r="AQ801" s="37"/>
      <c r="AR801" s="37"/>
      <c r="AS801" s="37"/>
      <c r="AT801" s="37"/>
      <c r="AU801" s="37"/>
      <c r="AV801" s="37"/>
      <c r="AW801" s="37"/>
      <c r="AX801" s="37"/>
      <c r="AY801" s="37"/>
      <c r="AZ801" s="37"/>
      <c r="BA801" s="37"/>
      <c r="BB801" s="37"/>
      <c r="BC801" s="37"/>
      <c r="BD801" s="37"/>
    </row>
    <row r="802" spans="1:56" ht="16.5" customHeight="1" x14ac:dyDescent="0.3">
      <c r="A802" s="39"/>
      <c r="B802" s="39"/>
      <c r="C802" s="39"/>
      <c r="D802" s="39"/>
      <c r="E802" s="37"/>
      <c r="F802" s="40"/>
      <c r="G802" s="37"/>
      <c r="H802" s="37"/>
      <c r="I802" s="37"/>
      <c r="J802" s="37"/>
      <c r="K802" s="37"/>
      <c r="L802" s="37"/>
      <c r="M802" s="37"/>
      <c r="N802" s="37"/>
      <c r="O802" s="37"/>
      <c r="P802" s="37"/>
      <c r="Q802" s="37"/>
      <c r="R802" s="37"/>
      <c r="S802" s="37"/>
      <c r="T802" s="37"/>
      <c r="U802" s="37"/>
      <c r="V802" s="37"/>
      <c r="W802" s="37"/>
      <c r="X802" s="37"/>
      <c r="Y802" s="37"/>
      <c r="Z802" s="37"/>
      <c r="AA802" s="37"/>
      <c r="AB802" s="37"/>
      <c r="AC802" s="37"/>
      <c r="AD802" s="37"/>
      <c r="AE802" s="37"/>
      <c r="AF802" s="37"/>
      <c r="AG802" s="37"/>
      <c r="AH802" s="37"/>
      <c r="AI802" s="37"/>
      <c r="AJ802" s="37"/>
      <c r="AK802" s="37"/>
      <c r="AL802" s="37"/>
      <c r="AM802" s="37"/>
      <c r="AN802" s="37"/>
      <c r="AO802" s="37"/>
      <c r="AP802" s="37"/>
      <c r="AQ802" s="37"/>
      <c r="AR802" s="37"/>
      <c r="AS802" s="37"/>
      <c r="AT802" s="37"/>
      <c r="AU802" s="37"/>
      <c r="AV802" s="37"/>
      <c r="AW802" s="37"/>
      <c r="AX802" s="37"/>
      <c r="AY802" s="37"/>
      <c r="AZ802" s="37"/>
      <c r="BA802" s="37"/>
      <c r="BB802" s="37"/>
      <c r="BC802" s="37"/>
      <c r="BD802" s="37"/>
    </row>
    <row r="803" spans="1:56" ht="16.5" customHeight="1" x14ac:dyDescent="0.3">
      <c r="A803" s="39"/>
      <c r="B803" s="39"/>
      <c r="C803" s="39"/>
      <c r="D803" s="39"/>
      <c r="E803" s="37"/>
      <c r="F803" s="40"/>
      <c r="G803" s="37"/>
      <c r="H803" s="37"/>
      <c r="I803" s="37"/>
      <c r="J803" s="37"/>
      <c r="K803" s="37"/>
      <c r="L803" s="37"/>
      <c r="M803" s="37"/>
      <c r="N803" s="37"/>
      <c r="O803" s="37"/>
      <c r="P803" s="37"/>
      <c r="Q803" s="37"/>
      <c r="R803" s="37"/>
      <c r="S803" s="37"/>
      <c r="T803" s="37"/>
      <c r="U803" s="37"/>
      <c r="V803" s="37"/>
      <c r="W803" s="37"/>
      <c r="X803" s="37"/>
      <c r="Y803" s="37"/>
      <c r="Z803" s="37"/>
      <c r="AA803" s="37"/>
      <c r="AB803" s="37"/>
      <c r="AC803" s="37"/>
      <c r="AD803" s="37"/>
      <c r="AE803" s="37"/>
      <c r="AF803" s="37"/>
      <c r="AG803" s="37"/>
      <c r="AH803" s="37"/>
      <c r="AI803" s="37"/>
      <c r="AJ803" s="37"/>
      <c r="AK803" s="37"/>
      <c r="AL803" s="37"/>
      <c r="AM803" s="37"/>
      <c r="AN803" s="37"/>
      <c r="AO803" s="37"/>
      <c r="AP803" s="37"/>
      <c r="AQ803" s="37"/>
      <c r="AR803" s="37"/>
      <c r="AS803" s="37"/>
      <c r="AT803" s="37"/>
      <c r="AU803" s="37"/>
      <c r="AV803" s="37"/>
      <c r="AW803" s="37"/>
      <c r="AX803" s="37"/>
      <c r="AY803" s="37"/>
      <c r="AZ803" s="37"/>
      <c r="BA803" s="37"/>
      <c r="BB803" s="37"/>
      <c r="BC803" s="37"/>
      <c r="BD803" s="37"/>
    </row>
    <row r="804" spans="1:56" ht="16.5" customHeight="1" x14ac:dyDescent="0.3">
      <c r="A804" s="39"/>
      <c r="B804" s="39"/>
      <c r="C804" s="39"/>
      <c r="D804" s="39"/>
      <c r="E804" s="37"/>
      <c r="F804" s="40"/>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c r="AF804" s="37"/>
      <c r="AG804" s="37"/>
      <c r="AH804" s="37"/>
      <c r="AI804" s="37"/>
      <c r="AJ804" s="37"/>
      <c r="AK804" s="37"/>
      <c r="AL804" s="37"/>
      <c r="AM804" s="37"/>
      <c r="AN804" s="37"/>
      <c r="AO804" s="37"/>
      <c r="AP804" s="37"/>
      <c r="AQ804" s="37"/>
      <c r="AR804" s="37"/>
      <c r="AS804" s="37"/>
      <c r="AT804" s="37"/>
      <c r="AU804" s="37"/>
      <c r="AV804" s="37"/>
      <c r="AW804" s="37"/>
      <c r="AX804" s="37"/>
      <c r="AY804" s="37"/>
      <c r="AZ804" s="37"/>
      <c r="BA804" s="37"/>
      <c r="BB804" s="37"/>
      <c r="BC804" s="37"/>
      <c r="BD804" s="37"/>
    </row>
    <row r="805" spans="1:56" ht="16.5" customHeight="1" x14ac:dyDescent="0.3">
      <c r="A805" s="39"/>
      <c r="B805" s="39"/>
      <c r="C805" s="39"/>
      <c r="D805" s="39"/>
      <c r="E805" s="37"/>
      <c r="F805" s="40"/>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c r="AF805" s="37"/>
      <c r="AG805" s="37"/>
      <c r="AH805" s="37"/>
      <c r="AI805" s="37"/>
      <c r="AJ805" s="37"/>
      <c r="AK805" s="37"/>
      <c r="AL805" s="37"/>
      <c r="AM805" s="37"/>
      <c r="AN805" s="37"/>
      <c r="AO805" s="37"/>
      <c r="AP805" s="37"/>
      <c r="AQ805" s="37"/>
      <c r="AR805" s="37"/>
      <c r="AS805" s="37"/>
      <c r="AT805" s="37"/>
      <c r="AU805" s="37"/>
      <c r="AV805" s="37"/>
      <c r="AW805" s="37"/>
      <c r="AX805" s="37"/>
      <c r="AY805" s="37"/>
      <c r="AZ805" s="37"/>
      <c r="BA805" s="37"/>
      <c r="BB805" s="37"/>
      <c r="BC805" s="37"/>
      <c r="BD805" s="37"/>
    </row>
    <row r="806" spans="1:56" ht="16.5" customHeight="1" x14ac:dyDescent="0.3">
      <c r="A806" s="39"/>
      <c r="B806" s="39"/>
      <c r="C806" s="39"/>
      <c r="D806" s="39"/>
      <c r="E806" s="37"/>
      <c r="F806" s="40"/>
      <c r="G806" s="37"/>
      <c r="H806" s="37"/>
      <c r="I806" s="37"/>
      <c r="J806" s="37"/>
      <c r="K806" s="37"/>
      <c r="L806" s="37"/>
      <c r="M806" s="37"/>
      <c r="N806" s="37"/>
      <c r="O806" s="37"/>
      <c r="P806" s="37"/>
      <c r="Q806" s="37"/>
      <c r="R806" s="37"/>
      <c r="S806" s="37"/>
      <c r="T806" s="37"/>
      <c r="U806" s="37"/>
      <c r="V806" s="37"/>
      <c r="W806" s="37"/>
      <c r="X806" s="37"/>
      <c r="Y806" s="37"/>
      <c r="Z806" s="37"/>
      <c r="AA806" s="37"/>
      <c r="AB806" s="37"/>
      <c r="AC806" s="37"/>
      <c r="AD806" s="37"/>
      <c r="AE806" s="37"/>
      <c r="AF806" s="37"/>
      <c r="AG806" s="37"/>
      <c r="AH806" s="37"/>
      <c r="AI806" s="37"/>
      <c r="AJ806" s="37"/>
      <c r="AK806" s="37"/>
      <c r="AL806" s="37"/>
      <c r="AM806" s="37"/>
      <c r="AN806" s="37"/>
      <c r="AO806" s="37"/>
      <c r="AP806" s="37"/>
      <c r="AQ806" s="37"/>
      <c r="AR806" s="37"/>
      <c r="AS806" s="37"/>
      <c r="AT806" s="37"/>
      <c r="AU806" s="37"/>
      <c r="AV806" s="37"/>
      <c r="AW806" s="37"/>
      <c r="AX806" s="37"/>
      <c r="AY806" s="37"/>
      <c r="AZ806" s="37"/>
      <c r="BA806" s="37"/>
      <c r="BB806" s="37"/>
      <c r="BC806" s="37"/>
      <c r="BD806" s="37"/>
    </row>
    <row r="807" spans="1:56" ht="16.5" customHeight="1" x14ac:dyDescent="0.3">
      <c r="A807" s="39"/>
      <c r="B807" s="39"/>
      <c r="C807" s="39"/>
      <c r="D807" s="39"/>
      <c r="E807" s="37"/>
      <c r="F807" s="40"/>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c r="AF807" s="37"/>
      <c r="AG807" s="37"/>
      <c r="AH807" s="37"/>
      <c r="AI807" s="37"/>
      <c r="AJ807" s="37"/>
      <c r="AK807" s="37"/>
      <c r="AL807" s="37"/>
      <c r="AM807" s="37"/>
      <c r="AN807" s="37"/>
      <c r="AO807" s="37"/>
      <c r="AP807" s="37"/>
      <c r="AQ807" s="37"/>
      <c r="AR807" s="37"/>
      <c r="AS807" s="37"/>
      <c r="AT807" s="37"/>
      <c r="AU807" s="37"/>
      <c r="AV807" s="37"/>
      <c r="AW807" s="37"/>
      <c r="AX807" s="37"/>
      <c r="AY807" s="37"/>
      <c r="AZ807" s="37"/>
      <c r="BA807" s="37"/>
      <c r="BB807" s="37"/>
      <c r="BC807" s="37"/>
      <c r="BD807" s="37"/>
    </row>
    <row r="808" spans="1:56" ht="16.5" customHeight="1" x14ac:dyDescent="0.3">
      <c r="A808" s="39"/>
      <c r="B808" s="39"/>
      <c r="C808" s="39"/>
      <c r="D808" s="39"/>
      <c r="E808" s="37"/>
      <c r="F808" s="40"/>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c r="AF808" s="37"/>
      <c r="AG808" s="37"/>
      <c r="AH808" s="37"/>
      <c r="AI808" s="37"/>
      <c r="AJ808" s="37"/>
      <c r="AK808" s="37"/>
      <c r="AL808" s="37"/>
      <c r="AM808" s="37"/>
      <c r="AN808" s="37"/>
      <c r="AO808" s="37"/>
      <c r="AP808" s="37"/>
      <c r="AQ808" s="37"/>
      <c r="AR808" s="37"/>
      <c r="AS808" s="37"/>
      <c r="AT808" s="37"/>
      <c r="AU808" s="37"/>
      <c r="AV808" s="37"/>
      <c r="AW808" s="37"/>
      <c r="AX808" s="37"/>
      <c r="AY808" s="37"/>
      <c r="AZ808" s="37"/>
      <c r="BA808" s="37"/>
      <c r="BB808" s="37"/>
      <c r="BC808" s="37"/>
      <c r="BD808" s="37"/>
    </row>
    <row r="809" spans="1:56" ht="16.5" customHeight="1" x14ac:dyDescent="0.3">
      <c r="A809" s="39"/>
      <c r="B809" s="39"/>
      <c r="C809" s="39"/>
      <c r="D809" s="39"/>
      <c r="E809" s="37"/>
      <c r="F809" s="40"/>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c r="AF809" s="37"/>
      <c r="AG809" s="37"/>
      <c r="AH809" s="37"/>
      <c r="AI809" s="37"/>
      <c r="AJ809" s="37"/>
      <c r="AK809" s="37"/>
      <c r="AL809" s="37"/>
      <c r="AM809" s="37"/>
      <c r="AN809" s="37"/>
      <c r="AO809" s="37"/>
      <c r="AP809" s="37"/>
      <c r="AQ809" s="37"/>
      <c r="AR809" s="37"/>
      <c r="AS809" s="37"/>
      <c r="AT809" s="37"/>
      <c r="AU809" s="37"/>
      <c r="AV809" s="37"/>
      <c r="AW809" s="37"/>
      <c r="AX809" s="37"/>
      <c r="AY809" s="37"/>
      <c r="AZ809" s="37"/>
      <c r="BA809" s="37"/>
      <c r="BB809" s="37"/>
      <c r="BC809" s="37"/>
      <c r="BD809" s="37"/>
    </row>
    <row r="810" spans="1:56" ht="16.5" customHeight="1" x14ac:dyDescent="0.3">
      <c r="A810" s="39"/>
      <c r="B810" s="39"/>
      <c r="C810" s="39"/>
      <c r="D810" s="39"/>
      <c r="E810" s="37"/>
      <c r="F810" s="40"/>
      <c r="G810" s="37"/>
      <c r="H810" s="37"/>
      <c r="I810" s="37"/>
      <c r="J810" s="37"/>
      <c r="K810" s="37"/>
      <c r="L810" s="37"/>
      <c r="M810" s="37"/>
      <c r="N810" s="37"/>
      <c r="O810" s="37"/>
      <c r="P810" s="37"/>
      <c r="Q810" s="37"/>
      <c r="R810" s="37"/>
      <c r="S810" s="37"/>
      <c r="T810" s="37"/>
      <c r="U810" s="37"/>
      <c r="V810" s="37"/>
      <c r="W810" s="37"/>
      <c r="X810" s="37"/>
      <c r="Y810" s="37"/>
      <c r="Z810" s="37"/>
      <c r="AA810" s="37"/>
      <c r="AB810" s="37"/>
      <c r="AC810" s="37"/>
      <c r="AD810" s="37"/>
      <c r="AE810" s="37"/>
      <c r="AF810" s="37"/>
      <c r="AG810" s="37"/>
      <c r="AH810" s="37"/>
      <c r="AI810" s="37"/>
      <c r="AJ810" s="37"/>
      <c r="AK810" s="37"/>
      <c r="AL810" s="37"/>
      <c r="AM810" s="37"/>
      <c r="AN810" s="37"/>
      <c r="AO810" s="37"/>
      <c r="AP810" s="37"/>
      <c r="AQ810" s="37"/>
      <c r="AR810" s="37"/>
      <c r="AS810" s="37"/>
      <c r="AT810" s="37"/>
      <c r="AU810" s="37"/>
      <c r="AV810" s="37"/>
      <c r="AW810" s="37"/>
      <c r="AX810" s="37"/>
      <c r="AY810" s="37"/>
      <c r="AZ810" s="37"/>
      <c r="BA810" s="37"/>
      <c r="BB810" s="37"/>
      <c r="BC810" s="37"/>
      <c r="BD810" s="37"/>
    </row>
    <row r="811" spans="1:56" ht="16.5" customHeight="1" x14ac:dyDescent="0.3">
      <c r="A811" s="39"/>
      <c r="B811" s="39"/>
      <c r="C811" s="39"/>
      <c r="D811" s="39"/>
      <c r="E811" s="37"/>
      <c r="F811" s="40"/>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c r="AF811" s="37"/>
      <c r="AG811" s="37"/>
      <c r="AH811" s="37"/>
      <c r="AI811" s="37"/>
      <c r="AJ811" s="37"/>
      <c r="AK811" s="37"/>
      <c r="AL811" s="37"/>
      <c r="AM811" s="37"/>
      <c r="AN811" s="37"/>
      <c r="AO811" s="37"/>
      <c r="AP811" s="37"/>
      <c r="AQ811" s="37"/>
      <c r="AR811" s="37"/>
      <c r="AS811" s="37"/>
      <c r="AT811" s="37"/>
      <c r="AU811" s="37"/>
      <c r="AV811" s="37"/>
      <c r="AW811" s="37"/>
      <c r="AX811" s="37"/>
      <c r="AY811" s="37"/>
      <c r="AZ811" s="37"/>
      <c r="BA811" s="37"/>
      <c r="BB811" s="37"/>
      <c r="BC811" s="37"/>
      <c r="BD811" s="37"/>
    </row>
    <row r="812" spans="1:56" ht="16.5" customHeight="1" x14ac:dyDescent="0.3">
      <c r="A812" s="39"/>
      <c r="B812" s="39"/>
      <c r="C812" s="39"/>
      <c r="D812" s="39"/>
      <c r="E812" s="37"/>
      <c r="F812" s="40"/>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c r="AF812" s="37"/>
      <c r="AG812" s="37"/>
      <c r="AH812" s="37"/>
      <c r="AI812" s="37"/>
      <c r="AJ812" s="37"/>
      <c r="AK812" s="37"/>
      <c r="AL812" s="37"/>
      <c r="AM812" s="37"/>
      <c r="AN812" s="37"/>
      <c r="AO812" s="37"/>
      <c r="AP812" s="37"/>
      <c r="AQ812" s="37"/>
      <c r="AR812" s="37"/>
      <c r="AS812" s="37"/>
      <c r="AT812" s="37"/>
      <c r="AU812" s="37"/>
      <c r="AV812" s="37"/>
      <c r="AW812" s="37"/>
      <c r="AX812" s="37"/>
      <c r="AY812" s="37"/>
      <c r="AZ812" s="37"/>
      <c r="BA812" s="37"/>
      <c r="BB812" s="37"/>
      <c r="BC812" s="37"/>
      <c r="BD812" s="37"/>
    </row>
    <row r="813" spans="1:56" ht="16.5" customHeight="1" x14ac:dyDescent="0.3">
      <c r="A813" s="39"/>
      <c r="B813" s="39"/>
      <c r="C813" s="39"/>
      <c r="D813" s="39"/>
      <c r="E813" s="37"/>
      <c r="F813" s="40"/>
      <c r="G813" s="37"/>
      <c r="H813" s="37"/>
      <c r="I813" s="37"/>
      <c r="J813" s="37"/>
      <c r="K813" s="37"/>
      <c r="L813" s="37"/>
      <c r="M813" s="37"/>
      <c r="N813" s="37"/>
      <c r="O813" s="37"/>
      <c r="P813" s="37"/>
      <c r="Q813" s="37"/>
      <c r="R813" s="37"/>
      <c r="S813" s="37"/>
      <c r="T813" s="37"/>
      <c r="U813" s="37"/>
      <c r="V813" s="37"/>
      <c r="W813" s="37"/>
      <c r="X813" s="37"/>
      <c r="Y813" s="37"/>
      <c r="Z813" s="37"/>
      <c r="AA813" s="37"/>
      <c r="AB813" s="37"/>
      <c r="AC813" s="37"/>
      <c r="AD813" s="37"/>
      <c r="AE813" s="37"/>
      <c r="AF813" s="37"/>
      <c r="AG813" s="37"/>
      <c r="AH813" s="37"/>
      <c r="AI813" s="37"/>
      <c r="AJ813" s="37"/>
      <c r="AK813" s="37"/>
      <c r="AL813" s="37"/>
      <c r="AM813" s="37"/>
      <c r="AN813" s="37"/>
      <c r="AO813" s="37"/>
      <c r="AP813" s="37"/>
      <c r="AQ813" s="37"/>
      <c r="AR813" s="37"/>
      <c r="AS813" s="37"/>
      <c r="AT813" s="37"/>
      <c r="AU813" s="37"/>
      <c r="AV813" s="37"/>
      <c r="AW813" s="37"/>
      <c r="AX813" s="37"/>
      <c r="AY813" s="37"/>
      <c r="AZ813" s="37"/>
      <c r="BA813" s="37"/>
      <c r="BB813" s="37"/>
      <c r="BC813" s="37"/>
      <c r="BD813" s="37"/>
    </row>
    <row r="814" spans="1:56" ht="16.5" customHeight="1" x14ac:dyDescent="0.3">
      <c r="A814" s="39"/>
      <c r="B814" s="39"/>
      <c r="C814" s="39"/>
      <c r="D814" s="39"/>
      <c r="E814" s="37"/>
      <c r="F814" s="40"/>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c r="AF814" s="37"/>
      <c r="AG814" s="37"/>
      <c r="AH814" s="37"/>
      <c r="AI814" s="37"/>
      <c r="AJ814" s="37"/>
      <c r="AK814" s="37"/>
      <c r="AL814" s="37"/>
      <c r="AM814" s="37"/>
      <c r="AN814" s="37"/>
      <c r="AO814" s="37"/>
      <c r="AP814" s="37"/>
      <c r="AQ814" s="37"/>
      <c r="AR814" s="37"/>
      <c r="AS814" s="37"/>
      <c r="AT814" s="37"/>
      <c r="AU814" s="37"/>
      <c r="AV814" s="37"/>
      <c r="AW814" s="37"/>
      <c r="AX814" s="37"/>
      <c r="AY814" s="37"/>
      <c r="AZ814" s="37"/>
      <c r="BA814" s="37"/>
      <c r="BB814" s="37"/>
      <c r="BC814" s="37"/>
      <c r="BD814" s="37"/>
    </row>
    <row r="815" spans="1:56" ht="16.5" customHeight="1" x14ac:dyDescent="0.3">
      <c r="A815" s="39"/>
      <c r="B815" s="39"/>
      <c r="C815" s="39"/>
      <c r="D815" s="39"/>
      <c r="E815" s="37"/>
      <c r="F815" s="40"/>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c r="AF815" s="37"/>
      <c r="AG815" s="37"/>
      <c r="AH815" s="37"/>
      <c r="AI815" s="37"/>
      <c r="AJ815" s="37"/>
      <c r="AK815" s="37"/>
      <c r="AL815" s="37"/>
      <c r="AM815" s="37"/>
      <c r="AN815" s="37"/>
      <c r="AO815" s="37"/>
      <c r="AP815" s="37"/>
      <c r="AQ815" s="37"/>
      <c r="AR815" s="37"/>
      <c r="AS815" s="37"/>
      <c r="AT815" s="37"/>
      <c r="AU815" s="37"/>
      <c r="AV815" s="37"/>
      <c r="AW815" s="37"/>
      <c r="AX815" s="37"/>
      <c r="AY815" s="37"/>
      <c r="AZ815" s="37"/>
      <c r="BA815" s="37"/>
      <c r="BB815" s="37"/>
      <c r="BC815" s="37"/>
      <c r="BD815" s="37"/>
    </row>
    <row r="816" spans="1:56" ht="16.5" customHeight="1" x14ac:dyDescent="0.3">
      <c r="A816" s="39"/>
      <c r="B816" s="39"/>
      <c r="C816" s="39"/>
      <c r="D816" s="39"/>
      <c r="E816" s="37"/>
      <c r="F816" s="40"/>
      <c r="G816" s="37"/>
      <c r="H816" s="37"/>
      <c r="I816" s="37"/>
      <c r="J816" s="37"/>
      <c r="K816" s="37"/>
      <c r="L816" s="37"/>
      <c r="M816" s="37"/>
      <c r="N816" s="37"/>
      <c r="O816" s="37"/>
      <c r="P816" s="37"/>
      <c r="Q816" s="37"/>
      <c r="R816" s="37"/>
      <c r="S816" s="37"/>
      <c r="T816" s="37"/>
      <c r="U816" s="37"/>
      <c r="V816" s="37"/>
      <c r="W816" s="37"/>
      <c r="X816" s="37"/>
      <c r="Y816" s="37"/>
      <c r="Z816" s="37"/>
      <c r="AA816" s="37"/>
      <c r="AB816" s="37"/>
      <c r="AC816" s="37"/>
      <c r="AD816" s="37"/>
      <c r="AE816" s="37"/>
      <c r="AF816" s="37"/>
      <c r="AG816" s="37"/>
      <c r="AH816" s="37"/>
      <c r="AI816" s="37"/>
      <c r="AJ816" s="37"/>
      <c r="AK816" s="37"/>
      <c r="AL816" s="37"/>
      <c r="AM816" s="37"/>
      <c r="AN816" s="37"/>
      <c r="AO816" s="37"/>
      <c r="AP816" s="37"/>
      <c r="AQ816" s="37"/>
      <c r="AR816" s="37"/>
      <c r="AS816" s="37"/>
      <c r="AT816" s="37"/>
      <c r="AU816" s="37"/>
      <c r="AV816" s="37"/>
      <c r="AW816" s="37"/>
      <c r="AX816" s="37"/>
      <c r="AY816" s="37"/>
      <c r="AZ816" s="37"/>
      <c r="BA816" s="37"/>
      <c r="BB816" s="37"/>
      <c r="BC816" s="37"/>
      <c r="BD816" s="37"/>
    </row>
    <row r="817" spans="1:56" ht="16.5" customHeight="1" x14ac:dyDescent="0.3">
      <c r="A817" s="39"/>
      <c r="B817" s="39"/>
      <c r="C817" s="39"/>
      <c r="D817" s="39"/>
      <c r="E817" s="37"/>
      <c r="F817" s="40"/>
      <c r="G817" s="37"/>
      <c r="H817" s="37"/>
      <c r="I817" s="37"/>
      <c r="J817" s="37"/>
      <c r="K817" s="37"/>
      <c r="L817" s="37"/>
      <c r="M817" s="37"/>
      <c r="N817" s="37"/>
      <c r="O817" s="37"/>
      <c r="P817" s="37"/>
      <c r="Q817" s="37"/>
      <c r="R817" s="37"/>
      <c r="S817" s="37"/>
      <c r="T817" s="37"/>
      <c r="U817" s="37"/>
      <c r="V817" s="37"/>
      <c r="W817" s="37"/>
      <c r="X817" s="37"/>
      <c r="Y817" s="37"/>
      <c r="Z817" s="37"/>
      <c r="AA817" s="37"/>
      <c r="AB817" s="37"/>
      <c r="AC817" s="37"/>
      <c r="AD817" s="37"/>
      <c r="AE817" s="37"/>
      <c r="AF817" s="37"/>
      <c r="AG817" s="37"/>
      <c r="AH817" s="37"/>
      <c r="AI817" s="37"/>
      <c r="AJ817" s="37"/>
      <c r="AK817" s="37"/>
      <c r="AL817" s="37"/>
      <c r="AM817" s="37"/>
      <c r="AN817" s="37"/>
      <c r="AO817" s="37"/>
      <c r="AP817" s="37"/>
      <c r="AQ817" s="37"/>
      <c r="AR817" s="37"/>
      <c r="AS817" s="37"/>
      <c r="AT817" s="37"/>
      <c r="AU817" s="37"/>
      <c r="AV817" s="37"/>
      <c r="AW817" s="37"/>
      <c r="AX817" s="37"/>
      <c r="AY817" s="37"/>
      <c r="AZ817" s="37"/>
      <c r="BA817" s="37"/>
      <c r="BB817" s="37"/>
      <c r="BC817" s="37"/>
      <c r="BD817" s="37"/>
    </row>
    <row r="818" spans="1:56" ht="16.5" customHeight="1" x14ac:dyDescent="0.3">
      <c r="A818" s="39"/>
      <c r="B818" s="39"/>
      <c r="C818" s="39"/>
      <c r="D818" s="39"/>
      <c r="E818" s="37"/>
      <c r="F818" s="40"/>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c r="AF818" s="37"/>
      <c r="AG818" s="37"/>
      <c r="AH818" s="37"/>
      <c r="AI818" s="37"/>
      <c r="AJ818" s="37"/>
      <c r="AK818" s="37"/>
      <c r="AL818" s="37"/>
      <c r="AM818" s="37"/>
      <c r="AN818" s="37"/>
      <c r="AO818" s="37"/>
      <c r="AP818" s="37"/>
      <c r="AQ818" s="37"/>
      <c r="AR818" s="37"/>
      <c r="AS818" s="37"/>
      <c r="AT818" s="37"/>
      <c r="AU818" s="37"/>
      <c r="AV818" s="37"/>
      <c r="AW818" s="37"/>
      <c r="AX818" s="37"/>
      <c r="AY818" s="37"/>
      <c r="AZ818" s="37"/>
      <c r="BA818" s="37"/>
      <c r="BB818" s="37"/>
      <c r="BC818" s="37"/>
      <c r="BD818" s="37"/>
    </row>
    <row r="819" spans="1:56" ht="16.5" customHeight="1" x14ac:dyDescent="0.3">
      <c r="A819" s="39"/>
      <c r="B819" s="39"/>
      <c r="C819" s="39"/>
      <c r="D819" s="39"/>
      <c r="E819" s="37"/>
      <c r="F819" s="40"/>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c r="AF819" s="37"/>
      <c r="AG819" s="37"/>
      <c r="AH819" s="37"/>
      <c r="AI819" s="37"/>
      <c r="AJ819" s="37"/>
      <c r="AK819" s="37"/>
      <c r="AL819" s="37"/>
      <c r="AM819" s="37"/>
      <c r="AN819" s="37"/>
      <c r="AO819" s="37"/>
      <c r="AP819" s="37"/>
      <c r="AQ819" s="37"/>
      <c r="AR819" s="37"/>
      <c r="AS819" s="37"/>
      <c r="AT819" s="37"/>
      <c r="AU819" s="37"/>
      <c r="AV819" s="37"/>
      <c r="AW819" s="37"/>
      <c r="AX819" s="37"/>
      <c r="AY819" s="37"/>
      <c r="AZ819" s="37"/>
      <c r="BA819" s="37"/>
      <c r="BB819" s="37"/>
      <c r="BC819" s="37"/>
      <c r="BD819" s="37"/>
    </row>
    <row r="820" spans="1:56" ht="16.5" customHeight="1" x14ac:dyDescent="0.3">
      <c r="A820" s="39"/>
      <c r="B820" s="39"/>
      <c r="C820" s="39"/>
      <c r="D820" s="39"/>
      <c r="E820" s="37"/>
      <c r="F820" s="40"/>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c r="AF820" s="37"/>
      <c r="AG820" s="37"/>
      <c r="AH820" s="37"/>
      <c r="AI820" s="37"/>
      <c r="AJ820" s="37"/>
      <c r="AK820" s="37"/>
      <c r="AL820" s="37"/>
      <c r="AM820" s="37"/>
      <c r="AN820" s="37"/>
      <c r="AO820" s="37"/>
      <c r="AP820" s="37"/>
      <c r="AQ820" s="37"/>
      <c r="AR820" s="37"/>
      <c r="AS820" s="37"/>
      <c r="AT820" s="37"/>
      <c r="AU820" s="37"/>
      <c r="AV820" s="37"/>
      <c r="AW820" s="37"/>
      <c r="AX820" s="37"/>
      <c r="AY820" s="37"/>
      <c r="AZ820" s="37"/>
      <c r="BA820" s="37"/>
      <c r="BB820" s="37"/>
      <c r="BC820" s="37"/>
      <c r="BD820" s="37"/>
    </row>
    <row r="821" spans="1:56" ht="16.5" customHeight="1" x14ac:dyDescent="0.3">
      <c r="A821" s="39"/>
      <c r="B821" s="39"/>
      <c r="C821" s="39"/>
      <c r="D821" s="39"/>
      <c r="E821" s="37"/>
      <c r="F821" s="40"/>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c r="AF821" s="37"/>
      <c r="AG821" s="37"/>
      <c r="AH821" s="37"/>
      <c r="AI821" s="37"/>
      <c r="AJ821" s="37"/>
      <c r="AK821" s="37"/>
      <c r="AL821" s="37"/>
      <c r="AM821" s="37"/>
      <c r="AN821" s="37"/>
      <c r="AO821" s="37"/>
      <c r="AP821" s="37"/>
      <c r="AQ821" s="37"/>
      <c r="AR821" s="37"/>
      <c r="AS821" s="37"/>
      <c r="AT821" s="37"/>
      <c r="AU821" s="37"/>
      <c r="AV821" s="37"/>
      <c r="AW821" s="37"/>
      <c r="AX821" s="37"/>
      <c r="AY821" s="37"/>
      <c r="AZ821" s="37"/>
      <c r="BA821" s="37"/>
      <c r="BB821" s="37"/>
      <c r="BC821" s="37"/>
      <c r="BD821" s="37"/>
    </row>
    <row r="822" spans="1:56" ht="16.5" customHeight="1" x14ac:dyDescent="0.3">
      <c r="A822" s="39"/>
      <c r="B822" s="39"/>
      <c r="C822" s="39"/>
      <c r="D822" s="39"/>
      <c r="E822" s="37"/>
      <c r="F822" s="40"/>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c r="AF822" s="37"/>
      <c r="AG822" s="37"/>
      <c r="AH822" s="37"/>
      <c r="AI822" s="37"/>
      <c r="AJ822" s="37"/>
      <c r="AK822" s="37"/>
      <c r="AL822" s="37"/>
      <c r="AM822" s="37"/>
      <c r="AN822" s="37"/>
      <c r="AO822" s="37"/>
      <c r="AP822" s="37"/>
      <c r="AQ822" s="37"/>
      <c r="AR822" s="37"/>
      <c r="AS822" s="37"/>
      <c r="AT822" s="37"/>
      <c r="AU822" s="37"/>
      <c r="AV822" s="37"/>
      <c r="AW822" s="37"/>
      <c r="AX822" s="37"/>
      <c r="AY822" s="37"/>
      <c r="AZ822" s="37"/>
      <c r="BA822" s="37"/>
      <c r="BB822" s="37"/>
      <c r="BC822" s="37"/>
      <c r="BD822" s="37"/>
    </row>
    <row r="823" spans="1:56" ht="16.5" customHeight="1" x14ac:dyDescent="0.3">
      <c r="A823" s="39"/>
      <c r="B823" s="39"/>
      <c r="C823" s="39"/>
      <c r="D823" s="39"/>
      <c r="E823" s="37"/>
      <c r="F823" s="40"/>
      <c r="G823" s="37"/>
      <c r="H823" s="37"/>
      <c r="I823" s="37"/>
      <c r="J823" s="37"/>
      <c r="K823" s="37"/>
      <c r="L823" s="37"/>
      <c r="M823" s="37"/>
      <c r="N823" s="37"/>
      <c r="O823" s="37"/>
      <c r="P823" s="37"/>
      <c r="Q823" s="37"/>
      <c r="R823" s="37"/>
      <c r="S823" s="37"/>
      <c r="T823" s="37"/>
      <c r="U823" s="37"/>
      <c r="V823" s="37"/>
      <c r="W823" s="37"/>
      <c r="X823" s="37"/>
      <c r="Y823" s="37"/>
      <c r="Z823" s="37"/>
      <c r="AA823" s="37"/>
      <c r="AB823" s="37"/>
      <c r="AC823" s="37"/>
      <c r="AD823" s="37"/>
      <c r="AE823" s="37"/>
      <c r="AF823" s="37"/>
      <c r="AG823" s="37"/>
      <c r="AH823" s="37"/>
      <c r="AI823" s="37"/>
      <c r="AJ823" s="37"/>
      <c r="AK823" s="37"/>
      <c r="AL823" s="37"/>
      <c r="AM823" s="37"/>
      <c r="AN823" s="37"/>
      <c r="AO823" s="37"/>
      <c r="AP823" s="37"/>
      <c r="AQ823" s="37"/>
      <c r="AR823" s="37"/>
      <c r="AS823" s="37"/>
      <c r="AT823" s="37"/>
      <c r="AU823" s="37"/>
      <c r="AV823" s="37"/>
      <c r="AW823" s="37"/>
      <c r="AX823" s="37"/>
      <c r="AY823" s="37"/>
      <c r="AZ823" s="37"/>
      <c r="BA823" s="37"/>
      <c r="BB823" s="37"/>
      <c r="BC823" s="37"/>
      <c r="BD823" s="37"/>
    </row>
    <row r="824" spans="1:56" ht="16.5" customHeight="1" x14ac:dyDescent="0.3">
      <c r="A824" s="39"/>
      <c r="B824" s="39"/>
      <c r="C824" s="39"/>
      <c r="D824" s="39"/>
      <c r="E824" s="37"/>
      <c r="F824" s="40"/>
      <c r="G824" s="37"/>
      <c r="H824" s="37"/>
      <c r="I824" s="37"/>
      <c r="J824" s="37"/>
      <c r="K824" s="37"/>
      <c r="L824" s="37"/>
      <c r="M824" s="37"/>
      <c r="N824" s="37"/>
      <c r="O824" s="37"/>
      <c r="P824" s="37"/>
      <c r="Q824" s="37"/>
      <c r="R824" s="37"/>
      <c r="S824" s="37"/>
      <c r="T824" s="37"/>
      <c r="U824" s="37"/>
      <c r="V824" s="37"/>
      <c r="W824" s="37"/>
      <c r="X824" s="37"/>
      <c r="Y824" s="37"/>
      <c r="Z824" s="37"/>
      <c r="AA824" s="37"/>
      <c r="AB824" s="37"/>
      <c r="AC824" s="37"/>
      <c r="AD824" s="37"/>
      <c r="AE824" s="37"/>
      <c r="AF824" s="37"/>
      <c r="AG824" s="37"/>
      <c r="AH824" s="37"/>
      <c r="AI824" s="37"/>
      <c r="AJ824" s="37"/>
      <c r="AK824" s="37"/>
      <c r="AL824" s="37"/>
      <c r="AM824" s="37"/>
      <c r="AN824" s="37"/>
      <c r="AO824" s="37"/>
      <c r="AP824" s="37"/>
      <c r="AQ824" s="37"/>
      <c r="AR824" s="37"/>
      <c r="AS824" s="37"/>
      <c r="AT824" s="37"/>
      <c r="AU824" s="37"/>
      <c r="AV824" s="37"/>
      <c r="AW824" s="37"/>
      <c r="AX824" s="37"/>
      <c r="AY824" s="37"/>
      <c r="AZ824" s="37"/>
      <c r="BA824" s="37"/>
      <c r="BB824" s="37"/>
      <c r="BC824" s="37"/>
      <c r="BD824" s="37"/>
    </row>
    <row r="825" spans="1:56" ht="16.5" customHeight="1" x14ac:dyDescent="0.3">
      <c r="A825" s="39"/>
      <c r="B825" s="39"/>
      <c r="C825" s="39"/>
      <c r="D825" s="39"/>
      <c r="E825" s="37"/>
      <c r="F825" s="40"/>
      <c r="G825" s="37"/>
      <c r="H825" s="37"/>
      <c r="I825" s="37"/>
      <c r="J825" s="37"/>
      <c r="K825" s="37"/>
      <c r="L825" s="37"/>
      <c r="M825" s="37"/>
      <c r="N825" s="37"/>
      <c r="O825" s="37"/>
      <c r="P825" s="37"/>
      <c r="Q825" s="37"/>
      <c r="R825" s="37"/>
      <c r="S825" s="37"/>
      <c r="T825" s="37"/>
      <c r="U825" s="37"/>
      <c r="V825" s="37"/>
      <c r="W825" s="37"/>
      <c r="X825" s="37"/>
      <c r="Y825" s="37"/>
      <c r="Z825" s="37"/>
      <c r="AA825" s="37"/>
      <c r="AB825" s="37"/>
      <c r="AC825" s="37"/>
      <c r="AD825" s="37"/>
      <c r="AE825" s="37"/>
      <c r="AF825" s="37"/>
      <c r="AG825" s="37"/>
      <c r="AH825" s="37"/>
      <c r="AI825" s="37"/>
      <c r="AJ825" s="37"/>
      <c r="AK825" s="37"/>
      <c r="AL825" s="37"/>
      <c r="AM825" s="37"/>
      <c r="AN825" s="37"/>
      <c r="AO825" s="37"/>
      <c r="AP825" s="37"/>
      <c r="AQ825" s="37"/>
      <c r="AR825" s="37"/>
      <c r="AS825" s="37"/>
      <c r="AT825" s="37"/>
      <c r="AU825" s="37"/>
      <c r="AV825" s="37"/>
      <c r="AW825" s="37"/>
      <c r="AX825" s="37"/>
      <c r="AY825" s="37"/>
      <c r="AZ825" s="37"/>
      <c r="BA825" s="37"/>
      <c r="BB825" s="37"/>
      <c r="BC825" s="37"/>
      <c r="BD825" s="37"/>
    </row>
    <row r="826" spans="1:56" ht="16.5" customHeight="1" x14ac:dyDescent="0.3">
      <c r="A826" s="39"/>
      <c r="B826" s="39"/>
      <c r="C826" s="39"/>
      <c r="D826" s="39"/>
      <c r="E826" s="37"/>
      <c r="F826" s="40"/>
      <c r="G826" s="37"/>
      <c r="H826" s="37"/>
      <c r="I826" s="37"/>
      <c r="J826" s="37"/>
      <c r="K826" s="37"/>
      <c r="L826" s="37"/>
      <c r="M826" s="37"/>
      <c r="N826" s="37"/>
      <c r="O826" s="37"/>
      <c r="P826" s="37"/>
      <c r="Q826" s="37"/>
      <c r="R826" s="37"/>
      <c r="S826" s="37"/>
      <c r="T826" s="37"/>
      <c r="U826" s="37"/>
      <c r="V826" s="37"/>
      <c r="W826" s="37"/>
      <c r="X826" s="37"/>
      <c r="Y826" s="37"/>
      <c r="Z826" s="37"/>
      <c r="AA826" s="37"/>
      <c r="AB826" s="37"/>
      <c r="AC826" s="37"/>
      <c r="AD826" s="37"/>
      <c r="AE826" s="37"/>
      <c r="AF826" s="37"/>
      <c r="AG826" s="37"/>
      <c r="AH826" s="37"/>
      <c r="AI826" s="37"/>
      <c r="AJ826" s="37"/>
      <c r="AK826" s="37"/>
      <c r="AL826" s="37"/>
      <c r="AM826" s="37"/>
      <c r="AN826" s="37"/>
      <c r="AO826" s="37"/>
      <c r="AP826" s="37"/>
      <c r="AQ826" s="37"/>
      <c r="AR826" s="37"/>
      <c r="AS826" s="37"/>
      <c r="AT826" s="37"/>
      <c r="AU826" s="37"/>
      <c r="AV826" s="37"/>
      <c r="AW826" s="37"/>
      <c r="AX826" s="37"/>
      <c r="AY826" s="37"/>
      <c r="AZ826" s="37"/>
      <c r="BA826" s="37"/>
      <c r="BB826" s="37"/>
      <c r="BC826" s="37"/>
      <c r="BD826" s="37"/>
    </row>
    <row r="827" spans="1:56" ht="16.5" customHeight="1" x14ac:dyDescent="0.3">
      <c r="A827" s="39"/>
      <c r="B827" s="39"/>
      <c r="C827" s="39"/>
      <c r="D827" s="39"/>
      <c r="E827" s="37"/>
      <c r="F827" s="40"/>
      <c r="G827" s="37"/>
      <c r="H827" s="37"/>
      <c r="I827" s="37"/>
      <c r="J827" s="37"/>
      <c r="K827" s="37"/>
      <c r="L827" s="37"/>
      <c r="M827" s="37"/>
      <c r="N827" s="37"/>
      <c r="O827" s="37"/>
      <c r="P827" s="37"/>
      <c r="Q827" s="37"/>
      <c r="R827" s="37"/>
      <c r="S827" s="37"/>
      <c r="T827" s="37"/>
      <c r="U827" s="37"/>
      <c r="V827" s="37"/>
      <c r="W827" s="37"/>
      <c r="X827" s="37"/>
      <c r="Y827" s="37"/>
      <c r="Z827" s="37"/>
      <c r="AA827" s="37"/>
      <c r="AB827" s="37"/>
      <c r="AC827" s="37"/>
      <c r="AD827" s="37"/>
      <c r="AE827" s="37"/>
      <c r="AF827" s="37"/>
      <c r="AG827" s="37"/>
      <c r="AH827" s="37"/>
      <c r="AI827" s="37"/>
      <c r="AJ827" s="37"/>
      <c r="AK827" s="37"/>
      <c r="AL827" s="37"/>
      <c r="AM827" s="37"/>
      <c r="AN827" s="37"/>
      <c r="AO827" s="37"/>
      <c r="AP827" s="37"/>
      <c r="AQ827" s="37"/>
      <c r="AR827" s="37"/>
      <c r="AS827" s="37"/>
      <c r="AT827" s="37"/>
      <c r="AU827" s="37"/>
      <c r="AV827" s="37"/>
      <c r="AW827" s="37"/>
      <c r="AX827" s="37"/>
      <c r="AY827" s="37"/>
      <c r="AZ827" s="37"/>
      <c r="BA827" s="37"/>
      <c r="BB827" s="37"/>
      <c r="BC827" s="37"/>
      <c r="BD827" s="37"/>
    </row>
    <row r="828" spans="1:56" ht="16.5" customHeight="1" x14ac:dyDescent="0.3">
      <c r="A828" s="39"/>
      <c r="B828" s="39"/>
      <c r="C828" s="39"/>
      <c r="D828" s="39"/>
      <c r="E828" s="37"/>
      <c r="F828" s="40"/>
      <c r="G828" s="37"/>
      <c r="H828" s="37"/>
      <c r="I828" s="37"/>
      <c r="J828" s="37"/>
      <c r="K828" s="37"/>
      <c r="L828" s="37"/>
      <c r="M828" s="37"/>
      <c r="N828" s="37"/>
      <c r="O828" s="37"/>
      <c r="P828" s="37"/>
      <c r="Q828" s="37"/>
      <c r="R828" s="37"/>
      <c r="S828" s="37"/>
      <c r="T828" s="37"/>
      <c r="U828" s="37"/>
      <c r="V828" s="37"/>
      <c r="W828" s="37"/>
      <c r="X828" s="37"/>
      <c r="Y828" s="37"/>
      <c r="Z828" s="37"/>
      <c r="AA828" s="37"/>
      <c r="AB828" s="37"/>
      <c r="AC828" s="37"/>
      <c r="AD828" s="37"/>
      <c r="AE828" s="37"/>
      <c r="AF828" s="37"/>
      <c r="AG828" s="37"/>
      <c r="AH828" s="37"/>
      <c r="AI828" s="37"/>
      <c r="AJ828" s="37"/>
      <c r="AK828" s="37"/>
      <c r="AL828" s="37"/>
      <c r="AM828" s="37"/>
      <c r="AN828" s="37"/>
      <c r="AO828" s="37"/>
      <c r="AP828" s="37"/>
      <c r="AQ828" s="37"/>
      <c r="AR828" s="37"/>
      <c r="AS828" s="37"/>
      <c r="AT828" s="37"/>
      <c r="AU828" s="37"/>
      <c r="AV828" s="37"/>
      <c r="AW828" s="37"/>
      <c r="AX828" s="37"/>
      <c r="AY828" s="37"/>
      <c r="AZ828" s="37"/>
      <c r="BA828" s="37"/>
      <c r="BB828" s="37"/>
      <c r="BC828" s="37"/>
      <c r="BD828" s="37"/>
    </row>
    <row r="829" spans="1:56" ht="16.5" customHeight="1" x14ac:dyDescent="0.3">
      <c r="A829" s="39"/>
      <c r="B829" s="39"/>
      <c r="C829" s="39"/>
      <c r="D829" s="39"/>
      <c r="E829" s="37"/>
      <c r="F829" s="40"/>
      <c r="G829" s="37"/>
      <c r="H829" s="37"/>
      <c r="I829" s="37"/>
      <c r="J829" s="37"/>
      <c r="K829" s="37"/>
      <c r="L829" s="37"/>
      <c r="M829" s="37"/>
      <c r="N829" s="37"/>
      <c r="O829" s="37"/>
      <c r="P829" s="37"/>
      <c r="Q829" s="37"/>
      <c r="R829" s="37"/>
      <c r="S829" s="37"/>
      <c r="T829" s="37"/>
      <c r="U829" s="37"/>
      <c r="V829" s="37"/>
      <c r="W829" s="37"/>
      <c r="X829" s="37"/>
      <c r="Y829" s="37"/>
      <c r="Z829" s="37"/>
      <c r="AA829" s="37"/>
      <c r="AB829" s="37"/>
      <c r="AC829" s="37"/>
      <c r="AD829" s="37"/>
      <c r="AE829" s="37"/>
      <c r="AF829" s="37"/>
      <c r="AG829" s="37"/>
      <c r="AH829" s="37"/>
      <c r="AI829" s="37"/>
      <c r="AJ829" s="37"/>
      <c r="AK829" s="37"/>
      <c r="AL829" s="37"/>
      <c r="AM829" s="37"/>
      <c r="AN829" s="37"/>
      <c r="AO829" s="37"/>
      <c r="AP829" s="37"/>
      <c r="AQ829" s="37"/>
      <c r="AR829" s="37"/>
      <c r="AS829" s="37"/>
      <c r="AT829" s="37"/>
      <c r="AU829" s="37"/>
      <c r="AV829" s="37"/>
      <c r="AW829" s="37"/>
      <c r="AX829" s="37"/>
      <c r="AY829" s="37"/>
      <c r="AZ829" s="37"/>
      <c r="BA829" s="37"/>
      <c r="BB829" s="37"/>
      <c r="BC829" s="37"/>
      <c r="BD829" s="37"/>
    </row>
    <row r="830" spans="1:56" ht="16.5" customHeight="1" x14ac:dyDescent="0.3">
      <c r="A830" s="39"/>
      <c r="B830" s="39"/>
      <c r="C830" s="39"/>
      <c r="D830" s="39"/>
      <c r="E830" s="37"/>
      <c r="F830" s="40"/>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c r="AF830" s="37"/>
      <c r="AG830" s="37"/>
      <c r="AH830" s="37"/>
      <c r="AI830" s="37"/>
      <c r="AJ830" s="37"/>
      <c r="AK830" s="37"/>
      <c r="AL830" s="37"/>
      <c r="AM830" s="37"/>
      <c r="AN830" s="37"/>
      <c r="AO830" s="37"/>
      <c r="AP830" s="37"/>
      <c r="AQ830" s="37"/>
      <c r="AR830" s="37"/>
      <c r="AS830" s="37"/>
      <c r="AT830" s="37"/>
      <c r="AU830" s="37"/>
      <c r="AV830" s="37"/>
      <c r="AW830" s="37"/>
      <c r="AX830" s="37"/>
      <c r="AY830" s="37"/>
      <c r="AZ830" s="37"/>
      <c r="BA830" s="37"/>
      <c r="BB830" s="37"/>
      <c r="BC830" s="37"/>
      <c r="BD830" s="37"/>
    </row>
    <row r="831" spans="1:56" ht="16.5" customHeight="1" x14ac:dyDescent="0.3">
      <c r="A831" s="39"/>
      <c r="B831" s="39"/>
      <c r="C831" s="39"/>
      <c r="D831" s="39"/>
      <c r="E831" s="37"/>
      <c r="F831" s="40"/>
      <c r="G831" s="37"/>
      <c r="H831" s="37"/>
      <c r="I831" s="37"/>
      <c r="J831" s="37"/>
      <c r="K831" s="37"/>
      <c r="L831" s="37"/>
      <c r="M831" s="37"/>
      <c r="N831" s="37"/>
      <c r="O831" s="37"/>
      <c r="P831" s="37"/>
      <c r="Q831" s="37"/>
      <c r="R831" s="37"/>
      <c r="S831" s="37"/>
      <c r="T831" s="37"/>
      <c r="U831" s="37"/>
      <c r="V831" s="37"/>
      <c r="W831" s="37"/>
      <c r="X831" s="37"/>
      <c r="Y831" s="37"/>
      <c r="Z831" s="37"/>
      <c r="AA831" s="37"/>
      <c r="AB831" s="37"/>
      <c r="AC831" s="37"/>
      <c r="AD831" s="37"/>
      <c r="AE831" s="37"/>
      <c r="AF831" s="37"/>
      <c r="AG831" s="37"/>
      <c r="AH831" s="37"/>
      <c r="AI831" s="37"/>
      <c r="AJ831" s="37"/>
      <c r="AK831" s="37"/>
      <c r="AL831" s="37"/>
      <c r="AM831" s="37"/>
      <c r="AN831" s="37"/>
      <c r="AO831" s="37"/>
      <c r="AP831" s="37"/>
      <c r="AQ831" s="37"/>
      <c r="AR831" s="37"/>
      <c r="AS831" s="37"/>
      <c r="AT831" s="37"/>
      <c r="AU831" s="37"/>
      <c r="AV831" s="37"/>
      <c r="AW831" s="37"/>
      <c r="AX831" s="37"/>
      <c r="AY831" s="37"/>
      <c r="AZ831" s="37"/>
      <c r="BA831" s="37"/>
      <c r="BB831" s="37"/>
      <c r="BC831" s="37"/>
      <c r="BD831" s="37"/>
    </row>
    <row r="832" spans="1:56" ht="16.5" customHeight="1" x14ac:dyDescent="0.3">
      <c r="A832" s="39"/>
      <c r="B832" s="39"/>
      <c r="C832" s="39"/>
      <c r="D832" s="39"/>
      <c r="E832" s="37"/>
      <c r="F832" s="40"/>
      <c r="G832" s="37"/>
      <c r="H832" s="37"/>
      <c r="I832" s="37"/>
      <c r="J832" s="37"/>
      <c r="K832" s="37"/>
      <c r="L832" s="37"/>
      <c r="M832" s="37"/>
      <c r="N832" s="37"/>
      <c r="O832" s="37"/>
      <c r="P832" s="37"/>
      <c r="Q832" s="37"/>
      <c r="R832" s="37"/>
      <c r="S832" s="37"/>
      <c r="T832" s="37"/>
      <c r="U832" s="37"/>
      <c r="V832" s="37"/>
      <c r="W832" s="37"/>
      <c r="X832" s="37"/>
      <c r="Y832" s="37"/>
      <c r="Z832" s="37"/>
      <c r="AA832" s="37"/>
      <c r="AB832" s="37"/>
      <c r="AC832" s="37"/>
      <c r="AD832" s="37"/>
      <c r="AE832" s="37"/>
      <c r="AF832" s="37"/>
      <c r="AG832" s="37"/>
      <c r="AH832" s="37"/>
      <c r="AI832" s="37"/>
      <c r="AJ832" s="37"/>
      <c r="AK832" s="37"/>
      <c r="AL832" s="37"/>
      <c r="AM832" s="37"/>
      <c r="AN832" s="37"/>
      <c r="AO832" s="37"/>
      <c r="AP832" s="37"/>
      <c r="AQ832" s="37"/>
      <c r="AR832" s="37"/>
      <c r="AS832" s="37"/>
      <c r="AT832" s="37"/>
      <c r="AU832" s="37"/>
      <c r="AV832" s="37"/>
      <c r="AW832" s="37"/>
      <c r="AX832" s="37"/>
      <c r="AY832" s="37"/>
      <c r="AZ832" s="37"/>
      <c r="BA832" s="37"/>
      <c r="BB832" s="37"/>
      <c r="BC832" s="37"/>
      <c r="BD832" s="37"/>
    </row>
    <row r="833" spans="1:56" ht="16.5" customHeight="1" x14ac:dyDescent="0.3">
      <c r="A833" s="39"/>
      <c r="B833" s="39"/>
      <c r="C833" s="39"/>
      <c r="D833" s="39"/>
      <c r="E833" s="37"/>
      <c r="F833" s="40"/>
      <c r="G833" s="37"/>
      <c r="H833" s="37"/>
      <c r="I833" s="37"/>
      <c r="J833" s="37"/>
      <c r="K833" s="37"/>
      <c r="L833" s="37"/>
      <c r="M833" s="37"/>
      <c r="N833" s="37"/>
      <c r="O833" s="37"/>
      <c r="P833" s="37"/>
      <c r="Q833" s="37"/>
      <c r="R833" s="37"/>
      <c r="S833" s="37"/>
      <c r="T833" s="37"/>
      <c r="U833" s="37"/>
      <c r="V833" s="37"/>
      <c r="W833" s="37"/>
      <c r="X833" s="37"/>
      <c r="Y833" s="37"/>
      <c r="Z833" s="37"/>
      <c r="AA833" s="37"/>
      <c r="AB833" s="37"/>
      <c r="AC833" s="37"/>
      <c r="AD833" s="37"/>
      <c r="AE833" s="37"/>
      <c r="AF833" s="37"/>
      <c r="AG833" s="37"/>
      <c r="AH833" s="37"/>
      <c r="AI833" s="37"/>
      <c r="AJ833" s="37"/>
      <c r="AK833" s="37"/>
      <c r="AL833" s="37"/>
      <c r="AM833" s="37"/>
      <c r="AN833" s="37"/>
      <c r="AO833" s="37"/>
      <c r="AP833" s="37"/>
      <c r="AQ833" s="37"/>
      <c r="AR833" s="37"/>
      <c r="AS833" s="37"/>
      <c r="AT833" s="37"/>
      <c r="AU833" s="37"/>
      <c r="AV833" s="37"/>
      <c r="AW833" s="37"/>
      <c r="AX833" s="37"/>
      <c r="AY833" s="37"/>
      <c r="AZ833" s="37"/>
      <c r="BA833" s="37"/>
      <c r="BB833" s="37"/>
      <c r="BC833" s="37"/>
      <c r="BD833" s="37"/>
    </row>
    <row r="834" spans="1:56" ht="16.5" customHeight="1" x14ac:dyDescent="0.3">
      <c r="A834" s="39"/>
      <c r="B834" s="39"/>
      <c r="C834" s="39"/>
      <c r="D834" s="39"/>
      <c r="E834" s="37"/>
      <c r="F834" s="40"/>
      <c r="G834" s="37"/>
      <c r="H834" s="37"/>
      <c r="I834" s="37"/>
      <c r="J834" s="37"/>
      <c r="K834" s="37"/>
      <c r="L834" s="37"/>
      <c r="M834" s="37"/>
      <c r="N834" s="37"/>
      <c r="O834" s="37"/>
      <c r="P834" s="37"/>
      <c r="Q834" s="37"/>
      <c r="R834" s="37"/>
      <c r="S834" s="37"/>
      <c r="T834" s="37"/>
      <c r="U834" s="37"/>
      <c r="V834" s="37"/>
      <c r="W834" s="37"/>
      <c r="X834" s="37"/>
      <c r="Y834" s="37"/>
      <c r="Z834" s="37"/>
      <c r="AA834" s="37"/>
      <c r="AB834" s="37"/>
      <c r="AC834" s="37"/>
      <c r="AD834" s="37"/>
      <c r="AE834" s="37"/>
      <c r="AF834" s="37"/>
      <c r="AG834" s="37"/>
      <c r="AH834" s="37"/>
      <c r="AI834" s="37"/>
      <c r="AJ834" s="37"/>
      <c r="AK834" s="37"/>
      <c r="AL834" s="37"/>
      <c r="AM834" s="37"/>
      <c r="AN834" s="37"/>
      <c r="AO834" s="37"/>
      <c r="AP834" s="37"/>
      <c r="AQ834" s="37"/>
      <c r="AR834" s="37"/>
      <c r="AS834" s="37"/>
      <c r="AT834" s="37"/>
      <c r="AU834" s="37"/>
      <c r="AV834" s="37"/>
      <c r="AW834" s="37"/>
      <c r="AX834" s="37"/>
      <c r="AY834" s="37"/>
      <c r="AZ834" s="37"/>
      <c r="BA834" s="37"/>
      <c r="BB834" s="37"/>
      <c r="BC834" s="37"/>
      <c r="BD834" s="37"/>
    </row>
    <row r="835" spans="1:56" ht="16.5" customHeight="1" x14ac:dyDescent="0.3">
      <c r="A835" s="39"/>
      <c r="B835" s="39"/>
      <c r="C835" s="39"/>
      <c r="D835" s="39"/>
      <c r="E835" s="37"/>
      <c r="F835" s="40"/>
      <c r="G835" s="37"/>
      <c r="H835" s="37"/>
      <c r="I835" s="37"/>
      <c r="J835" s="37"/>
      <c r="K835" s="37"/>
      <c r="L835" s="37"/>
      <c r="M835" s="37"/>
      <c r="N835" s="37"/>
      <c r="O835" s="37"/>
      <c r="P835" s="37"/>
      <c r="Q835" s="37"/>
      <c r="R835" s="37"/>
      <c r="S835" s="37"/>
      <c r="T835" s="37"/>
      <c r="U835" s="37"/>
      <c r="V835" s="37"/>
      <c r="W835" s="37"/>
      <c r="X835" s="37"/>
      <c r="Y835" s="37"/>
      <c r="Z835" s="37"/>
      <c r="AA835" s="37"/>
      <c r="AB835" s="37"/>
      <c r="AC835" s="37"/>
      <c r="AD835" s="37"/>
      <c r="AE835" s="37"/>
      <c r="AF835" s="37"/>
      <c r="AG835" s="37"/>
      <c r="AH835" s="37"/>
      <c r="AI835" s="37"/>
      <c r="AJ835" s="37"/>
      <c r="AK835" s="37"/>
      <c r="AL835" s="37"/>
      <c r="AM835" s="37"/>
      <c r="AN835" s="37"/>
      <c r="AO835" s="37"/>
      <c r="AP835" s="37"/>
      <c r="AQ835" s="37"/>
      <c r="AR835" s="37"/>
      <c r="AS835" s="37"/>
      <c r="AT835" s="37"/>
      <c r="AU835" s="37"/>
      <c r="AV835" s="37"/>
      <c r="AW835" s="37"/>
      <c r="AX835" s="37"/>
      <c r="AY835" s="37"/>
      <c r="AZ835" s="37"/>
      <c r="BA835" s="37"/>
      <c r="BB835" s="37"/>
      <c r="BC835" s="37"/>
      <c r="BD835" s="37"/>
    </row>
    <row r="836" spans="1:56" ht="16.5" customHeight="1" x14ac:dyDescent="0.3">
      <c r="A836" s="39"/>
      <c r="B836" s="39"/>
      <c r="C836" s="39"/>
      <c r="D836" s="39"/>
      <c r="E836" s="37"/>
      <c r="F836" s="40"/>
      <c r="G836" s="37"/>
      <c r="H836" s="37"/>
      <c r="I836" s="37"/>
      <c r="J836" s="37"/>
      <c r="K836" s="37"/>
      <c r="L836" s="37"/>
      <c r="M836" s="37"/>
      <c r="N836" s="37"/>
      <c r="O836" s="37"/>
      <c r="P836" s="37"/>
      <c r="Q836" s="37"/>
      <c r="R836" s="37"/>
      <c r="S836" s="37"/>
      <c r="T836" s="37"/>
      <c r="U836" s="37"/>
      <c r="V836" s="37"/>
      <c r="W836" s="37"/>
      <c r="X836" s="37"/>
      <c r="Y836" s="37"/>
      <c r="Z836" s="37"/>
      <c r="AA836" s="37"/>
      <c r="AB836" s="37"/>
      <c r="AC836" s="37"/>
      <c r="AD836" s="37"/>
      <c r="AE836" s="37"/>
      <c r="AF836" s="37"/>
      <c r="AG836" s="37"/>
      <c r="AH836" s="37"/>
      <c r="AI836" s="37"/>
      <c r="AJ836" s="37"/>
      <c r="AK836" s="37"/>
      <c r="AL836" s="37"/>
      <c r="AM836" s="37"/>
      <c r="AN836" s="37"/>
      <c r="AO836" s="37"/>
      <c r="AP836" s="37"/>
      <c r="AQ836" s="37"/>
      <c r="AR836" s="37"/>
      <c r="AS836" s="37"/>
      <c r="AT836" s="37"/>
      <c r="AU836" s="37"/>
      <c r="AV836" s="37"/>
      <c r="AW836" s="37"/>
      <c r="AX836" s="37"/>
      <c r="AY836" s="37"/>
      <c r="AZ836" s="37"/>
      <c r="BA836" s="37"/>
      <c r="BB836" s="37"/>
      <c r="BC836" s="37"/>
      <c r="BD836" s="37"/>
    </row>
    <row r="837" spans="1:56" ht="16.5" customHeight="1" x14ac:dyDescent="0.3">
      <c r="A837" s="39"/>
      <c r="B837" s="39"/>
      <c r="C837" s="39"/>
      <c r="D837" s="39"/>
      <c r="E837" s="37"/>
      <c r="F837" s="40"/>
      <c r="G837" s="37"/>
      <c r="H837" s="37"/>
      <c r="I837" s="37"/>
      <c r="J837" s="37"/>
      <c r="K837" s="37"/>
      <c r="L837" s="37"/>
      <c r="M837" s="37"/>
      <c r="N837" s="37"/>
      <c r="O837" s="37"/>
      <c r="P837" s="37"/>
      <c r="Q837" s="37"/>
      <c r="R837" s="37"/>
      <c r="S837" s="37"/>
      <c r="T837" s="37"/>
      <c r="U837" s="37"/>
      <c r="V837" s="37"/>
      <c r="W837" s="37"/>
      <c r="X837" s="37"/>
      <c r="Y837" s="37"/>
      <c r="Z837" s="37"/>
      <c r="AA837" s="37"/>
      <c r="AB837" s="37"/>
      <c r="AC837" s="37"/>
      <c r="AD837" s="37"/>
      <c r="AE837" s="37"/>
      <c r="AF837" s="37"/>
      <c r="AG837" s="37"/>
      <c r="AH837" s="37"/>
      <c r="AI837" s="37"/>
      <c r="AJ837" s="37"/>
      <c r="AK837" s="37"/>
      <c r="AL837" s="37"/>
      <c r="AM837" s="37"/>
      <c r="AN837" s="37"/>
      <c r="AO837" s="37"/>
      <c r="AP837" s="37"/>
      <c r="AQ837" s="37"/>
      <c r="AR837" s="37"/>
      <c r="AS837" s="37"/>
      <c r="AT837" s="37"/>
      <c r="AU837" s="37"/>
      <c r="AV837" s="37"/>
      <c r="AW837" s="37"/>
      <c r="AX837" s="37"/>
      <c r="AY837" s="37"/>
      <c r="AZ837" s="37"/>
      <c r="BA837" s="37"/>
      <c r="BB837" s="37"/>
      <c r="BC837" s="37"/>
      <c r="BD837" s="37"/>
    </row>
    <row r="838" spans="1:56" ht="16.5" customHeight="1" x14ac:dyDescent="0.3">
      <c r="A838" s="39"/>
      <c r="B838" s="39"/>
      <c r="C838" s="39"/>
      <c r="D838" s="39"/>
      <c r="E838" s="37"/>
      <c r="F838" s="40"/>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c r="AF838" s="37"/>
      <c r="AG838" s="37"/>
      <c r="AH838" s="37"/>
      <c r="AI838" s="37"/>
      <c r="AJ838" s="37"/>
      <c r="AK838" s="37"/>
      <c r="AL838" s="37"/>
      <c r="AM838" s="37"/>
      <c r="AN838" s="37"/>
      <c r="AO838" s="37"/>
      <c r="AP838" s="37"/>
      <c r="AQ838" s="37"/>
      <c r="AR838" s="37"/>
      <c r="AS838" s="37"/>
      <c r="AT838" s="37"/>
      <c r="AU838" s="37"/>
      <c r="AV838" s="37"/>
      <c r="AW838" s="37"/>
      <c r="AX838" s="37"/>
      <c r="AY838" s="37"/>
      <c r="AZ838" s="37"/>
      <c r="BA838" s="37"/>
      <c r="BB838" s="37"/>
      <c r="BC838" s="37"/>
      <c r="BD838" s="37"/>
    </row>
    <row r="839" spans="1:56" ht="16.5" customHeight="1" x14ac:dyDescent="0.3">
      <c r="A839" s="39"/>
      <c r="B839" s="39"/>
      <c r="C839" s="39"/>
      <c r="D839" s="39"/>
      <c r="E839" s="37"/>
      <c r="F839" s="40"/>
      <c r="G839" s="37"/>
      <c r="H839" s="37"/>
      <c r="I839" s="37"/>
      <c r="J839" s="37"/>
      <c r="K839" s="37"/>
      <c r="L839" s="37"/>
      <c r="M839" s="37"/>
      <c r="N839" s="37"/>
      <c r="O839" s="37"/>
      <c r="P839" s="37"/>
      <c r="Q839" s="37"/>
      <c r="R839" s="37"/>
      <c r="S839" s="37"/>
      <c r="T839" s="37"/>
      <c r="U839" s="37"/>
      <c r="V839" s="37"/>
      <c r="W839" s="37"/>
      <c r="X839" s="37"/>
      <c r="Y839" s="37"/>
      <c r="Z839" s="37"/>
      <c r="AA839" s="37"/>
      <c r="AB839" s="37"/>
      <c r="AC839" s="37"/>
      <c r="AD839" s="37"/>
      <c r="AE839" s="37"/>
      <c r="AF839" s="37"/>
      <c r="AG839" s="37"/>
      <c r="AH839" s="37"/>
      <c r="AI839" s="37"/>
      <c r="AJ839" s="37"/>
      <c r="AK839" s="37"/>
      <c r="AL839" s="37"/>
      <c r="AM839" s="37"/>
      <c r="AN839" s="37"/>
      <c r="AO839" s="37"/>
      <c r="AP839" s="37"/>
      <c r="AQ839" s="37"/>
      <c r="AR839" s="37"/>
      <c r="AS839" s="37"/>
      <c r="AT839" s="37"/>
      <c r="AU839" s="37"/>
      <c r="AV839" s="37"/>
      <c r="AW839" s="37"/>
      <c r="AX839" s="37"/>
      <c r="AY839" s="37"/>
      <c r="AZ839" s="37"/>
      <c r="BA839" s="37"/>
      <c r="BB839" s="37"/>
      <c r="BC839" s="37"/>
      <c r="BD839" s="37"/>
    </row>
    <row r="840" spans="1:56" ht="16.5" customHeight="1" x14ac:dyDescent="0.3">
      <c r="A840" s="39"/>
      <c r="B840" s="39"/>
      <c r="C840" s="39"/>
      <c r="D840" s="39"/>
      <c r="E840" s="37"/>
      <c r="F840" s="40"/>
      <c r="G840" s="37"/>
      <c r="H840" s="37"/>
      <c r="I840" s="37"/>
      <c r="J840" s="37"/>
      <c r="K840" s="37"/>
      <c r="L840" s="37"/>
      <c r="M840" s="37"/>
      <c r="N840" s="37"/>
      <c r="O840" s="37"/>
      <c r="P840" s="37"/>
      <c r="Q840" s="37"/>
      <c r="R840" s="37"/>
      <c r="S840" s="37"/>
      <c r="T840" s="37"/>
      <c r="U840" s="37"/>
      <c r="V840" s="37"/>
      <c r="W840" s="37"/>
      <c r="X840" s="37"/>
      <c r="Y840" s="37"/>
      <c r="Z840" s="37"/>
      <c r="AA840" s="37"/>
      <c r="AB840" s="37"/>
      <c r="AC840" s="37"/>
      <c r="AD840" s="37"/>
      <c r="AE840" s="37"/>
      <c r="AF840" s="37"/>
      <c r="AG840" s="37"/>
      <c r="AH840" s="37"/>
      <c r="AI840" s="37"/>
      <c r="AJ840" s="37"/>
      <c r="AK840" s="37"/>
      <c r="AL840" s="37"/>
      <c r="AM840" s="37"/>
      <c r="AN840" s="37"/>
      <c r="AO840" s="37"/>
      <c r="AP840" s="37"/>
      <c r="AQ840" s="37"/>
      <c r="AR840" s="37"/>
      <c r="AS840" s="37"/>
      <c r="AT840" s="37"/>
      <c r="AU840" s="37"/>
      <c r="AV840" s="37"/>
      <c r="AW840" s="37"/>
      <c r="AX840" s="37"/>
      <c r="AY840" s="37"/>
      <c r="AZ840" s="37"/>
      <c r="BA840" s="37"/>
      <c r="BB840" s="37"/>
      <c r="BC840" s="37"/>
      <c r="BD840" s="37"/>
    </row>
    <row r="841" spans="1:56" ht="16.5" customHeight="1" x14ac:dyDescent="0.3">
      <c r="A841" s="39"/>
      <c r="B841" s="39"/>
      <c r="C841" s="39"/>
      <c r="D841" s="39"/>
      <c r="E841" s="37"/>
      <c r="F841" s="40"/>
      <c r="G841" s="37"/>
      <c r="H841" s="37"/>
      <c r="I841" s="37"/>
      <c r="J841" s="37"/>
      <c r="K841" s="37"/>
      <c r="L841" s="37"/>
      <c r="M841" s="37"/>
      <c r="N841" s="37"/>
      <c r="O841" s="37"/>
      <c r="P841" s="37"/>
      <c r="Q841" s="37"/>
      <c r="R841" s="37"/>
      <c r="S841" s="37"/>
      <c r="T841" s="37"/>
      <c r="U841" s="37"/>
      <c r="V841" s="37"/>
      <c r="W841" s="37"/>
      <c r="X841" s="37"/>
      <c r="Y841" s="37"/>
      <c r="Z841" s="37"/>
      <c r="AA841" s="37"/>
      <c r="AB841" s="37"/>
      <c r="AC841" s="37"/>
      <c r="AD841" s="37"/>
      <c r="AE841" s="37"/>
      <c r="AF841" s="37"/>
      <c r="AG841" s="37"/>
      <c r="AH841" s="37"/>
      <c r="AI841" s="37"/>
      <c r="AJ841" s="37"/>
      <c r="AK841" s="37"/>
      <c r="AL841" s="37"/>
      <c r="AM841" s="37"/>
      <c r="AN841" s="37"/>
      <c r="AO841" s="37"/>
      <c r="AP841" s="37"/>
      <c r="AQ841" s="37"/>
      <c r="AR841" s="37"/>
      <c r="AS841" s="37"/>
      <c r="AT841" s="37"/>
      <c r="AU841" s="37"/>
      <c r="AV841" s="37"/>
      <c r="AW841" s="37"/>
      <c r="AX841" s="37"/>
      <c r="AY841" s="37"/>
      <c r="AZ841" s="37"/>
      <c r="BA841" s="37"/>
      <c r="BB841" s="37"/>
      <c r="BC841" s="37"/>
      <c r="BD841" s="37"/>
    </row>
    <row r="842" spans="1:56" ht="16.5" customHeight="1" x14ac:dyDescent="0.3">
      <c r="A842" s="39"/>
      <c r="B842" s="39"/>
      <c r="C842" s="39"/>
      <c r="D842" s="39"/>
      <c r="E842" s="37"/>
      <c r="F842" s="40"/>
      <c r="G842" s="37"/>
      <c r="H842" s="37"/>
      <c r="I842" s="37"/>
      <c r="J842" s="37"/>
      <c r="K842" s="37"/>
      <c r="L842" s="37"/>
      <c r="M842" s="37"/>
      <c r="N842" s="37"/>
      <c r="O842" s="37"/>
      <c r="P842" s="37"/>
      <c r="Q842" s="37"/>
      <c r="R842" s="37"/>
      <c r="S842" s="37"/>
      <c r="T842" s="37"/>
      <c r="U842" s="37"/>
      <c r="V842" s="37"/>
      <c r="W842" s="37"/>
      <c r="X842" s="37"/>
      <c r="Y842" s="37"/>
      <c r="Z842" s="37"/>
      <c r="AA842" s="37"/>
      <c r="AB842" s="37"/>
      <c r="AC842" s="37"/>
      <c r="AD842" s="37"/>
      <c r="AE842" s="37"/>
      <c r="AF842" s="37"/>
      <c r="AG842" s="37"/>
      <c r="AH842" s="37"/>
      <c r="AI842" s="37"/>
      <c r="AJ842" s="37"/>
      <c r="AK842" s="37"/>
      <c r="AL842" s="37"/>
      <c r="AM842" s="37"/>
      <c r="AN842" s="37"/>
      <c r="AO842" s="37"/>
      <c r="AP842" s="37"/>
      <c r="AQ842" s="37"/>
      <c r="AR842" s="37"/>
      <c r="AS842" s="37"/>
      <c r="AT842" s="37"/>
      <c r="AU842" s="37"/>
      <c r="AV842" s="37"/>
      <c r="AW842" s="37"/>
      <c r="AX842" s="37"/>
      <c r="AY842" s="37"/>
      <c r="AZ842" s="37"/>
      <c r="BA842" s="37"/>
      <c r="BB842" s="37"/>
      <c r="BC842" s="37"/>
      <c r="BD842" s="37"/>
    </row>
    <row r="843" spans="1:56" ht="16.5" customHeight="1" x14ac:dyDescent="0.3">
      <c r="A843" s="39"/>
      <c r="B843" s="39"/>
      <c r="C843" s="39"/>
      <c r="D843" s="39"/>
      <c r="E843" s="37"/>
      <c r="F843" s="40"/>
      <c r="G843" s="37"/>
      <c r="H843" s="37"/>
      <c r="I843" s="37"/>
      <c r="J843" s="37"/>
      <c r="K843" s="37"/>
      <c r="L843" s="37"/>
      <c r="M843" s="37"/>
      <c r="N843" s="37"/>
      <c r="O843" s="37"/>
      <c r="P843" s="37"/>
      <c r="Q843" s="37"/>
      <c r="R843" s="37"/>
      <c r="S843" s="37"/>
      <c r="T843" s="37"/>
      <c r="U843" s="37"/>
      <c r="V843" s="37"/>
      <c r="W843" s="37"/>
      <c r="X843" s="37"/>
      <c r="Y843" s="37"/>
      <c r="Z843" s="37"/>
      <c r="AA843" s="37"/>
      <c r="AB843" s="37"/>
      <c r="AC843" s="37"/>
      <c r="AD843" s="37"/>
      <c r="AE843" s="37"/>
      <c r="AF843" s="37"/>
      <c r="AG843" s="37"/>
      <c r="AH843" s="37"/>
      <c r="AI843" s="37"/>
      <c r="AJ843" s="37"/>
      <c r="AK843" s="37"/>
      <c r="AL843" s="37"/>
      <c r="AM843" s="37"/>
      <c r="AN843" s="37"/>
      <c r="AO843" s="37"/>
      <c r="AP843" s="37"/>
      <c r="AQ843" s="37"/>
      <c r="AR843" s="37"/>
      <c r="AS843" s="37"/>
      <c r="AT843" s="37"/>
      <c r="AU843" s="37"/>
      <c r="AV843" s="37"/>
      <c r="AW843" s="37"/>
      <c r="AX843" s="37"/>
      <c r="AY843" s="37"/>
      <c r="AZ843" s="37"/>
      <c r="BA843" s="37"/>
      <c r="BB843" s="37"/>
      <c r="BC843" s="37"/>
      <c r="BD843" s="37"/>
    </row>
    <row r="844" spans="1:56" ht="16.5" customHeight="1" x14ac:dyDescent="0.3">
      <c r="A844" s="39"/>
      <c r="B844" s="39"/>
      <c r="C844" s="39"/>
      <c r="D844" s="39"/>
      <c r="E844" s="37"/>
      <c r="F844" s="40"/>
      <c r="G844" s="37"/>
      <c r="H844" s="37"/>
      <c r="I844" s="37"/>
      <c r="J844" s="37"/>
      <c r="K844" s="37"/>
      <c r="L844" s="37"/>
      <c r="M844" s="37"/>
      <c r="N844" s="37"/>
      <c r="O844" s="37"/>
      <c r="P844" s="37"/>
      <c r="Q844" s="37"/>
      <c r="R844" s="37"/>
      <c r="S844" s="37"/>
      <c r="T844" s="37"/>
      <c r="U844" s="37"/>
      <c r="V844" s="37"/>
      <c r="W844" s="37"/>
      <c r="X844" s="37"/>
      <c r="Y844" s="37"/>
      <c r="Z844" s="37"/>
      <c r="AA844" s="37"/>
      <c r="AB844" s="37"/>
      <c r="AC844" s="37"/>
      <c r="AD844" s="37"/>
      <c r="AE844" s="37"/>
      <c r="AF844" s="37"/>
      <c r="AG844" s="37"/>
      <c r="AH844" s="37"/>
      <c r="AI844" s="37"/>
      <c r="AJ844" s="37"/>
      <c r="AK844" s="37"/>
      <c r="AL844" s="37"/>
      <c r="AM844" s="37"/>
      <c r="AN844" s="37"/>
      <c r="AO844" s="37"/>
      <c r="AP844" s="37"/>
      <c r="AQ844" s="37"/>
      <c r="AR844" s="37"/>
      <c r="AS844" s="37"/>
      <c r="AT844" s="37"/>
      <c r="AU844" s="37"/>
      <c r="AV844" s="37"/>
      <c r="AW844" s="37"/>
      <c r="AX844" s="37"/>
      <c r="AY844" s="37"/>
      <c r="AZ844" s="37"/>
      <c r="BA844" s="37"/>
      <c r="BB844" s="37"/>
      <c r="BC844" s="37"/>
      <c r="BD844" s="37"/>
    </row>
    <row r="845" spans="1:56" ht="16.5" customHeight="1" x14ac:dyDescent="0.3">
      <c r="A845" s="39"/>
      <c r="B845" s="39"/>
      <c r="C845" s="39"/>
      <c r="D845" s="39"/>
      <c r="E845" s="37"/>
      <c r="F845" s="40"/>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c r="AF845" s="37"/>
      <c r="AG845" s="37"/>
      <c r="AH845" s="37"/>
      <c r="AI845" s="37"/>
      <c r="AJ845" s="37"/>
      <c r="AK845" s="37"/>
      <c r="AL845" s="37"/>
      <c r="AM845" s="37"/>
      <c r="AN845" s="37"/>
      <c r="AO845" s="37"/>
      <c r="AP845" s="37"/>
      <c r="AQ845" s="37"/>
      <c r="AR845" s="37"/>
      <c r="AS845" s="37"/>
      <c r="AT845" s="37"/>
      <c r="AU845" s="37"/>
      <c r="AV845" s="37"/>
      <c r="AW845" s="37"/>
      <c r="AX845" s="37"/>
      <c r="AY845" s="37"/>
      <c r="AZ845" s="37"/>
      <c r="BA845" s="37"/>
      <c r="BB845" s="37"/>
      <c r="BC845" s="37"/>
      <c r="BD845" s="37"/>
    </row>
    <row r="846" spans="1:56" ht="16.5" customHeight="1" x14ac:dyDescent="0.3">
      <c r="A846" s="39"/>
      <c r="B846" s="39"/>
      <c r="C846" s="39"/>
      <c r="D846" s="39"/>
      <c r="E846" s="37"/>
      <c r="F846" s="40"/>
      <c r="G846" s="37"/>
      <c r="H846" s="37"/>
      <c r="I846" s="37"/>
      <c r="J846" s="37"/>
      <c r="K846" s="37"/>
      <c r="L846" s="37"/>
      <c r="M846" s="37"/>
      <c r="N846" s="37"/>
      <c r="O846" s="37"/>
      <c r="P846" s="37"/>
      <c r="Q846" s="37"/>
      <c r="R846" s="37"/>
      <c r="S846" s="37"/>
      <c r="T846" s="37"/>
      <c r="U846" s="37"/>
      <c r="V846" s="37"/>
      <c r="W846" s="37"/>
      <c r="X846" s="37"/>
      <c r="Y846" s="37"/>
      <c r="Z846" s="37"/>
      <c r="AA846" s="37"/>
      <c r="AB846" s="37"/>
      <c r="AC846" s="37"/>
      <c r="AD846" s="37"/>
      <c r="AE846" s="37"/>
      <c r="AF846" s="37"/>
      <c r="AG846" s="37"/>
      <c r="AH846" s="37"/>
      <c r="AI846" s="37"/>
      <c r="AJ846" s="37"/>
      <c r="AK846" s="37"/>
      <c r="AL846" s="37"/>
      <c r="AM846" s="37"/>
      <c r="AN846" s="37"/>
      <c r="AO846" s="37"/>
      <c r="AP846" s="37"/>
      <c r="AQ846" s="37"/>
      <c r="AR846" s="37"/>
      <c r="AS846" s="37"/>
      <c r="AT846" s="37"/>
      <c r="AU846" s="37"/>
      <c r="AV846" s="37"/>
      <c r="AW846" s="37"/>
      <c r="AX846" s="37"/>
      <c r="AY846" s="37"/>
      <c r="AZ846" s="37"/>
      <c r="BA846" s="37"/>
      <c r="BB846" s="37"/>
      <c r="BC846" s="37"/>
      <c r="BD846" s="37"/>
    </row>
    <row r="847" spans="1:56" ht="16.5" customHeight="1" x14ac:dyDescent="0.3">
      <c r="A847" s="39"/>
      <c r="B847" s="39"/>
      <c r="C847" s="39"/>
      <c r="D847" s="39"/>
      <c r="E847" s="37"/>
      <c r="F847" s="40"/>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c r="AF847" s="37"/>
      <c r="AG847" s="37"/>
      <c r="AH847" s="37"/>
      <c r="AI847" s="37"/>
      <c r="AJ847" s="37"/>
      <c r="AK847" s="37"/>
      <c r="AL847" s="37"/>
      <c r="AM847" s="37"/>
      <c r="AN847" s="37"/>
      <c r="AO847" s="37"/>
      <c r="AP847" s="37"/>
      <c r="AQ847" s="37"/>
      <c r="AR847" s="37"/>
      <c r="AS847" s="37"/>
      <c r="AT847" s="37"/>
      <c r="AU847" s="37"/>
      <c r="AV847" s="37"/>
      <c r="AW847" s="37"/>
      <c r="AX847" s="37"/>
      <c r="AY847" s="37"/>
      <c r="AZ847" s="37"/>
      <c r="BA847" s="37"/>
      <c r="BB847" s="37"/>
      <c r="BC847" s="37"/>
      <c r="BD847" s="37"/>
    </row>
    <row r="848" spans="1:56" ht="16.5" customHeight="1" x14ac:dyDescent="0.3">
      <c r="A848" s="39"/>
      <c r="B848" s="39"/>
      <c r="C848" s="39"/>
      <c r="D848" s="39"/>
      <c r="E848" s="37"/>
      <c r="F848" s="40"/>
      <c r="G848" s="37"/>
      <c r="H848" s="37"/>
      <c r="I848" s="37"/>
      <c r="J848" s="37"/>
      <c r="K848" s="37"/>
      <c r="L848" s="37"/>
      <c r="M848" s="37"/>
      <c r="N848" s="37"/>
      <c r="O848" s="37"/>
      <c r="P848" s="37"/>
      <c r="Q848" s="37"/>
      <c r="R848" s="37"/>
      <c r="S848" s="37"/>
      <c r="T848" s="37"/>
      <c r="U848" s="37"/>
      <c r="V848" s="37"/>
      <c r="W848" s="37"/>
      <c r="X848" s="37"/>
      <c r="Y848" s="37"/>
      <c r="Z848" s="37"/>
      <c r="AA848" s="37"/>
      <c r="AB848" s="37"/>
      <c r="AC848" s="37"/>
      <c r="AD848" s="37"/>
      <c r="AE848" s="37"/>
      <c r="AF848" s="37"/>
      <c r="AG848" s="37"/>
      <c r="AH848" s="37"/>
      <c r="AI848" s="37"/>
      <c r="AJ848" s="37"/>
      <c r="AK848" s="37"/>
      <c r="AL848" s="37"/>
      <c r="AM848" s="37"/>
      <c r="AN848" s="37"/>
      <c r="AO848" s="37"/>
      <c r="AP848" s="37"/>
      <c r="AQ848" s="37"/>
      <c r="AR848" s="37"/>
      <c r="AS848" s="37"/>
      <c r="AT848" s="37"/>
      <c r="AU848" s="37"/>
      <c r="AV848" s="37"/>
      <c r="AW848" s="37"/>
      <c r="AX848" s="37"/>
      <c r="AY848" s="37"/>
      <c r="AZ848" s="37"/>
      <c r="BA848" s="37"/>
      <c r="BB848" s="37"/>
      <c r="BC848" s="37"/>
      <c r="BD848" s="37"/>
    </row>
    <row r="849" spans="1:56" ht="16.5" customHeight="1" x14ac:dyDescent="0.3">
      <c r="A849" s="39"/>
      <c r="B849" s="39"/>
      <c r="C849" s="39"/>
      <c r="D849" s="39"/>
      <c r="E849" s="37"/>
      <c r="F849" s="40"/>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c r="AF849" s="37"/>
      <c r="AG849" s="37"/>
      <c r="AH849" s="37"/>
      <c r="AI849" s="37"/>
      <c r="AJ849" s="37"/>
      <c r="AK849" s="37"/>
      <c r="AL849" s="37"/>
      <c r="AM849" s="37"/>
      <c r="AN849" s="37"/>
      <c r="AO849" s="37"/>
      <c r="AP849" s="37"/>
      <c r="AQ849" s="37"/>
      <c r="AR849" s="37"/>
      <c r="AS849" s="37"/>
      <c r="AT849" s="37"/>
      <c r="AU849" s="37"/>
      <c r="AV849" s="37"/>
      <c r="AW849" s="37"/>
      <c r="AX849" s="37"/>
      <c r="AY849" s="37"/>
      <c r="AZ849" s="37"/>
      <c r="BA849" s="37"/>
      <c r="BB849" s="37"/>
      <c r="BC849" s="37"/>
      <c r="BD849" s="37"/>
    </row>
    <row r="850" spans="1:56" ht="16.5" customHeight="1" x14ac:dyDescent="0.3">
      <c r="A850" s="39"/>
      <c r="B850" s="39"/>
      <c r="C850" s="39"/>
      <c r="D850" s="39"/>
      <c r="E850" s="37"/>
      <c r="F850" s="40"/>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c r="AF850" s="37"/>
      <c r="AG850" s="37"/>
      <c r="AH850" s="37"/>
      <c r="AI850" s="37"/>
      <c r="AJ850" s="37"/>
      <c r="AK850" s="37"/>
      <c r="AL850" s="37"/>
      <c r="AM850" s="37"/>
      <c r="AN850" s="37"/>
      <c r="AO850" s="37"/>
      <c r="AP850" s="37"/>
      <c r="AQ850" s="37"/>
      <c r="AR850" s="37"/>
      <c r="AS850" s="37"/>
      <c r="AT850" s="37"/>
      <c r="AU850" s="37"/>
      <c r="AV850" s="37"/>
      <c r="AW850" s="37"/>
      <c r="AX850" s="37"/>
      <c r="AY850" s="37"/>
      <c r="AZ850" s="37"/>
      <c r="BA850" s="37"/>
      <c r="BB850" s="37"/>
      <c r="BC850" s="37"/>
      <c r="BD850" s="37"/>
    </row>
    <row r="851" spans="1:56" ht="16.5" customHeight="1" x14ac:dyDescent="0.3">
      <c r="A851" s="39"/>
      <c r="B851" s="39"/>
      <c r="C851" s="39"/>
      <c r="D851" s="39"/>
      <c r="E851" s="37"/>
      <c r="F851" s="40"/>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c r="AF851" s="37"/>
      <c r="AG851" s="37"/>
      <c r="AH851" s="37"/>
      <c r="AI851" s="37"/>
      <c r="AJ851" s="37"/>
      <c r="AK851" s="37"/>
      <c r="AL851" s="37"/>
      <c r="AM851" s="37"/>
      <c r="AN851" s="37"/>
      <c r="AO851" s="37"/>
      <c r="AP851" s="37"/>
      <c r="AQ851" s="37"/>
      <c r="AR851" s="37"/>
      <c r="AS851" s="37"/>
      <c r="AT851" s="37"/>
      <c r="AU851" s="37"/>
      <c r="AV851" s="37"/>
      <c r="AW851" s="37"/>
      <c r="AX851" s="37"/>
      <c r="AY851" s="37"/>
      <c r="AZ851" s="37"/>
      <c r="BA851" s="37"/>
      <c r="BB851" s="37"/>
      <c r="BC851" s="37"/>
      <c r="BD851" s="37"/>
    </row>
    <row r="852" spans="1:56" ht="16.5" customHeight="1" x14ac:dyDescent="0.3">
      <c r="A852" s="39"/>
      <c r="B852" s="39"/>
      <c r="C852" s="39"/>
      <c r="D852" s="39"/>
      <c r="E852" s="37"/>
      <c r="F852" s="40"/>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c r="AF852" s="37"/>
      <c r="AG852" s="37"/>
      <c r="AH852" s="37"/>
      <c r="AI852" s="37"/>
      <c r="AJ852" s="37"/>
      <c r="AK852" s="37"/>
      <c r="AL852" s="37"/>
      <c r="AM852" s="37"/>
      <c r="AN852" s="37"/>
      <c r="AO852" s="37"/>
      <c r="AP852" s="37"/>
      <c r="AQ852" s="37"/>
      <c r="AR852" s="37"/>
      <c r="AS852" s="37"/>
      <c r="AT852" s="37"/>
      <c r="AU852" s="37"/>
      <c r="AV852" s="37"/>
      <c r="AW852" s="37"/>
      <c r="AX852" s="37"/>
      <c r="AY852" s="37"/>
      <c r="AZ852" s="37"/>
      <c r="BA852" s="37"/>
      <c r="BB852" s="37"/>
      <c r="BC852" s="37"/>
      <c r="BD852" s="37"/>
    </row>
    <row r="853" spans="1:56" ht="16.5" customHeight="1" x14ac:dyDescent="0.3">
      <c r="A853" s="39"/>
      <c r="B853" s="39"/>
      <c r="C853" s="39"/>
      <c r="D853" s="39"/>
      <c r="E853" s="37"/>
      <c r="F853" s="40"/>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c r="AG853" s="37"/>
      <c r="AH853" s="37"/>
      <c r="AI853" s="37"/>
      <c r="AJ853" s="37"/>
      <c r="AK853" s="37"/>
      <c r="AL853" s="37"/>
      <c r="AM853" s="37"/>
      <c r="AN853" s="37"/>
      <c r="AO853" s="37"/>
      <c r="AP853" s="37"/>
      <c r="AQ853" s="37"/>
      <c r="AR853" s="37"/>
      <c r="AS853" s="37"/>
      <c r="AT853" s="37"/>
      <c r="AU853" s="37"/>
      <c r="AV853" s="37"/>
      <c r="AW853" s="37"/>
      <c r="AX853" s="37"/>
      <c r="AY853" s="37"/>
      <c r="AZ853" s="37"/>
      <c r="BA853" s="37"/>
      <c r="BB853" s="37"/>
      <c r="BC853" s="37"/>
      <c r="BD853" s="37"/>
    </row>
    <row r="854" spans="1:56" ht="16.5" customHeight="1" x14ac:dyDescent="0.3">
      <c r="A854" s="39"/>
      <c r="B854" s="39"/>
      <c r="C854" s="39"/>
      <c r="D854" s="39"/>
      <c r="E854" s="37"/>
      <c r="F854" s="40"/>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c r="AF854" s="37"/>
      <c r="AG854" s="37"/>
      <c r="AH854" s="37"/>
      <c r="AI854" s="37"/>
      <c r="AJ854" s="37"/>
      <c r="AK854" s="37"/>
      <c r="AL854" s="37"/>
      <c r="AM854" s="37"/>
      <c r="AN854" s="37"/>
      <c r="AO854" s="37"/>
      <c r="AP854" s="37"/>
      <c r="AQ854" s="37"/>
      <c r="AR854" s="37"/>
      <c r="AS854" s="37"/>
      <c r="AT854" s="37"/>
      <c r="AU854" s="37"/>
      <c r="AV854" s="37"/>
      <c r="AW854" s="37"/>
      <c r="AX854" s="37"/>
      <c r="AY854" s="37"/>
      <c r="AZ854" s="37"/>
      <c r="BA854" s="37"/>
      <c r="BB854" s="37"/>
      <c r="BC854" s="37"/>
      <c r="BD854" s="37"/>
    </row>
    <row r="855" spans="1:56" ht="16.5" customHeight="1" x14ac:dyDescent="0.3">
      <c r="A855" s="39"/>
      <c r="B855" s="39"/>
      <c r="C855" s="39"/>
      <c r="D855" s="39"/>
      <c r="E855" s="37"/>
      <c r="F855" s="40"/>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c r="AF855" s="37"/>
      <c r="AG855" s="37"/>
      <c r="AH855" s="37"/>
      <c r="AI855" s="37"/>
      <c r="AJ855" s="37"/>
      <c r="AK855" s="37"/>
      <c r="AL855" s="37"/>
      <c r="AM855" s="37"/>
      <c r="AN855" s="37"/>
      <c r="AO855" s="37"/>
      <c r="AP855" s="37"/>
      <c r="AQ855" s="37"/>
      <c r="AR855" s="37"/>
      <c r="AS855" s="37"/>
      <c r="AT855" s="37"/>
      <c r="AU855" s="37"/>
      <c r="AV855" s="37"/>
      <c r="AW855" s="37"/>
      <c r="AX855" s="37"/>
      <c r="AY855" s="37"/>
      <c r="AZ855" s="37"/>
      <c r="BA855" s="37"/>
      <c r="BB855" s="37"/>
      <c r="BC855" s="37"/>
      <c r="BD855" s="37"/>
    </row>
    <row r="856" spans="1:56" ht="16.5" customHeight="1" x14ac:dyDescent="0.3">
      <c r="A856" s="39"/>
      <c r="B856" s="39"/>
      <c r="C856" s="39"/>
      <c r="D856" s="39"/>
      <c r="E856" s="37"/>
      <c r="F856" s="40"/>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c r="AG856" s="37"/>
      <c r="AH856" s="37"/>
      <c r="AI856" s="37"/>
      <c r="AJ856" s="37"/>
      <c r="AK856" s="37"/>
      <c r="AL856" s="37"/>
      <c r="AM856" s="37"/>
      <c r="AN856" s="37"/>
      <c r="AO856" s="37"/>
      <c r="AP856" s="37"/>
      <c r="AQ856" s="37"/>
      <c r="AR856" s="37"/>
      <c r="AS856" s="37"/>
      <c r="AT856" s="37"/>
      <c r="AU856" s="37"/>
      <c r="AV856" s="37"/>
      <c r="AW856" s="37"/>
      <c r="AX856" s="37"/>
      <c r="AY856" s="37"/>
      <c r="AZ856" s="37"/>
      <c r="BA856" s="37"/>
      <c r="BB856" s="37"/>
      <c r="BC856" s="37"/>
      <c r="BD856" s="37"/>
    </row>
    <row r="857" spans="1:56" ht="16.5" customHeight="1" x14ac:dyDescent="0.3">
      <c r="A857" s="39"/>
      <c r="B857" s="39"/>
      <c r="C857" s="39"/>
      <c r="D857" s="39"/>
      <c r="E857" s="37"/>
      <c r="F857" s="40"/>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c r="AF857" s="37"/>
      <c r="AG857" s="37"/>
      <c r="AH857" s="37"/>
      <c r="AI857" s="37"/>
      <c r="AJ857" s="37"/>
      <c r="AK857" s="37"/>
      <c r="AL857" s="37"/>
      <c r="AM857" s="37"/>
      <c r="AN857" s="37"/>
      <c r="AO857" s="37"/>
      <c r="AP857" s="37"/>
      <c r="AQ857" s="37"/>
      <c r="AR857" s="37"/>
      <c r="AS857" s="37"/>
      <c r="AT857" s="37"/>
      <c r="AU857" s="37"/>
      <c r="AV857" s="37"/>
      <c r="AW857" s="37"/>
      <c r="AX857" s="37"/>
      <c r="AY857" s="37"/>
      <c r="AZ857" s="37"/>
      <c r="BA857" s="37"/>
      <c r="BB857" s="37"/>
      <c r="BC857" s="37"/>
      <c r="BD857" s="37"/>
    </row>
    <row r="858" spans="1:56" ht="16.5" customHeight="1" x14ac:dyDescent="0.3">
      <c r="A858" s="39"/>
      <c r="B858" s="39"/>
      <c r="C858" s="39"/>
      <c r="D858" s="39"/>
      <c r="E858" s="37"/>
      <c r="F858" s="40"/>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c r="AF858" s="37"/>
      <c r="AG858" s="37"/>
      <c r="AH858" s="37"/>
      <c r="AI858" s="37"/>
      <c r="AJ858" s="37"/>
      <c r="AK858" s="37"/>
      <c r="AL858" s="37"/>
      <c r="AM858" s="37"/>
      <c r="AN858" s="37"/>
      <c r="AO858" s="37"/>
      <c r="AP858" s="37"/>
      <c r="AQ858" s="37"/>
      <c r="AR858" s="37"/>
      <c r="AS858" s="37"/>
      <c r="AT858" s="37"/>
      <c r="AU858" s="37"/>
      <c r="AV858" s="37"/>
      <c r="AW858" s="37"/>
      <c r="AX858" s="37"/>
      <c r="AY858" s="37"/>
      <c r="AZ858" s="37"/>
      <c r="BA858" s="37"/>
      <c r="BB858" s="37"/>
      <c r="BC858" s="37"/>
      <c r="BD858" s="37"/>
    </row>
    <row r="859" spans="1:56" ht="16.5" customHeight="1" x14ac:dyDescent="0.3">
      <c r="A859" s="39"/>
      <c r="B859" s="39"/>
      <c r="C859" s="39"/>
      <c r="D859" s="39"/>
      <c r="E859" s="37"/>
      <c r="F859" s="40"/>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c r="AF859" s="37"/>
      <c r="AG859" s="37"/>
      <c r="AH859" s="37"/>
      <c r="AI859" s="37"/>
      <c r="AJ859" s="37"/>
      <c r="AK859" s="37"/>
      <c r="AL859" s="37"/>
      <c r="AM859" s="37"/>
      <c r="AN859" s="37"/>
      <c r="AO859" s="37"/>
      <c r="AP859" s="37"/>
      <c r="AQ859" s="37"/>
      <c r="AR859" s="37"/>
      <c r="AS859" s="37"/>
      <c r="AT859" s="37"/>
      <c r="AU859" s="37"/>
      <c r="AV859" s="37"/>
      <c r="AW859" s="37"/>
      <c r="AX859" s="37"/>
      <c r="AY859" s="37"/>
      <c r="AZ859" s="37"/>
      <c r="BA859" s="37"/>
      <c r="BB859" s="37"/>
      <c r="BC859" s="37"/>
      <c r="BD859" s="37"/>
    </row>
    <row r="860" spans="1:56" ht="16.5" customHeight="1" x14ac:dyDescent="0.3">
      <c r="A860" s="39"/>
      <c r="B860" s="39"/>
      <c r="C860" s="39"/>
      <c r="D860" s="39"/>
      <c r="E860" s="37"/>
      <c r="F860" s="40"/>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c r="AG860" s="37"/>
      <c r="AH860" s="37"/>
      <c r="AI860" s="37"/>
      <c r="AJ860" s="37"/>
      <c r="AK860" s="37"/>
      <c r="AL860" s="37"/>
      <c r="AM860" s="37"/>
      <c r="AN860" s="37"/>
      <c r="AO860" s="37"/>
      <c r="AP860" s="37"/>
      <c r="AQ860" s="37"/>
      <c r="AR860" s="37"/>
      <c r="AS860" s="37"/>
      <c r="AT860" s="37"/>
      <c r="AU860" s="37"/>
      <c r="AV860" s="37"/>
      <c r="AW860" s="37"/>
      <c r="AX860" s="37"/>
      <c r="AY860" s="37"/>
      <c r="AZ860" s="37"/>
      <c r="BA860" s="37"/>
      <c r="BB860" s="37"/>
      <c r="BC860" s="37"/>
      <c r="BD860" s="37"/>
    </row>
    <row r="861" spans="1:56" ht="16.5" customHeight="1" x14ac:dyDescent="0.3">
      <c r="A861" s="39"/>
      <c r="B861" s="39"/>
      <c r="C861" s="39"/>
      <c r="D861" s="39"/>
      <c r="E861" s="37"/>
      <c r="F861" s="40"/>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c r="AF861" s="37"/>
      <c r="AG861" s="37"/>
      <c r="AH861" s="37"/>
      <c r="AI861" s="37"/>
      <c r="AJ861" s="37"/>
      <c r="AK861" s="37"/>
      <c r="AL861" s="37"/>
      <c r="AM861" s="37"/>
      <c r="AN861" s="37"/>
      <c r="AO861" s="37"/>
      <c r="AP861" s="37"/>
      <c r="AQ861" s="37"/>
      <c r="AR861" s="37"/>
      <c r="AS861" s="37"/>
      <c r="AT861" s="37"/>
      <c r="AU861" s="37"/>
      <c r="AV861" s="37"/>
      <c r="AW861" s="37"/>
      <c r="AX861" s="37"/>
      <c r="AY861" s="37"/>
      <c r="AZ861" s="37"/>
      <c r="BA861" s="37"/>
      <c r="BB861" s="37"/>
      <c r="BC861" s="37"/>
      <c r="BD861" s="37"/>
    </row>
    <row r="862" spans="1:56" ht="16.5" customHeight="1" x14ac:dyDescent="0.3">
      <c r="A862" s="39"/>
      <c r="B862" s="39"/>
      <c r="C862" s="39"/>
      <c r="D862" s="39"/>
      <c r="E862" s="37"/>
      <c r="F862" s="40"/>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c r="AF862" s="37"/>
      <c r="AG862" s="37"/>
      <c r="AH862" s="37"/>
      <c r="AI862" s="37"/>
      <c r="AJ862" s="37"/>
      <c r="AK862" s="37"/>
      <c r="AL862" s="37"/>
      <c r="AM862" s="37"/>
      <c r="AN862" s="37"/>
      <c r="AO862" s="37"/>
      <c r="AP862" s="37"/>
      <c r="AQ862" s="37"/>
      <c r="AR862" s="37"/>
      <c r="AS862" s="37"/>
      <c r="AT862" s="37"/>
      <c r="AU862" s="37"/>
      <c r="AV862" s="37"/>
      <c r="AW862" s="37"/>
      <c r="AX862" s="37"/>
      <c r="AY862" s="37"/>
      <c r="AZ862" s="37"/>
      <c r="BA862" s="37"/>
      <c r="BB862" s="37"/>
      <c r="BC862" s="37"/>
      <c r="BD862" s="37"/>
    </row>
    <row r="863" spans="1:56" ht="16.5" customHeight="1" x14ac:dyDescent="0.3">
      <c r="A863" s="39"/>
      <c r="B863" s="39"/>
      <c r="C863" s="39"/>
      <c r="D863" s="39"/>
      <c r="E863" s="37"/>
      <c r="F863" s="40"/>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c r="AF863" s="37"/>
      <c r="AG863" s="37"/>
      <c r="AH863" s="37"/>
      <c r="AI863" s="37"/>
      <c r="AJ863" s="37"/>
      <c r="AK863" s="37"/>
      <c r="AL863" s="37"/>
      <c r="AM863" s="37"/>
      <c r="AN863" s="37"/>
      <c r="AO863" s="37"/>
      <c r="AP863" s="37"/>
      <c r="AQ863" s="37"/>
      <c r="AR863" s="37"/>
      <c r="AS863" s="37"/>
      <c r="AT863" s="37"/>
      <c r="AU863" s="37"/>
      <c r="AV863" s="37"/>
      <c r="AW863" s="37"/>
      <c r="AX863" s="37"/>
      <c r="AY863" s="37"/>
      <c r="AZ863" s="37"/>
      <c r="BA863" s="37"/>
      <c r="BB863" s="37"/>
      <c r="BC863" s="37"/>
      <c r="BD863" s="37"/>
    </row>
    <row r="864" spans="1:56" ht="16.5" customHeight="1" x14ac:dyDescent="0.3">
      <c r="A864" s="39"/>
      <c r="B864" s="39"/>
      <c r="C864" s="39"/>
      <c r="D864" s="39"/>
      <c r="E864" s="37"/>
      <c r="F864" s="40"/>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c r="AF864" s="37"/>
      <c r="AG864" s="37"/>
      <c r="AH864" s="37"/>
      <c r="AI864" s="37"/>
      <c r="AJ864" s="37"/>
      <c r="AK864" s="37"/>
      <c r="AL864" s="37"/>
      <c r="AM864" s="37"/>
      <c r="AN864" s="37"/>
      <c r="AO864" s="37"/>
      <c r="AP864" s="37"/>
      <c r="AQ864" s="37"/>
      <c r="AR864" s="37"/>
      <c r="AS864" s="37"/>
      <c r="AT864" s="37"/>
      <c r="AU864" s="37"/>
      <c r="AV864" s="37"/>
      <c r="AW864" s="37"/>
      <c r="AX864" s="37"/>
      <c r="AY864" s="37"/>
      <c r="AZ864" s="37"/>
      <c r="BA864" s="37"/>
      <c r="BB864" s="37"/>
      <c r="BC864" s="37"/>
      <c r="BD864" s="37"/>
    </row>
    <row r="865" spans="1:56" ht="16.5" customHeight="1" x14ac:dyDescent="0.3">
      <c r="A865" s="39"/>
      <c r="B865" s="39"/>
      <c r="C865" s="39"/>
      <c r="D865" s="39"/>
      <c r="E865" s="37"/>
      <c r="F865" s="40"/>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c r="AF865" s="37"/>
      <c r="AG865" s="37"/>
      <c r="AH865" s="37"/>
      <c r="AI865" s="37"/>
      <c r="AJ865" s="37"/>
      <c r="AK865" s="37"/>
      <c r="AL865" s="37"/>
      <c r="AM865" s="37"/>
      <c r="AN865" s="37"/>
      <c r="AO865" s="37"/>
      <c r="AP865" s="37"/>
      <c r="AQ865" s="37"/>
      <c r="AR865" s="37"/>
      <c r="AS865" s="37"/>
      <c r="AT865" s="37"/>
      <c r="AU865" s="37"/>
      <c r="AV865" s="37"/>
      <c r="AW865" s="37"/>
      <c r="AX865" s="37"/>
      <c r="AY865" s="37"/>
      <c r="AZ865" s="37"/>
      <c r="BA865" s="37"/>
      <c r="BB865" s="37"/>
      <c r="BC865" s="37"/>
      <c r="BD865" s="37"/>
    </row>
    <row r="866" spans="1:56" ht="16.5" customHeight="1" x14ac:dyDescent="0.3">
      <c r="A866" s="39"/>
      <c r="B866" s="39"/>
      <c r="C866" s="39"/>
      <c r="D866" s="39"/>
      <c r="E866" s="37"/>
      <c r="F866" s="40"/>
      <c r="G866" s="37"/>
      <c r="H866" s="37"/>
      <c r="I866" s="37"/>
      <c r="J866" s="37"/>
      <c r="K866" s="37"/>
      <c r="L866" s="37"/>
      <c r="M866" s="37"/>
      <c r="N866" s="37"/>
      <c r="O866" s="37"/>
      <c r="P866" s="37"/>
      <c r="Q866" s="37"/>
      <c r="R866" s="37"/>
      <c r="S866" s="37"/>
      <c r="T866" s="37"/>
      <c r="U866" s="37"/>
      <c r="V866" s="37"/>
      <c r="W866" s="37"/>
      <c r="X866" s="37"/>
      <c r="Y866" s="37"/>
      <c r="Z866" s="37"/>
      <c r="AA866" s="37"/>
      <c r="AB866" s="37"/>
      <c r="AC866" s="37"/>
      <c r="AD866" s="37"/>
      <c r="AE866" s="37"/>
      <c r="AF866" s="37"/>
      <c r="AG866" s="37"/>
      <c r="AH866" s="37"/>
      <c r="AI866" s="37"/>
      <c r="AJ866" s="37"/>
      <c r="AK866" s="37"/>
      <c r="AL866" s="37"/>
      <c r="AM866" s="37"/>
      <c r="AN866" s="37"/>
      <c r="AO866" s="37"/>
      <c r="AP866" s="37"/>
      <c r="AQ866" s="37"/>
      <c r="AR866" s="37"/>
      <c r="AS866" s="37"/>
      <c r="AT866" s="37"/>
      <c r="AU866" s="37"/>
      <c r="AV866" s="37"/>
      <c r="AW866" s="37"/>
      <c r="AX866" s="37"/>
      <c r="AY866" s="37"/>
      <c r="AZ866" s="37"/>
      <c r="BA866" s="37"/>
      <c r="BB866" s="37"/>
      <c r="BC866" s="37"/>
      <c r="BD866" s="37"/>
    </row>
    <row r="867" spans="1:56" ht="16.5" customHeight="1" x14ac:dyDescent="0.3">
      <c r="A867" s="39"/>
      <c r="B867" s="39"/>
      <c r="C867" s="39"/>
      <c r="D867" s="39"/>
      <c r="E867" s="37"/>
      <c r="F867" s="40"/>
      <c r="G867" s="37"/>
      <c r="H867" s="37"/>
      <c r="I867" s="37"/>
      <c r="J867" s="37"/>
      <c r="K867" s="37"/>
      <c r="L867" s="37"/>
      <c r="M867" s="37"/>
      <c r="N867" s="37"/>
      <c r="O867" s="37"/>
      <c r="P867" s="37"/>
      <c r="Q867" s="37"/>
      <c r="R867" s="37"/>
      <c r="S867" s="37"/>
      <c r="T867" s="37"/>
      <c r="U867" s="37"/>
      <c r="V867" s="37"/>
      <c r="W867" s="37"/>
      <c r="X867" s="37"/>
      <c r="Y867" s="37"/>
      <c r="Z867" s="37"/>
      <c r="AA867" s="37"/>
      <c r="AB867" s="37"/>
      <c r="AC867" s="37"/>
      <c r="AD867" s="37"/>
      <c r="AE867" s="37"/>
      <c r="AF867" s="37"/>
      <c r="AG867" s="37"/>
      <c r="AH867" s="37"/>
      <c r="AI867" s="37"/>
      <c r="AJ867" s="37"/>
      <c r="AK867" s="37"/>
      <c r="AL867" s="37"/>
      <c r="AM867" s="37"/>
      <c r="AN867" s="37"/>
      <c r="AO867" s="37"/>
      <c r="AP867" s="37"/>
      <c r="AQ867" s="37"/>
      <c r="AR867" s="37"/>
      <c r="AS867" s="37"/>
      <c r="AT867" s="37"/>
      <c r="AU867" s="37"/>
      <c r="AV867" s="37"/>
      <c r="AW867" s="37"/>
      <c r="AX867" s="37"/>
      <c r="AY867" s="37"/>
      <c r="AZ867" s="37"/>
      <c r="BA867" s="37"/>
      <c r="BB867" s="37"/>
      <c r="BC867" s="37"/>
      <c r="BD867" s="37"/>
    </row>
    <row r="868" spans="1:56" ht="16.5" customHeight="1" x14ac:dyDescent="0.3">
      <c r="A868" s="39"/>
      <c r="B868" s="39"/>
      <c r="C868" s="39"/>
      <c r="D868" s="39"/>
      <c r="E868" s="37"/>
      <c r="F868" s="40"/>
      <c r="G868" s="37"/>
      <c r="H868" s="37"/>
      <c r="I868" s="37"/>
      <c r="J868" s="37"/>
      <c r="K868" s="37"/>
      <c r="L868" s="37"/>
      <c r="M868" s="37"/>
      <c r="N868" s="37"/>
      <c r="O868" s="37"/>
      <c r="P868" s="37"/>
      <c r="Q868" s="37"/>
      <c r="R868" s="37"/>
      <c r="S868" s="37"/>
      <c r="T868" s="37"/>
      <c r="U868" s="37"/>
      <c r="V868" s="37"/>
      <c r="W868" s="37"/>
      <c r="X868" s="37"/>
      <c r="Y868" s="37"/>
      <c r="Z868" s="37"/>
      <c r="AA868" s="37"/>
      <c r="AB868" s="37"/>
      <c r="AC868" s="37"/>
      <c r="AD868" s="37"/>
      <c r="AE868" s="37"/>
      <c r="AF868" s="37"/>
      <c r="AG868" s="37"/>
      <c r="AH868" s="37"/>
      <c r="AI868" s="37"/>
      <c r="AJ868" s="37"/>
      <c r="AK868" s="37"/>
      <c r="AL868" s="37"/>
      <c r="AM868" s="37"/>
      <c r="AN868" s="37"/>
      <c r="AO868" s="37"/>
      <c r="AP868" s="37"/>
      <c r="AQ868" s="37"/>
      <c r="AR868" s="37"/>
      <c r="AS868" s="37"/>
      <c r="AT868" s="37"/>
      <c r="AU868" s="37"/>
      <c r="AV868" s="37"/>
      <c r="AW868" s="37"/>
      <c r="AX868" s="37"/>
      <c r="AY868" s="37"/>
      <c r="AZ868" s="37"/>
      <c r="BA868" s="37"/>
      <c r="BB868" s="37"/>
      <c r="BC868" s="37"/>
      <c r="BD868" s="37"/>
    </row>
    <row r="869" spans="1:56" ht="16.5" customHeight="1" x14ac:dyDescent="0.3">
      <c r="A869" s="39"/>
      <c r="B869" s="39"/>
      <c r="C869" s="39"/>
      <c r="D869" s="39"/>
      <c r="E869" s="37"/>
      <c r="F869" s="40"/>
      <c r="G869" s="37"/>
      <c r="H869" s="37"/>
      <c r="I869" s="37"/>
      <c r="J869" s="37"/>
      <c r="K869" s="37"/>
      <c r="L869" s="37"/>
      <c r="M869" s="37"/>
      <c r="N869" s="37"/>
      <c r="O869" s="37"/>
      <c r="P869" s="37"/>
      <c r="Q869" s="37"/>
      <c r="R869" s="37"/>
      <c r="S869" s="37"/>
      <c r="T869" s="37"/>
      <c r="U869" s="37"/>
      <c r="V869" s="37"/>
      <c r="W869" s="37"/>
      <c r="X869" s="37"/>
      <c r="Y869" s="37"/>
      <c r="Z869" s="37"/>
      <c r="AA869" s="37"/>
      <c r="AB869" s="37"/>
      <c r="AC869" s="37"/>
      <c r="AD869" s="37"/>
      <c r="AE869" s="37"/>
      <c r="AF869" s="37"/>
      <c r="AG869" s="37"/>
      <c r="AH869" s="37"/>
      <c r="AI869" s="37"/>
      <c r="AJ869" s="37"/>
      <c r="AK869" s="37"/>
      <c r="AL869" s="37"/>
      <c r="AM869" s="37"/>
      <c r="AN869" s="37"/>
      <c r="AO869" s="37"/>
      <c r="AP869" s="37"/>
      <c r="AQ869" s="37"/>
      <c r="AR869" s="37"/>
      <c r="AS869" s="37"/>
      <c r="AT869" s="37"/>
      <c r="AU869" s="37"/>
      <c r="AV869" s="37"/>
      <c r="AW869" s="37"/>
      <c r="AX869" s="37"/>
      <c r="AY869" s="37"/>
      <c r="AZ869" s="37"/>
      <c r="BA869" s="37"/>
      <c r="BB869" s="37"/>
      <c r="BC869" s="37"/>
      <c r="BD869" s="37"/>
    </row>
    <row r="870" spans="1:56" ht="16.5" customHeight="1" x14ac:dyDescent="0.3">
      <c r="A870" s="39"/>
      <c r="B870" s="39"/>
      <c r="C870" s="39"/>
      <c r="D870" s="39"/>
      <c r="E870" s="37"/>
      <c r="F870" s="40"/>
      <c r="G870" s="37"/>
      <c r="H870" s="37"/>
      <c r="I870" s="37"/>
      <c r="J870" s="37"/>
      <c r="K870" s="37"/>
      <c r="L870" s="37"/>
      <c r="M870" s="37"/>
      <c r="N870" s="37"/>
      <c r="O870" s="37"/>
      <c r="P870" s="37"/>
      <c r="Q870" s="37"/>
      <c r="R870" s="37"/>
      <c r="S870" s="37"/>
      <c r="T870" s="37"/>
      <c r="U870" s="37"/>
      <c r="V870" s="37"/>
      <c r="W870" s="37"/>
      <c r="X870" s="37"/>
      <c r="Y870" s="37"/>
      <c r="Z870" s="37"/>
      <c r="AA870" s="37"/>
      <c r="AB870" s="37"/>
      <c r="AC870" s="37"/>
      <c r="AD870" s="37"/>
      <c r="AE870" s="37"/>
      <c r="AF870" s="37"/>
      <c r="AG870" s="37"/>
      <c r="AH870" s="37"/>
      <c r="AI870" s="37"/>
      <c r="AJ870" s="37"/>
      <c r="AK870" s="37"/>
      <c r="AL870" s="37"/>
      <c r="AM870" s="37"/>
      <c r="AN870" s="37"/>
      <c r="AO870" s="37"/>
      <c r="AP870" s="37"/>
      <c r="AQ870" s="37"/>
      <c r="AR870" s="37"/>
      <c r="AS870" s="37"/>
      <c r="AT870" s="37"/>
      <c r="AU870" s="37"/>
      <c r="AV870" s="37"/>
      <c r="AW870" s="37"/>
      <c r="AX870" s="37"/>
      <c r="AY870" s="37"/>
      <c r="AZ870" s="37"/>
      <c r="BA870" s="37"/>
      <c r="BB870" s="37"/>
      <c r="BC870" s="37"/>
      <c r="BD870" s="37"/>
    </row>
    <row r="871" spans="1:56" ht="16.5" customHeight="1" x14ac:dyDescent="0.3">
      <c r="A871" s="39"/>
      <c r="B871" s="39"/>
      <c r="C871" s="39"/>
      <c r="D871" s="39"/>
      <c r="E871" s="37"/>
      <c r="F871" s="40"/>
      <c r="G871" s="37"/>
      <c r="H871" s="37"/>
      <c r="I871" s="37"/>
      <c r="J871" s="37"/>
      <c r="K871" s="37"/>
      <c r="L871" s="37"/>
      <c r="M871" s="37"/>
      <c r="N871" s="37"/>
      <c r="O871" s="37"/>
      <c r="P871" s="37"/>
      <c r="Q871" s="37"/>
      <c r="R871" s="37"/>
      <c r="S871" s="37"/>
      <c r="T871" s="37"/>
      <c r="U871" s="37"/>
      <c r="V871" s="37"/>
      <c r="W871" s="37"/>
      <c r="X871" s="37"/>
      <c r="Y871" s="37"/>
      <c r="Z871" s="37"/>
      <c r="AA871" s="37"/>
      <c r="AB871" s="37"/>
      <c r="AC871" s="37"/>
      <c r="AD871" s="37"/>
      <c r="AE871" s="37"/>
      <c r="AF871" s="37"/>
      <c r="AG871" s="37"/>
      <c r="AH871" s="37"/>
      <c r="AI871" s="37"/>
      <c r="AJ871" s="37"/>
      <c r="AK871" s="37"/>
      <c r="AL871" s="37"/>
      <c r="AM871" s="37"/>
      <c r="AN871" s="37"/>
      <c r="AO871" s="37"/>
      <c r="AP871" s="37"/>
      <c r="AQ871" s="37"/>
      <c r="AR871" s="37"/>
      <c r="AS871" s="37"/>
      <c r="AT871" s="37"/>
      <c r="AU871" s="37"/>
      <c r="AV871" s="37"/>
      <c r="AW871" s="37"/>
      <c r="AX871" s="37"/>
      <c r="AY871" s="37"/>
      <c r="AZ871" s="37"/>
      <c r="BA871" s="37"/>
      <c r="BB871" s="37"/>
      <c r="BC871" s="37"/>
      <c r="BD871" s="37"/>
    </row>
    <row r="872" spans="1:56" ht="16.5" customHeight="1" x14ac:dyDescent="0.3">
      <c r="A872" s="39"/>
      <c r="B872" s="39"/>
      <c r="C872" s="39"/>
      <c r="D872" s="39"/>
      <c r="E872" s="37"/>
      <c r="F872" s="40"/>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c r="AF872" s="37"/>
      <c r="AG872" s="37"/>
      <c r="AH872" s="37"/>
      <c r="AI872" s="37"/>
      <c r="AJ872" s="37"/>
      <c r="AK872" s="37"/>
      <c r="AL872" s="37"/>
      <c r="AM872" s="37"/>
      <c r="AN872" s="37"/>
      <c r="AO872" s="37"/>
      <c r="AP872" s="37"/>
      <c r="AQ872" s="37"/>
      <c r="AR872" s="37"/>
      <c r="AS872" s="37"/>
      <c r="AT872" s="37"/>
      <c r="AU872" s="37"/>
      <c r="AV872" s="37"/>
      <c r="AW872" s="37"/>
      <c r="AX872" s="37"/>
      <c r="AY872" s="37"/>
      <c r="AZ872" s="37"/>
      <c r="BA872" s="37"/>
      <c r="BB872" s="37"/>
      <c r="BC872" s="37"/>
      <c r="BD872" s="37"/>
    </row>
    <row r="873" spans="1:56" ht="16.5" customHeight="1" x14ac:dyDescent="0.3">
      <c r="A873" s="39"/>
      <c r="B873" s="39"/>
      <c r="C873" s="39"/>
      <c r="D873" s="39"/>
      <c r="E873" s="37"/>
      <c r="F873" s="40"/>
      <c r="G873" s="37"/>
      <c r="H873" s="37"/>
      <c r="I873" s="37"/>
      <c r="J873" s="37"/>
      <c r="K873" s="37"/>
      <c r="L873" s="37"/>
      <c r="M873" s="37"/>
      <c r="N873" s="37"/>
      <c r="O873" s="37"/>
      <c r="P873" s="37"/>
      <c r="Q873" s="37"/>
      <c r="R873" s="37"/>
      <c r="S873" s="37"/>
      <c r="T873" s="37"/>
      <c r="U873" s="37"/>
      <c r="V873" s="37"/>
      <c r="W873" s="37"/>
      <c r="X873" s="37"/>
      <c r="Y873" s="37"/>
      <c r="Z873" s="37"/>
      <c r="AA873" s="37"/>
      <c r="AB873" s="37"/>
      <c r="AC873" s="37"/>
      <c r="AD873" s="37"/>
      <c r="AE873" s="37"/>
      <c r="AF873" s="37"/>
      <c r="AG873" s="37"/>
      <c r="AH873" s="37"/>
      <c r="AI873" s="37"/>
      <c r="AJ873" s="37"/>
      <c r="AK873" s="37"/>
      <c r="AL873" s="37"/>
      <c r="AM873" s="37"/>
      <c r="AN873" s="37"/>
      <c r="AO873" s="37"/>
      <c r="AP873" s="37"/>
      <c r="AQ873" s="37"/>
      <c r="AR873" s="37"/>
      <c r="AS873" s="37"/>
      <c r="AT873" s="37"/>
      <c r="AU873" s="37"/>
      <c r="AV873" s="37"/>
      <c r="AW873" s="37"/>
      <c r="AX873" s="37"/>
      <c r="AY873" s="37"/>
      <c r="AZ873" s="37"/>
      <c r="BA873" s="37"/>
      <c r="BB873" s="37"/>
      <c r="BC873" s="37"/>
      <c r="BD873" s="37"/>
    </row>
    <row r="874" spans="1:56" ht="16.5" customHeight="1" x14ac:dyDescent="0.3">
      <c r="A874" s="39"/>
      <c r="B874" s="39"/>
      <c r="C874" s="39"/>
      <c r="D874" s="39"/>
      <c r="E874" s="37"/>
      <c r="F874" s="40"/>
      <c r="G874" s="37"/>
      <c r="H874" s="37"/>
      <c r="I874" s="37"/>
      <c r="J874" s="37"/>
      <c r="K874" s="37"/>
      <c r="L874" s="37"/>
      <c r="M874" s="37"/>
      <c r="N874" s="37"/>
      <c r="O874" s="37"/>
      <c r="P874" s="37"/>
      <c r="Q874" s="37"/>
      <c r="R874" s="37"/>
      <c r="S874" s="37"/>
      <c r="T874" s="37"/>
      <c r="U874" s="37"/>
      <c r="V874" s="37"/>
      <c r="W874" s="37"/>
      <c r="X874" s="37"/>
      <c r="Y874" s="37"/>
      <c r="Z874" s="37"/>
      <c r="AA874" s="37"/>
      <c r="AB874" s="37"/>
      <c r="AC874" s="37"/>
      <c r="AD874" s="37"/>
      <c r="AE874" s="37"/>
      <c r="AF874" s="37"/>
      <c r="AG874" s="37"/>
      <c r="AH874" s="37"/>
      <c r="AI874" s="37"/>
      <c r="AJ874" s="37"/>
      <c r="AK874" s="37"/>
      <c r="AL874" s="37"/>
      <c r="AM874" s="37"/>
      <c r="AN874" s="37"/>
      <c r="AO874" s="37"/>
      <c r="AP874" s="37"/>
      <c r="AQ874" s="37"/>
      <c r="AR874" s="37"/>
      <c r="AS874" s="37"/>
      <c r="AT874" s="37"/>
      <c r="AU874" s="37"/>
      <c r="AV874" s="37"/>
      <c r="AW874" s="37"/>
      <c r="AX874" s="37"/>
      <c r="AY874" s="37"/>
      <c r="AZ874" s="37"/>
      <c r="BA874" s="37"/>
      <c r="BB874" s="37"/>
      <c r="BC874" s="37"/>
      <c r="BD874" s="37"/>
    </row>
    <row r="875" spans="1:56" ht="16.5" customHeight="1" x14ac:dyDescent="0.3">
      <c r="A875" s="39"/>
      <c r="B875" s="39"/>
      <c r="C875" s="39"/>
      <c r="D875" s="39"/>
      <c r="E875" s="37"/>
      <c r="F875" s="40"/>
      <c r="G875" s="37"/>
      <c r="H875" s="37"/>
      <c r="I875" s="37"/>
      <c r="J875" s="37"/>
      <c r="K875" s="37"/>
      <c r="L875" s="37"/>
      <c r="M875" s="37"/>
      <c r="N875" s="37"/>
      <c r="O875" s="37"/>
      <c r="P875" s="37"/>
      <c r="Q875" s="37"/>
      <c r="R875" s="37"/>
      <c r="S875" s="37"/>
      <c r="T875" s="37"/>
      <c r="U875" s="37"/>
      <c r="V875" s="37"/>
      <c r="W875" s="37"/>
      <c r="X875" s="37"/>
      <c r="Y875" s="37"/>
      <c r="Z875" s="37"/>
      <c r="AA875" s="37"/>
      <c r="AB875" s="37"/>
      <c r="AC875" s="37"/>
      <c r="AD875" s="37"/>
      <c r="AE875" s="37"/>
      <c r="AF875" s="37"/>
      <c r="AG875" s="37"/>
      <c r="AH875" s="37"/>
      <c r="AI875" s="37"/>
      <c r="AJ875" s="37"/>
      <c r="AK875" s="37"/>
      <c r="AL875" s="37"/>
      <c r="AM875" s="37"/>
      <c r="AN875" s="37"/>
      <c r="AO875" s="37"/>
      <c r="AP875" s="37"/>
      <c r="AQ875" s="37"/>
      <c r="AR875" s="37"/>
      <c r="AS875" s="37"/>
      <c r="AT875" s="37"/>
      <c r="AU875" s="37"/>
      <c r="AV875" s="37"/>
      <c r="AW875" s="37"/>
      <c r="AX875" s="37"/>
      <c r="AY875" s="37"/>
      <c r="AZ875" s="37"/>
      <c r="BA875" s="37"/>
      <c r="BB875" s="37"/>
      <c r="BC875" s="37"/>
      <c r="BD875" s="37"/>
    </row>
    <row r="876" spans="1:56" ht="16.5" customHeight="1" x14ac:dyDescent="0.3">
      <c r="A876" s="39"/>
      <c r="B876" s="39"/>
      <c r="C876" s="39"/>
      <c r="D876" s="39"/>
      <c r="E876" s="37"/>
      <c r="F876" s="40"/>
      <c r="G876" s="37"/>
      <c r="H876" s="37"/>
      <c r="I876" s="37"/>
      <c r="J876" s="37"/>
      <c r="K876" s="37"/>
      <c r="L876" s="37"/>
      <c r="M876" s="37"/>
      <c r="N876" s="37"/>
      <c r="O876" s="37"/>
      <c r="P876" s="37"/>
      <c r="Q876" s="37"/>
      <c r="R876" s="37"/>
      <c r="S876" s="37"/>
      <c r="T876" s="37"/>
      <c r="U876" s="37"/>
      <c r="V876" s="37"/>
      <c r="W876" s="37"/>
      <c r="X876" s="37"/>
      <c r="Y876" s="37"/>
      <c r="Z876" s="37"/>
      <c r="AA876" s="37"/>
      <c r="AB876" s="37"/>
      <c r="AC876" s="37"/>
      <c r="AD876" s="37"/>
      <c r="AE876" s="37"/>
      <c r="AF876" s="37"/>
      <c r="AG876" s="37"/>
      <c r="AH876" s="37"/>
      <c r="AI876" s="37"/>
      <c r="AJ876" s="37"/>
      <c r="AK876" s="37"/>
      <c r="AL876" s="37"/>
      <c r="AM876" s="37"/>
      <c r="AN876" s="37"/>
      <c r="AO876" s="37"/>
      <c r="AP876" s="37"/>
      <c r="AQ876" s="37"/>
      <c r="AR876" s="37"/>
      <c r="AS876" s="37"/>
      <c r="AT876" s="37"/>
      <c r="AU876" s="37"/>
      <c r="AV876" s="37"/>
      <c r="AW876" s="37"/>
      <c r="AX876" s="37"/>
      <c r="AY876" s="37"/>
      <c r="AZ876" s="37"/>
      <c r="BA876" s="37"/>
      <c r="BB876" s="37"/>
      <c r="BC876" s="37"/>
      <c r="BD876" s="37"/>
    </row>
    <row r="877" spans="1:56" ht="16.5" customHeight="1" x14ac:dyDescent="0.3">
      <c r="A877" s="39"/>
      <c r="B877" s="39"/>
      <c r="C877" s="39"/>
      <c r="D877" s="39"/>
      <c r="E877" s="37"/>
      <c r="F877" s="40"/>
      <c r="G877" s="37"/>
      <c r="H877" s="37"/>
      <c r="I877" s="37"/>
      <c r="J877" s="37"/>
      <c r="K877" s="37"/>
      <c r="L877" s="37"/>
      <c r="M877" s="37"/>
      <c r="N877" s="37"/>
      <c r="O877" s="37"/>
      <c r="P877" s="37"/>
      <c r="Q877" s="37"/>
      <c r="R877" s="37"/>
      <c r="S877" s="37"/>
      <c r="T877" s="37"/>
      <c r="U877" s="37"/>
      <c r="V877" s="37"/>
      <c r="W877" s="37"/>
      <c r="X877" s="37"/>
      <c r="Y877" s="37"/>
      <c r="Z877" s="37"/>
      <c r="AA877" s="37"/>
      <c r="AB877" s="37"/>
      <c r="AC877" s="37"/>
      <c r="AD877" s="37"/>
      <c r="AE877" s="37"/>
      <c r="AF877" s="37"/>
      <c r="AG877" s="37"/>
      <c r="AH877" s="37"/>
      <c r="AI877" s="37"/>
      <c r="AJ877" s="37"/>
      <c r="AK877" s="37"/>
      <c r="AL877" s="37"/>
      <c r="AM877" s="37"/>
      <c r="AN877" s="37"/>
      <c r="AO877" s="37"/>
      <c r="AP877" s="37"/>
      <c r="AQ877" s="37"/>
      <c r="AR877" s="37"/>
      <c r="AS877" s="37"/>
      <c r="AT877" s="37"/>
      <c r="AU877" s="37"/>
      <c r="AV877" s="37"/>
      <c r="AW877" s="37"/>
      <c r="AX877" s="37"/>
      <c r="AY877" s="37"/>
      <c r="AZ877" s="37"/>
      <c r="BA877" s="37"/>
      <c r="BB877" s="37"/>
      <c r="BC877" s="37"/>
      <c r="BD877" s="37"/>
    </row>
    <row r="878" spans="1:56" ht="16.5" customHeight="1" x14ac:dyDescent="0.3">
      <c r="A878" s="39"/>
      <c r="B878" s="39"/>
      <c r="C878" s="39"/>
      <c r="D878" s="39"/>
      <c r="E878" s="37"/>
      <c r="F878" s="40"/>
      <c r="G878" s="37"/>
      <c r="H878" s="37"/>
      <c r="I878" s="37"/>
      <c r="J878" s="37"/>
      <c r="K878" s="37"/>
      <c r="L878" s="37"/>
      <c r="M878" s="37"/>
      <c r="N878" s="37"/>
      <c r="O878" s="37"/>
      <c r="P878" s="37"/>
      <c r="Q878" s="37"/>
      <c r="R878" s="37"/>
      <c r="S878" s="37"/>
      <c r="T878" s="37"/>
      <c r="U878" s="37"/>
      <c r="V878" s="37"/>
      <c r="W878" s="37"/>
      <c r="X878" s="37"/>
      <c r="Y878" s="37"/>
      <c r="Z878" s="37"/>
      <c r="AA878" s="37"/>
      <c r="AB878" s="37"/>
      <c r="AC878" s="37"/>
      <c r="AD878" s="37"/>
      <c r="AE878" s="37"/>
      <c r="AF878" s="37"/>
      <c r="AG878" s="37"/>
      <c r="AH878" s="37"/>
      <c r="AI878" s="37"/>
      <c r="AJ878" s="37"/>
      <c r="AK878" s="37"/>
      <c r="AL878" s="37"/>
      <c r="AM878" s="37"/>
      <c r="AN878" s="37"/>
      <c r="AO878" s="37"/>
      <c r="AP878" s="37"/>
      <c r="AQ878" s="37"/>
      <c r="AR878" s="37"/>
      <c r="AS878" s="37"/>
      <c r="AT878" s="37"/>
      <c r="AU878" s="37"/>
      <c r="AV878" s="37"/>
      <c r="AW878" s="37"/>
      <c r="AX878" s="37"/>
      <c r="AY878" s="37"/>
      <c r="AZ878" s="37"/>
      <c r="BA878" s="37"/>
      <c r="BB878" s="37"/>
      <c r="BC878" s="37"/>
      <c r="BD878" s="37"/>
    </row>
    <row r="879" spans="1:56" ht="16.5" customHeight="1" x14ac:dyDescent="0.3">
      <c r="A879" s="39"/>
      <c r="B879" s="39"/>
      <c r="C879" s="39"/>
      <c r="D879" s="39"/>
      <c r="E879" s="37"/>
      <c r="F879" s="40"/>
      <c r="G879" s="37"/>
      <c r="H879" s="37"/>
      <c r="I879" s="37"/>
      <c r="J879" s="37"/>
      <c r="K879" s="37"/>
      <c r="L879" s="37"/>
      <c r="M879" s="37"/>
      <c r="N879" s="37"/>
      <c r="O879" s="37"/>
      <c r="P879" s="37"/>
      <c r="Q879" s="37"/>
      <c r="R879" s="37"/>
      <c r="S879" s="37"/>
      <c r="T879" s="37"/>
      <c r="U879" s="37"/>
      <c r="V879" s="37"/>
      <c r="W879" s="37"/>
      <c r="X879" s="37"/>
      <c r="Y879" s="37"/>
      <c r="Z879" s="37"/>
      <c r="AA879" s="37"/>
      <c r="AB879" s="37"/>
      <c r="AC879" s="37"/>
      <c r="AD879" s="37"/>
      <c r="AE879" s="37"/>
      <c r="AF879" s="37"/>
      <c r="AG879" s="37"/>
      <c r="AH879" s="37"/>
      <c r="AI879" s="37"/>
      <c r="AJ879" s="37"/>
      <c r="AK879" s="37"/>
      <c r="AL879" s="37"/>
      <c r="AM879" s="37"/>
      <c r="AN879" s="37"/>
      <c r="AO879" s="37"/>
      <c r="AP879" s="37"/>
      <c r="AQ879" s="37"/>
      <c r="AR879" s="37"/>
      <c r="AS879" s="37"/>
      <c r="AT879" s="37"/>
      <c r="AU879" s="37"/>
      <c r="AV879" s="37"/>
      <c r="AW879" s="37"/>
      <c r="AX879" s="37"/>
      <c r="AY879" s="37"/>
      <c r="AZ879" s="37"/>
      <c r="BA879" s="37"/>
      <c r="BB879" s="37"/>
      <c r="BC879" s="37"/>
      <c r="BD879" s="37"/>
    </row>
    <row r="880" spans="1:56" ht="16.5" customHeight="1" x14ac:dyDescent="0.3">
      <c r="A880" s="39"/>
      <c r="B880" s="39"/>
      <c r="C880" s="39"/>
      <c r="D880" s="39"/>
      <c r="E880" s="37"/>
      <c r="F880" s="40"/>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c r="AF880" s="37"/>
      <c r="AG880" s="37"/>
      <c r="AH880" s="37"/>
      <c r="AI880" s="37"/>
      <c r="AJ880" s="37"/>
      <c r="AK880" s="37"/>
      <c r="AL880" s="37"/>
      <c r="AM880" s="37"/>
      <c r="AN880" s="37"/>
      <c r="AO880" s="37"/>
      <c r="AP880" s="37"/>
      <c r="AQ880" s="37"/>
      <c r="AR880" s="37"/>
      <c r="AS880" s="37"/>
      <c r="AT880" s="37"/>
      <c r="AU880" s="37"/>
      <c r="AV880" s="37"/>
      <c r="AW880" s="37"/>
      <c r="AX880" s="37"/>
      <c r="AY880" s="37"/>
      <c r="AZ880" s="37"/>
      <c r="BA880" s="37"/>
      <c r="BB880" s="37"/>
      <c r="BC880" s="37"/>
      <c r="BD880" s="37"/>
    </row>
    <row r="881" spans="1:56" ht="16.5" customHeight="1" x14ac:dyDescent="0.3">
      <c r="A881" s="39"/>
      <c r="B881" s="39"/>
      <c r="C881" s="39"/>
      <c r="D881" s="39"/>
      <c r="E881" s="37"/>
      <c r="F881" s="40"/>
      <c r="G881" s="37"/>
      <c r="H881" s="37"/>
      <c r="I881" s="37"/>
      <c r="J881" s="37"/>
      <c r="K881" s="37"/>
      <c r="L881" s="37"/>
      <c r="M881" s="37"/>
      <c r="N881" s="37"/>
      <c r="O881" s="37"/>
      <c r="P881" s="37"/>
      <c r="Q881" s="37"/>
      <c r="R881" s="37"/>
      <c r="S881" s="37"/>
      <c r="T881" s="37"/>
      <c r="U881" s="37"/>
      <c r="V881" s="37"/>
      <c r="W881" s="37"/>
      <c r="X881" s="37"/>
      <c r="Y881" s="37"/>
      <c r="Z881" s="37"/>
      <c r="AA881" s="37"/>
      <c r="AB881" s="37"/>
      <c r="AC881" s="37"/>
      <c r="AD881" s="37"/>
      <c r="AE881" s="37"/>
      <c r="AF881" s="37"/>
      <c r="AG881" s="37"/>
      <c r="AH881" s="37"/>
      <c r="AI881" s="37"/>
      <c r="AJ881" s="37"/>
      <c r="AK881" s="37"/>
      <c r="AL881" s="37"/>
      <c r="AM881" s="37"/>
      <c r="AN881" s="37"/>
      <c r="AO881" s="37"/>
      <c r="AP881" s="37"/>
      <c r="AQ881" s="37"/>
      <c r="AR881" s="37"/>
      <c r="AS881" s="37"/>
      <c r="AT881" s="37"/>
      <c r="AU881" s="37"/>
      <c r="AV881" s="37"/>
      <c r="AW881" s="37"/>
      <c r="AX881" s="37"/>
      <c r="AY881" s="37"/>
      <c r="AZ881" s="37"/>
      <c r="BA881" s="37"/>
      <c r="BB881" s="37"/>
      <c r="BC881" s="37"/>
      <c r="BD881" s="37"/>
    </row>
    <row r="882" spans="1:56" ht="16.5" customHeight="1" x14ac:dyDescent="0.3">
      <c r="A882" s="39"/>
      <c r="B882" s="39"/>
      <c r="C882" s="39"/>
      <c r="D882" s="39"/>
      <c r="E882" s="37"/>
      <c r="F882" s="40"/>
      <c r="G882" s="37"/>
      <c r="H882" s="37"/>
      <c r="I882" s="37"/>
      <c r="J882" s="37"/>
      <c r="K882" s="37"/>
      <c r="L882" s="37"/>
      <c r="M882" s="37"/>
      <c r="N882" s="37"/>
      <c r="O882" s="37"/>
      <c r="P882" s="37"/>
      <c r="Q882" s="37"/>
      <c r="R882" s="37"/>
      <c r="S882" s="37"/>
      <c r="T882" s="37"/>
      <c r="U882" s="37"/>
      <c r="V882" s="37"/>
      <c r="W882" s="37"/>
      <c r="X882" s="37"/>
      <c r="Y882" s="37"/>
      <c r="Z882" s="37"/>
      <c r="AA882" s="37"/>
      <c r="AB882" s="37"/>
      <c r="AC882" s="37"/>
      <c r="AD882" s="37"/>
      <c r="AE882" s="37"/>
      <c r="AF882" s="37"/>
      <c r="AG882" s="37"/>
      <c r="AH882" s="37"/>
      <c r="AI882" s="37"/>
      <c r="AJ882" s="37"/>
      <c r="AK882" s="37"/>
      <c r="AL882" s="37"/>
      <c r="AM882" s="37"/>
      <c r="AN882" s="37"/>
      <c r="AO882" s="37"/>
      <c r="AP882" s="37"/>
      <c r="AQ882" s="37"/>
      <c r="AR882" s="37"/>
      <c r="AS882" s="37"/>
      <c r="AT882" s="37"/>
      <c r="AU882" s="37"/>
      <c r="AV882" s="37"/>
      <c r="AW882" s="37"/>
      <c r="AX882" s="37"/>
      <c r="AY882" s="37"/>
      <c r="AZ882" s="37"/>
      <c r="BA882" s="37"/>
      <c r="BB882" s="37"/>
      <c r="BC882" s="37"/>
      <c r="BD882" s="37"/>
    </row>
    <row r="883" spans="1:56" ht="16.5" customHeight="1" x14ac:dyDescent="0.3">
      <c r="A883" s="39"/>
      <c r="B883" s="39"/>
      <c r="C883" s="39"/>
      <c r="D883" s="39"/>
      <c r="E883" s="37"/>
      <c r="F883" s="40"/>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c r="AF883" s="37"/>
      <c r="AG883" s="37"/>
      <c r="AH883" s="37"/>
      <c r="AI883" s="37"/>
      <c r="AJ883" s="37"/>
      <c r="AK883" s="37"/>
      <c r="AL883" s="37"/>
      <c r="AM883" s="37"/>
      <c r="AN883" s="37"/>
      <c r="AO883" s="37"/>
      <c r="AP883" s="37"/>
      <c r="AQ883" s="37"/>
      <c r="AR883" s="37"/>
      <c r="AS883" s="37"/>
      <c r="AT883" s="37"/>
      <c r="AU883" s="37"/>
      <c r="AV883" s="37"/>
      <c r="AW883" s="37"/>
      <c r="AX883" s="37"/>
      <c r="AY883" s="37"/>
      <c r="AZ883" s="37"/>
      <c r="BA883" s="37"/>
      <c r="BB883" s="37"/>
      <c r="BC883" s="37"/>
      <c r="BD883" s="37"/>
    </row>
    <row r="884" spans="1:56" ht="16.5" customHeight="1" x14ac:dyDescent="0.3">
      <c r="A884" s="39"/>
      <c r="B884" s="39"/>
      <c r="C884" s="39"/>
      <c r="D884" s="39"/>
      <c r="E884" s="37"/>
      <c r="F884" s="40"/>
      <c r="G884" s="37"/>
      <c r="H884" s="37"/>
      <c r="I884" s="37"/>
      <c r="J884" s="37"/>
      <c r="K884" s="37"/>
      <c r="L884" s="37"/>
      <c r="M884" s="37"/>
      <c r="N884" s="37"/>
      <c r="O884" s="37"/>
      <c r="P884" s="37"/>
      <c r="Q884" s="37"/>
      <c r="R884" s="37"/>
      <c r="S884" s="37"/>
      <c r="T884" s="37"/>
      <c r="U884" s="37"/>
      <c r="V884" s="37"/>
      <c r="W884" s="37"/>
      <c r="X884" s="37"/>
      <c r="Y884" s="37"/>
      <c r="Z884" s="37"/>
      <c r="AA884" s="37"/>
      <c r="AB884" s="37"/>
      <c r="AC884" s="37"/>
      <c r="AD884" s="37"/>
      <c r="AE884" s="37"/>
      <c r="AF884" s="37"/>
      <c r="AG884" s="37"/>
      <c r="AH884" s="37"/>
      <c r="AI884" s="37"/>
      <c r="AJ884" s="37"/>
      <c r="AK884" s="37"/>
      <c r="AL884" s="37"/>
      <c r="AM884" s="37"/>
      <c r="AN884" s="37"/>
      <c r="AO884" s="37"/>
      <c r="AP884" s="37"/>
      <c r="AQ884" s="37"/>
      <c r="AR884" s="37"/>
      <c r="AS884" s="37"/>
      <c r="AT884" s="37"/>
      <c r="AU884" s="37"/>
      <c r="AV884" s="37"/>
      <c r="AW884" s="37"/>
      <c r="AX884" s="37"/>
      <c r="AY884" s="37"/>
      <c r="AZ884" s="37"/>
      <c r="BA884" s="37"/>
      <c r="BB884" s="37"/>
      <c r="BC884" s="37"/>
      <c r="BD884" s="37"/>
    </row>
    <row r="885" spans="1:56" ht="16.5" customHeight="1" x14ac:dyDescent="0.3">
      <c r="A885" s="39"/>
      <c r="B885" s="39"/>
      <c r="C885" s="39"/>
      <c r="D885" s="39"/>
      <c r="E885" s="37"/>
      <c r="F885" s="40"/>
      <c r="G885" s="37"/>
      <c r="H885" s="37"/>
      <c r="I885" s="37"/>
      <c r="J885" s="37"/>
      <c r="K885" s="37"/>
      <c r="L885" s="37"/>
      <c r="M885" s="37"/>
      <c r="N885" s="37"/>
      <c r="O885" s="37"/>
      <c r="P885" s="37"/>
      <c r="Q885" s="37"/>
      <c r="R885" s="37"/>
      <c r="S885" s="37"/>
      <c r="T885" s="37"/>
      <c r="U885" s="37"/>
      <c r="V885" s="37"/>
      <c r="W885" s="37"/>
      <c r="X885" s="37"/>
      <c r="Y885" s="37"/>
      <c r="Z885" s="37"/>
      <c r="AA885" s="37"/>
      <c r="AB885" s="37"/>
      <c r="AC885" s="37"/>
      <c r="AD885" s="37"/>
      <c r="AE885" s="37"/>
      <c r="AF885" s="37"/>
      <c r="AG885" s="37"/>
      <c r="AH885" s="37"/>
      <c r="AI885" s="37"/>
      <c r="AJ885" s="37"/>
      <c r="AK885" s="37"/>
      <c r="AL885" s="37"/>
      <c r="AM885" s="37"/>
      <c r="AN885" s="37"/>
      <c r="AO885" s="37"/>
      <c r="AP885" s="37"/>
      <c r="AQ885" s="37"/>
      <c r="AR885" s="37"/>
      <c r="AS885" s="37"/>
      <c r="AT885" s="37"/>
      <c r="AU885" s="37"/>
      <c r="AV885" s="37"/>
      <c r="AW885" s="37"/>
      <c r="AX885" s="37"/>
      <c r="AY885" s="37"/>
      <c r="AZ885" s="37"/>
      <c r="BA885" s="37"/>
      <c r="BB885" s="37"/>
      <c r="BC885" s="37"/>
      <c r="BD885" s="37"/>
    </row>
    <row r="886" spans="1:56" ht="16.5" customHeight="1" x14ac:dyDescent="0.3">
      <c r="A886" s="39"/>
      <c r="B886" s="39"/>
      <c r="C886" s="39"/>
      <c r="D886" s="39"/>
      <c r="E886" s="37"/>
      <c r="F886" s="40"/>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c r="AF886" s="37"/>
      <c r="AG886" s="37"/>
      <c r="AH886" s="37"/>
      <c r="AI886" s="37"/>
      <c r="AJ886" s="37"/>
      <c r="AK886" s="37"/>
      <c r="AL886" s="37"/>
      <c r="AM886" s="37"/>
      <c r="AN886" s="37"/>
      <c r="AO886" s="37"/>
      <c r="AP886" s="37"/>
      <c r="AQ886" s="37"/>
      <c r="AR886" s="37"/>
      <c r="AS886" s="37"/>
      <c r="AT886" s="37"/>
      <c r="AU886" s="37"/>
      <c r="AV886" s="37"/>
      <c r="AW886" s="37"/>
      <c r="AX886" s="37"/>
      <c r="AY886" s="37"/>
      <c r="AZ886" s="37"/>
      <c r="BA886" s="37"/>
      <c r="BB886" s="37"/>
      <c r="BC886" s="37"/>
      <c r="BD886" s="37"/>
    </row>
    <row r="887" spans="1:56" ht="16.5" customHeight="1" x14ac:dyDescent="0.3">
      <c r="A887" s="39"/>
      <c r="B887" s="39"/>
      <c r="C887" s="39"/>
      <c r="D887" s="39"/>
      <c r="E887" s="37"/>
      <c r="F887" s="40"/>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c r="AF887" s="37"/>
      <c r="AG887" s="37"/>
      <c r="AH887" s="37"/>
      <c r="AI887" s="37"/>
      <c r="AJ887" s="37"/>
      <c r="AK887" s="37"/>
      <c r="AL887" s="37"/>
      <c r="AM887" s="37"/>
      <c r="AN887" s="37"/>
      <c r="AO887" s="37"/>
      <c r="AP887" s="37"/>
      <c r="AQ887" s="37"/>
      <c r="AR887" s="37"/>
      <c r="AS887" s="37"/>
      <c r="AT887" s="37"/>
      <c r="AU887" s="37"/>
      <c r="AV887" s="37"/>
      <c r="AW887" s="37"/>
      <c r="AX887" s="37"/>
      <c r="AY887" s="37"/>
      <c r="AZ887" s="37"/>
      <c r="BA887" s="37"/>
      <c r="BB887" s="37"/>
      <c r="BC887" s="37"/>
      <c r="BD887" s="37"/>
    </row>
    <row r="888" spans="1:56" ht="16.5" customHeight="1" x14ac:dyDescent="0.3">
      <c r="A888" s="39"/>
      <c r="B888" s="39"/>
      <c r="C888" s="39"/>
      <c r="D888" s="39"/>
      <c r="E888" s="37"/>
      <c r="F888" s="40"/>
      <c r="G888" s="37"/>
      <c r="H888" s="37"/>
      <c r="I888" s="37"/>
      <c r="J888" s="37"/>
      <c r="K888" s="37"/>
      <c r="L888" s="37"/>
      <c r="M888" s="37"/>
      <c r="N888" s="37"/>
      <c r="O888" s="37"/>
      <c r="P888" s="37"/>
      <c r="Q888" s="37"/>
      <c r="R888" s="37"/>
      <c r="S888" s="37"/>
      <c r="T888" s="37"/>
      <c r="U888" s="37"/>
      <c r="V888" s="37"/>
      <c r="W888" s="37"/>
      <c r="X888" s="37"/>
      <c r="Y888" s="37"/>
      <c r="Z888" s="37"/>
      <c r="AA888" s="37"/>
      <c r="AB888" s="37"/>
      <c r="AC888" s="37"/>
      <c r="AD888" s="37"/>
      <c r="AE888" s="37"/>
      <c r="AF888" s="37"/>
      <c r="AG888" s="37"/>
      <c r="AH888" s="37"/>
      <c r="AI888" s="37"/>
      <c r="AJ888" s="37"/>
      <c r="AK888" s="37"/>
      <c r="AL888" s="37"/>
      <c r="AM888" s="37"/>
      <c r="AN888" s="37"/>
      <c r="AO888" s="37"/>
      <c r="AP888" s="37"/>
      <c r="AQ888" s="37"/>
      <c r="AR888" s="37"/>
      <c r="AS888" s="37"/>
      <c r="AT888" s="37"/>
      <c r="AU888" s="37"/>
      <c r="AV888" s="37"/>
      <c r="AW888" s="37"/>
      <c r="AX888" s="37"/>
      <c r="AY888" s="37"/>
      <c r="AZ888" s="37"/>
      <c r="BA888" s="37"/>
      <c r="BB888" s="37"/>
      <c r="BC888" s="37"/>
      <c r="BD888" s="37"/>
    </row>
    <row r="889" spans="1:56" ht="16.5" customHeight="1" x14ac:dyDescent="0.3">
      <c r="A889" s="39"/>
      <c r="B889" s="39"/>
      <c r="C889" s="39"/>
      <c r="D889" s="39"/>
      <c r="E889" s="37"/>
      <c r="F889" s="40"/>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c r="AG889" s="37"/>
      <c r="AH889" s="37"/>
      <c r="AI889" s="37"/>
      <c r="AJ889" s="37"/>
      <c r="AK889" s="37"/>
      <c r="AL889" s="37"/>
      <c r="AM889" s="37"/>
      <c r="AN889" s="37"/>
      <c r="AO889" s="37"/>
      <c r="AP889" s="37"/>
      <c r="AQ889" s="37"/>
      <c r="AR889" s="37"/>
      <c r="AS889" s="37"/>
      <c r="AT889" s="37"/>
      <c r="AU889" s="37"/>
      <c r="AV889" s="37"/>
      <c r="AW889" s="37"/>
      <c r="AX889" s="37"/>
      <c r="AY889" s="37"/>
      <c r="AZ889" s="37"/>
      <c r="BA889" s="37"/>
      <c r="BB889" s="37"/>
      <c r="BC889" s="37"/>
      <c r="BD889" s="37"/>
    </row>
    <row r="890" spans="1:56" ht="16.5" customHeight="1" x14ac:dyDescent="0.3">
      <c r="A890" s="39"/>
      <c r="B890" s="39"/>
      <c r="C890" s="39"/>
      <c r="D890" s="39"/>
      <c r="E890" s="37"/>
      <c r="F890" s="40"/>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c r="AG890" s="37"/>
      <c r="AH890" s="37"/>
      <c r="AI890" s="37"/>
      <c r="AJ890" s="37"/>
      <c r="AK890" s="37"/>
      <c r="AL890" s="37"/>
      <c r="AM890" s="37"/>
      <c r="AN890" s="37"/>
      <c r="AO890" s="37"/>
      <c r="AP890" s="37"/>
      <c r="AQ890" s="37"/>
      <c r="AR890" s="37"/>
      <c r="AS890" s="37"/>
      <c r="AT890" s="37"/>
      <c r="AU890" s="37"/>
      <c r="AV890" s="37"/>
      <c r="AW890" s="37"/>
      <c r="AX890" s="37"/>
      <c r="AY890" s="37"/>
      <c r="AZ890" s="37"/>
      <c r="BA890" s="37"/>
      <c r="BB890" s="37"/>
      <c r="BC890" s="37"/>
      <c r="BD890" s="37"/>
    </row>
    <row r="891" spans="1:56" ht="16.5" customHeight="1" x14ac:dyDescent="0.3">
      <c r="A891" s="39"/>
      <c r="B891" s="39"/>
      <c r="C891" s="39"/>
      <c r="D891" s="39"/>
      <c r="E891" s="37"/>
      <c r="F891" s="40"/>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c r="AF891" s="37"/>
      <c r="AG891" s="37"/>
      <c r="AH891" s="37"/>
      <c r="AI891" s="37"/>
      <c r="AJ891" s="37"/>
      <c r="AK891" s="37"/>
      <c r="AL891" s="37"/>
      <c r="AM891" s="37"/>
      <c r="AN891" s="37"/>
      <c r="AO891" s="37"/>
      <c r="AP891" s="37"/>
      <c r="AQ891" s="37"/>
      <c r="AR891" s="37"/>
      <c r="AS891" s="37"/>
      <c r="AT891" s="37"/>
      <c r="AU891" s="37"/>
      <c r="AV891" s="37"/>
      <c r="AW891" s="37"/>
      <c r="AX891" s="37"/>
      <c r="AY891" s="37"/>
      <c r="AZ891" s="37"/>
      <c r="BA891" s="37"/>
      <c r="BB891" s="37"/>
      <c r="BC891" s="37"/>
      <c r="BD891" s="37"/>
    </row>
    <row r="892" spans="1:56" ht="16.5" customHeight="1" x14ac:dyDescent="0.3">
      <c r="A892" s="39"/>
      <c r="B892" s="39"/>
      <c r="C892" s="39"/>
      <c r="D892" s="39"/>
      <c r="E892" s="37"/>
      <c r="F892" s="40"/>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c r="AF892" s="37"/>
      <c r="AG892" s="37"/>
      <c r="AH892" s="37"/>
      <c r="AI892" s="37"/>
      <c r="AJ892" s="37"/>
      <c r="AK892" s="37"/>
      <c r="AL892" s="37"/>
      <c r="AM892" s="37"/>
      <c r="AN892" s="37"/>
      <c r="AO892" s="37"/>
      <c r="AP892" s="37"/>
      <c r="AQ892" s="37"/>
      <c r="AR892" s="37"/>
      <c r="AS892" s="37"/>
      <c r="AT892" s="37"/>
      <c r="AU892" s="37"/>
      <c r="AV892" s="37"/>
      <c r="AW892" s="37"/>
      <c r="AX892" s="37"/>
      <c r="AY892" s="37"/>
      <c r="AZ892" s="37"/>
      <c r="BA892" s="37"/>
      <c r="BB892" s="37"/>
      <c r="BC892" s="37"/>
      <c r="BD892" s="37"/>
    </row>
    <row r="893" spans="1:56" ht="16.5" customHeight="1" x14ac:dyDescent="0.3">
      <c r="A893" s="39"/>
      <c r="B893" s="39"/>
      <c r="C893" s="39"/>
      <c r="D893" s="39"/>
      <c r="E893" s="37"/>
      <c r="F893" s="40"/>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c r="AF893" s="37"/>
      <c r="AG893" s="37"/>
      <c r="AH893" s="37"/>
      <c r="AI893" s="37"/>
      <c r="AJ893" s="37"/>
      <c r="AK893" s="37"/>
      <c r="AL893" s="37"/>
      <c r="AM893" s="37"/>
      <c r="AN893" s="37"/>
      <c r="AO893" s="37"/>
      <c r="AP893" s="37"/>
      <c r="AQ893" s="37"/>
      <c r="AR893" s="37"/>
      <c r="AS893" s="37"/>
      <c r="AT893" s="37"/>
      <c r="AU893" s="37"/>
      <c r="AV893" s="37"/>
      <c r="AW893" s="37"/>
      <c r="AX893" s="37"/>
      <c r="AY893" s="37"/>
      <c r="AZ893" s="37"/>
      <c r="BA893" s="37"/>
      <c r="BB893" s="37"/>
      <c r="BC893" s="37"/>
      <c r="BD893" s="37"/>
    </row>
    <row r="894" spans="1:56" ht="16.5" customHeight="1" x14ac:dyDescent="0.3">
      <c r="A894" s="39"/>
      <c r="B894" s="39"/>
      <c r="C894" s="39"/>
      <c r="D894" s="39"/>
      <c r="E894" s="37"/>
      <c r="F894" s="40"/>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c r="AF894" s="37"/>
      <c r="AG894" s="37"/>
      <c r="AH894" s="37"/>
      <c r="AI894" s="37"/>
      <c r="AJ894" s="37"/>
      <c r="AK894" s="37"/>
      <c r="AL894" s="37"/>
      <c r="AM894" s="37"/>
      <c r="AN894" s="37"/>
      <c r="AO894" s="37"/>
      <c r="AP894" s="37"/>
      <c r="AQ894" s="37"/>
      <c r="AR894" s="37"/>
      <c r="AS894" s="37"/>
      <c r="AT894" s="37"/>
      <c r="AU894" s="37"/>
      <c r="AV894" s="37"/>
      <c r="AW894" s="37"/>
      <c r="AX894" s="37"/>
      <c r="AY894" s="37"/>
      <c r="AZ894" s="37"/>
      <c r="BA894" s="37"/>
      <c r="BB894" s="37"/>
      <c r="BC894" s="37"/>
      <c r="BD894" s="37"/>
    </row>
    <row r="895" spans="1:56" ht="16.5" customHeight="1" x14ac:dyDescent="0.3">
      <c r="A895" s="39"/>
      <c r="B895" s="39"/>
      <c r="C895" s="39"/>
      <c r="D895" s="39"/>
      <c r="E895" s="37"/>
      <c r="F895" s="40"/>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c r="AF895" s="37"/>
      <c r="AG895" s="37"/>
      <c r="AH895" s="37"/>
      <c r="AI895" s="37"/>
      <c r="AJ895" s="37"/>
      <c r="AK895" s="37"/>
      <c r="AL895" s="37"/>
      <c r="AM895" s="37"/>
      <c r="AN895" s="37"/>
      <c r="AO895" s="37"/>
      <c r="AP895" s="37"/>
      <c r="AQ895" s="37"/>
      <c r="AR895" s="37"/>
      <c r="AS895" s="37"/>
      <c r="AT895" s="37"/>
      <c r="AU895" s="37"/>
      <c r="AV895" s="37"/>
      <c r="AW895" s="37"/>
      <c r="AX895" s="37"/>
      <c r="AY895" s="37"/>
      <c r="AZ895" s="37"/>
      <c r="BA895" s="37"/>
      <c r="BB895" s="37"/>
      <c r="BC895" s="37"/>
      <c r="BD895" s="37"/>
    </row>
    <row r="896" spans="1:56" ht="16.5" customHeight="1" x14ac:dyDescent="0.3">
      <c r="A896" s="39"/>
      <c r="B896" s="39"/>
      <c r="C896" s="39"/>
      <c r="D896" s="39"/>
      <c r="E896" s="37"/>
      <c r="F896" s="40"/>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c r="AF896" s="37"/>
      <c r="AG896" s="37"/>
      <c r="AH896" s="37"/>
      <c r="AI896" s="37"/>
      <c r="AJ896" s="37"/>
      <c r="AK896" s="37"/>
      <c r="AL896" s="37"/>
      <c r="AM896" s="37"/>
      <c r="AN896" s="37"/>
      <c r="AO896" s="37"/>
      <c r="AP896" s="37"/>
      <c r="AQ896" s="37"/>
      <c r="AR896" s="37"/>
      <c r="AS896" s="37"/>
      <c r="AT896" s="37"/>
      <c r="AU896" s="37"/>
      <c r="AV896" s="37"/>
      <c r="AW896" s="37"/>
      <c r="AX896" s="37"/>
      <c r="AY896" s="37"/>
      <c r="AZ896" s="37"/>
      <c r="BA896" s="37"/>
      <c r="BB896" s="37"/>
      <c r="BC896" s="37"/>
      <c r="BD896" s="37"/>
    </row>
    <row r="897" spans="1:56" ht="16.5" customHeight="1" x14ac:dyDescent="0.3">
      <c r="A897" s="39"/>
      <c r="B897" s="39"/>
      <c r="C897" s="39"/>
      <c r="D897" s="39"/>
      <c r="E897" s="37"/>
      <c r="F897" s="40"/>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c r="AF897" s="37"/>
      <c r="AG897" s="37"/>
      <c r="AH897" s="37"/>
      <c r="AI897" s="37"/>
      <c r="AJ897" s="37"/>
      <c r="AK897" s="37"/>
      <c r="AL897" s="37"/>
      <c r="AM897" s="37"/>
      <c r="AN897" s="37"/>
      <c r="AO897" s="37"/>
      <c r="AP897" s="37"/>
      <c r="AQ897" s="37"/>
      <c r="AR897" s="37"/>
      <c r="AS897" s="37"/>
      <c r="AT897" s="37"/>
      <c r="AU897" s="37"/>
      <c r="AV897" s="37"/>
      <c r="AW897" s="37"/>
      <c r="AX897" s="37"/>
      <c r="AY897" s="37"/>
      <c r="AZ897" s="37"/>
      <c r="BA897" s="37"/>
      <c r="BB897" s="37"/>
      <c r="BC897" s="37"/>
      <c r="BD897" s="37"/>
    </row>
    <row r="898" spans="1:56" ht="16.5" customHeight="1" x14ac:dyDescent="0.3">
      <c r="A898" s="39"/>
      <c r="B898" s="39"/>
      <c r="C898" s="39"/>
      <c r="D898" s="39"/>
      <c r="E898" s="37"/>
      <c r="F898" s="40"/>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c r="AG898" s="37"/>
      <c r="AH898" s="37"/>
      <c r="AI898" s="37"/>
      <c r="AJ898" s="37"/>
      <c r="AK898" s="37"/>
      <c r="AL898" s="37"/>
      <c r="AM898" s="37"/>
      <c r="AN898" s="37"/>
      <c r="AO898" s="37"/>
      <c r="AP898" s="37"/>
      <c r="AQ898" s="37"/>
      <c r="AR898" s="37"/>
      <c r="AS898" s="37"/>
      <c r="AT898" s="37"/>
      <c r="AU898" s="37"/>
      <c r="AV898" s="37"/>
      <c r="AW898" s="37"/>
      <c r="AX898" s="37"/>
      <c r="AY898" s="37"/>
      <c r="AZ898" s="37"/>
      <c r="BA898" s="37"/>
      <c r="BB898" s="37"/>
      <c r="BC898" s="37"/>
      <c r="BD898" s="37"/>
    </row>
    <row r="899" spans="1:56" ht="16.5" customHeight="1" x14ac:dyDescent="0.3">
      <c r="A899" s="39"/>
      <c r="B899" s="39"/>
      <c r="C899" s="39"/>
      <c r="D899" s="39"/>
      <c r="E899" s="37"/>
      <c r="F899" s="40"/>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c r="AF899" s="37"/>
      <c r="AG899" s="37"/>
      <c r="AH899" s="37"/>
      <c r="AI899" s="37"/>
      <c r="AJ899" s="37"/>
      <c r="AK899" s="37"/>
      <c r="AL899" s="37"/>
      <c r="AM899" s="37"/>
      <c r="AN899" s="37"/>
      <c r="AO899" s="37"/>
      <c r="AP899" s="37"/>
      <c r="AQ899" s="37"/>
      <c r="AR899" s="37"/>
      <c r="AS899" s="37"/>
      <c r="AT899" s="37"/>
      <c r="AU899" s="37"/>
      <c r="AV899" s="37"/>
      <c r="AW899" s="37"/>
      <c r="AX899" s="37"/>
      <c r="AY899" s="37"/>
      <c r="AZ899" s="37"/>
      <c r="BA899" s="37"/>
      <c r="BB899" s="37"/>
      <c r="BC899" s="37"/>
      <c r="BD899" s="37"/>
    </row>
    <row r="900" spans="1:56" ht="16.5" customHeight="1" x14ac:dyDescent="0.3">
      <c r="A900" s="39"/>
      <c r="B900" s="39"/>
      <c r="C900" s="39"/>
      <c r="D900" s="39"/>
      <c r="E900" s="37"/>
      <c r="F900" s="40"/>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c r="AF900" s="37"/>
      <c r="AG900" s="37"/>
      <c r="AH900" s="37"/>
      <c r="AI900" s="37"/>
      <c r="AJ900" s="37"/>
      <c r="AK900" s="37"/>
      <c r="AL900" s="37"/>
      <c r="AM900" s="37"/>
      <c r="AN900" s="37"/>
      <c r="AO900" s="37"/>
      <c r="AP900" s="37"/>
      <c r="AQ900" s="37"/>
      <c r="AR900" s="37"/>
      <c r="AS900" s="37"/>
      <c r="AT900" s="37"/>
      <c r="AU900" s="37"/>
      <c r="AV900" s="37"/>
      <c r="AW900" s="37"/>
      <c r="AX900" s="37"/>
      <c r="AY900" s="37"/>
      <c r="AZ900" s="37"/>
      <c r="BA900" s="37"/>
      <c r="BB900" s="37"/>
      <c r="BC900" s="37"/>
      <c r="BD900" s="37"/>
    </row>
    <row r="901" spans="1:56" ht="16.5" customHeight="1" x14ac:dyDescent="0.3">
      <c r="A901" s="39"/>
      <c r="B901" s="39"/>
      <c r="C901" s="39"/>
      <c r="D901" s="39"/>
      <c r="E901" s="37"/>
      <c r="F901" s="40"/>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c r="AF901" s="37"/>
      <c r="AG901" s="37"/>
      <c r="AH901" s="37"/>
      <c r="AI901" s="37"/>
      <c r="AJ901" s="37"/>
      <c r="AK901" s="37"/>
      <c r="AL901" s="37"/>
      <c r="AM901" s="37"/>
      <c r="AN901" s="37"/>
      <c r="AO901" s="37"/>
      <c r="AP901" s="37"/>
      <c r="AQ901" s="37"/>
      <c r="AR901" s="37"/>
      <c r="AS901" s="37"/>
      <c r="AT901" s="37"/>
      <c r="AU901" s="37"/>
      <c r="AV901" s="37"/>
      <c r="AW901" s="37"/>
      <c r="AX901" s="37"/>
      <c r="AY901" s="37"/>
      <c r="AZ901" s="37"/>
      <c r="BA901" s="37"/>
      <c r="BB901" s="37"/>
      <c r="BC901" s="37"/>
      <c r="BD901" s="37"/>
    </row>
    <row r="902" spans="1:56" ht="16.5" customHeight="1" x14ac:dyDescent="0.3">
      <c r="A902" s="39"/>
      <c r="B902" s="39"/>
      <c r="C902" s="39"/>
      <c r="D902" s="39"/>
      <c r="E902" s="37"/>
      <c r="F902" s="40"/>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c r="AF902" s="37"/>
      <c r="AG902" s="37"/>
      <c r="AH902" s="37"/>
      <c r="AI902" s="37"/>
      <c r="AJ902" s="37"/>
      <c r="AK902" s="37"/>
      <c r="AL902" s="37"/>
      <c r="AM902" s="37"/>
      <c r="AN902" s="37"/>
      <c r="AO902" s="37"/>
      <c r="AP902" s="37"/>
      <c r="AQ902" s="37"/>
      <c r="AR902" s="37"/>
      <c r="AS902" s="37"/>
      <c r="AT902" s="37"/>
      <c r="AU902" s="37"/>
      <c r="AV902" s="37"/>
      <c r="AW902" s="37"/>
      <c r="AX902" s="37"/>
      <c r="AY902" s="37"/>
      <c r="AZ902" s="37"/>
      <c r="BA902" s="37"/>
      <c r="BB902" s="37"/>
      <c r="BC902" s="37"/>
      <c r="BD902" s="37"/>
    </row>
    <row r="903" spans="1:56" ht="16.5" customHeight="1" x14ac:dyDescent="0.3">
      <c r="A903" s="39"/>
      <c r="B903" s="39"/>
      <c r="C903" s="39"/>
      <c r="D903" s="39"/>
      <c r="E903" s="37"/>
      <c r="F903" s="40"/>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c r="AG903" s="37"/>
      <c r="AH903" s="37"/>
      <c r="AI903" s="37"/>
      <c r="AJ903" s="37"/>
      <c r="AK903" s="37"/>
      <c r="AL903" s="37"/>
      <c r="AM903" s="37"/>
      <c r="AN903" s="37"/>
      <c r="AO903" s="37"/>
      <c r="AP903" s="37"/>
      <c r="AQ903" s="37"/>
      <c r="AR903" s="37"/>
      <c r="AS903" s="37"/>
      <c r="AT903" s="37"/>
      <c r="AU903" s="37"/>
      <c r="AV903" s="37"/>
      <c r="AW903" s="37"/>
      <c r="AX903" s="37"/>
      <c r="AY903" s="37"/>
      <c r="AZ903" s="37"/>
      <c r="BA903" s="37"/>
      <c r="BB903" s="37"/>
      <c r="BC903" s="37"/>
      <c r="BD903" s="37"/>
    </row>
    <row r="904" spans="1:56" ht="16.5" customHeight="1" x14ac:dyDescent="0.3">
      <c r="A904" s="39"/>
      <c r="B904" s="39"/>
      <c r="C904" s="39"/>
      <c r="D904" s="39"/>
      <c r="E904" s="37"/>
      <c r="F904" s="40"/>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c r="AF904" s="37"/>
      <c r="AG904" s="37"/>
      <c r="AH904" s="37"/>
      <c r="AI904" s="37"/>
      <c r="AJ904" s="37"/>
      <c r="AK904" s="37"/>
      <c r="AL904" s="37"/>
      <c r="AM904" s="37"/>
      <c r="AN904" s="37"/>
      <c r="AO904" s="37"/>
      <c r="AP904" s="37"/>
      <c r="AQ904" s="37"/>
      <c r="AR904" s="37"/>
      <c r="AS904" s="37"/>
      <c r="AT904" s="37"/>
      <c r="AU904" s="37"/>
      <c r="AV904" s="37"/>
      <c r="AW904" s="37"/>
      <c r="AX904" s="37"/>
      <c r="AY904" s="37"/>
      <c r="AZ904" s="37"/>
      <c r="BA904" s="37"/>
      <c r="BB904" s="37"/>
      <c r="BC904" s="37"/>
      <c r="BD904" s="37"/>
    </row>
    <row r="905" spans="1:56" ht="16.5" customHeight="1" x14ac:dyDescent="0.3">
      <c r="A905" s="39"/>
      <c r="B905" s="39"/>
      <c r="C905" s="39"/>
      <c r="D905" s="39"/>
      <c r="E905" s="37"/>
      <c r="F905" s="40"/>
      <c r="G905" s="37"/>
      <c r="H905" s="37"/>
      <c r="I905" s="37"/>
      <c r="J905" s="37"/>
      <c r="K905" s="37"/>
      <c r="L905" s="37"/>
      <c r="M905" s="37"/>
      <c r="N905" s="37"/>
      <c r="O905" s="37"/>
      <c r="P905" s="37"/>
      <c r="Q905" s="37"/>
      <c r="R905" s="37"/>
      <c r="S905" s="37"/>
      <c r="T905" s="37"/>
      <c r="U905" s="37"/>
      <c r="V905" s="37"/>
      <c r="W905" s="37"/>
      <c r="X905" s="37"/>
      <c r="Y905" s="37"/>
      <c r="Z905" s="37"/>
      <c r="AA905" s="37"/>
      <c r="AB905" s="37"/>
      <c r="AC905" s="37"/>
      <c r="AD905" s="37"/>
      <c r="AE905" s="37"/>
      <c r="AF905" s="37"/>
      <c r="AG905" s="37"/>
      <c r="AH905" s="37"/>
      <c r="AI905" s="37"/>
      <c r="AJ905" s="37"/>
      <c r="AK905" s="37"/>
      <c r="AL905" s="37"/>
      <c r="AM905" s="37"/>
      <c r="AN905" s="37"/>
      <c r="AO905" s="37"/>
      <c r="AP905" s="37"/>
      <c r="AQ905" s="37"/>
      <c r="AR905" s="37"/>
      <c r="AS905" s="37"/>
      <c r="AT905" s="37"/>
      <c r="AU905" s="37"/>
      <c r="AV905" s="37"/>
      <c r="AW905" s="37"/>
      <c r="AX905" s="37"/>
      <c r="AY905" s="37"/>
      <c r="AZ905" s="37"/>
      <c r="BA905" s="37"/>
      <c r="BB905" s="37"/>
      <c r="BC905" s="37"/>
      <c r="BD905" s="37"/>
    </row>
    <row r="906" spans="1:56" ht="16.5" customHeight="1" x14ac:dyDescent="0.3">
      <c r="A906" s="39"/>
      <c r="B906" s="39"/>
      <c r="C906" s="39"/>
      <c r="D906" s="39"/>
      <c r="E906" s="37"/>
      <c r="F906" s="40"/>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c r="AF906" s="37"/>
      <c r="AG906" s="37"/>
      <c r="AH906" s="37"/>
      <c r="AI906" s="37"/>
      <c r="AJ906" s="37"/>
      <c r="AK906" s="37"/>
      <c r="AL906" s="37"/>
      <c r="AM906" s="37"/>
      <c r="AN906" s="37"/>
      <c r="AO906" s="37"/>
      <c r="AP906" s="37"/>
      <c r="AQ906" s="37"/>
      <c r="AR906" s="37"/>
      <c r="AS906" s="37"/>
      <c r="AT906" s="37"/>
      <c r="AU906" s="37"/>
      <c r="AV906" s="37"/>
      <c r="AW906" s="37"/>
      <c r="AX906" s="37"/>
      <c r="AY906" s="37"/>
      <c r="AZ906" s="37"/>
      <c r="BA906" s="37"/>
      <c r="BB906" s="37"/>
      <c r="BC906" s="37"/>
      <c r="BD906" s="37"/>
    </row>
    <row r="907" spans="1:56" ht="16.5" customHeight="1" x14ac:dyDescent="0.3">
      <c r="A907" s="39"/>
      <c r="B907" s="39"/>
      <c r="C907" s="39"/>
      <c r="D907" s="39"/>
      <c r="E907" s="37"/>
      <c r="F907" s="40"/>
      <c r="G907" s="37"/>
      <c r="H907" s="37"/>
      <c r="I907" s="37"/>
      <c r="J907" s="37"/>
      <c r="K907" s="37"/>
      <c r="L907" s="37"/>
      <c r="M907" s="37"/>
      <c r="N907" s="37"/>
      <c r="O907" s="37"/>
      <c r="P907" s="37"/>
      <c r="Q907" s="37"/>
      <c r="R907" s="37"/>
      <c r="S907" s="37"/>
      <c r="T907" s="37"/>
      <c r="U907" s="37"/>
      <c r="V907" s="37"/>
      <c r="W907" s="37"/>
      <c r="X907" s="37"/>
      <c r="Y907" s="37"/>
      <c r="Z907" s="37"/>
      <c r="AA907" s="37"/>
      <c r="AB907" s="37"/>
      <c r="AC907" s="37"/>
      <c r="AD907" s="37"/>
      <c r="AE907" s="37"/>
      <c r="AF907" s="37"/>
      <c r="AG907" s="37"/>
      <c r="AH907" s="37"/>
      <c r="AI907" s="37"/>
      <c r="AJ907" s="37"/>
      <c r="AK907" s="37"/>
      <c r="AL907" s="37"/>
      <c r="AM907" s="37"/>
      <c r="AN907" s="37"/>
      <c r="AO907" s="37"/>
      <c r="AP907" s="37"/>
      <c r="AQ907" s="37"/>
      <c r="AR907" s="37"/>
      <c r="AS907" s="37"/>
      <c r="AT907" s="37"/>
      <c r="AU907" s="37"/>
      <c r="AV907" s="37"/>
      <c r="AW907" s="37"/>
      <c r="AX907" s="37"/>
      <c r="AY907" s="37"/>
      <c r="AZ907" s="37"/>
      <c r="BA907" s="37"/>
      <c r="BB907" s="37"/>
      <c r="BC907" s="37"/>
      <c r="BD907" s="37"/>
    </row>
    <row r="908" spans="1:56" ht="16.5" customHeight="1" x14ac:dyDescent="0.3">
      <c r="A908" s="39"/>
      <c r="B908" s="39"/>
      <c r="C908" s="39"/>
      <c r="D908" s="39"/>
      <c r="E908" s="37"/>
      <c r="F908" s="40"/>
      <c r="G908" s="37"/>
      <c r="H908" s="37"/>
      <c r="I908" s="37"/>
      <c r="J908" s="37"/>
      <c r="K908" s="37"/>
      <c r="L908" s="37"/>
      <c r="M908" s="37"/>
      <c r="N908" s="37"/>
      <c r="O908" s="37"/>
      <c r="P908" s="37"/>
      <c r="Q908" s="37"/>
      <c r="R908" s="37"/>
      <c r="S908" s="37"/>
      <c r="T908" s="37"/>
      <c r="U908" s="37"/>
      <c r="V908" s="37"/>
      <c r="W908" s="37"/>
      <c r="X908" s="37"/>
      <c r="Y908" s="37"/>
      <c r="Z908" s="37"/>
      <c r="AA908" s="37"/>
      <c r="AB908" s="37"/>
      <c r="AC908" s="37"/>
      <c r="AD908" s="37"/>
      <c r="AE908" s="37"/>
      <c r="AF908" s="37"/>
      <c r="AG908" s="37"/>
      <c r="AH908" s="37"/>
      <c r="AI908" s="37"/>
      <c r="AJ908" s="37"/>
      <c r="AK908" s="37"/>
      <c r="AL908" s="37"/>
      <c r="AM908" s="37"/>
      <c r="AN908" s="37"/>
      <c r="AO908" s="37"/>
      <c r="AP908" s="37"/>
      <c r="AQ908" s="37"/>
      <c r="AR908" s="37"/>
      <c r="AS908" s="37"/>
      <c r="AT908" s="37"/>
      <c r="AU908" s="37"/>
      <c r="AV908" s="37"/>
      <c r="AW908" s="37"/>
      <c r="AX908" s="37"/>
      <c r="AY908" s="37"/>
      <c r="AZ908" s="37"/>
      <c r="BA908" s="37"/>
      <c r="BB908" s="37"/>
      <c r="BC908" s="37"/>
      <c r="BD908" s="37"/>
    </row>
    <row r="909" spans="1:56" ht="16.5" customHeight="1" x14ac:dyDescent="0.3">
      <c r="A909" s="39"/>
      <c r="B909" s="39"/>
      <c r="C909" s="39"/>
      <c r="D909" s="39"/>
      <c r="E909" s="37"/>
      <c r="F909" s="40"/>
      <c r="G909" s="37"/>
      <c r="H909" s="37"/>
      <c r="I909" s="37"/>
      <c r="J909" s="37"/>
      <c r="K909" s="37"/>
      <c r="L909" s="37"/>
      <c r="M909" s="37"/>
      <c r="N909" s="37"/>
      <c r="O909" s="37"/>
      <c r="P909" s="37"/>
      <c r="Q909" s="37"/>
      <c r="R909" s="37"/>
      <c r="S909" s="37"/>
      <c r="T909" s="37"/>
      <c r="U909" s="37"/>
      <c r="V909" s="37"/>
      <c r="W909" s="37"/>
      <c r="X909" s="37"/>
      <c r="Y909" s="37"/>
      <c r="Z909" s="37"/>
      <c r="AA909" s="37"/>
      <c r="AB909" s="37"/>
      <c r="AC909" s="37"/>
      <c r="AD909" s="37"/>
      <c r="AE909" s="37"/>
      <c r="AF909" s="37"/>
      <c r="AG909" s="37"/>
      <c r="AH909" s="37"/>
      <c r="AI909" s="37"/>
      <c r="AJ909" s="37"/>
      <c r="AK909" s="37"/>
      <c r="AL909" s="37"/>
      <c r="AM909" s="37"/>
      <c r="AN909" s="37"/>
      <c r="AO909" s="37"/>
      <c r="AP909" s="37"/>
      <c r="AQ909" s="37"/>
      <c r="AR909" s="37"/>
      <c r="AS909" s="37"/>
      <c r="AT909" s="37"/>
      <c r="AU909" s="37"/>
      <c r="AV909" s="37"/>
      <c r="AW909" s="37"/>
      <c r="AX909" s="37"/>
      <c r="AY909" s="37"/>
      <c r="AZ909" s="37"/>
      <c r="BA909" s="37"/>
      <c r="BB909" s="37"/>
      <c r="BC909" s="37"/>
      <c r="BD909" s="37"/>
    </row>
    <row r="910" spans="1:56" ht="16.5" customHeight="1" x14ac:dyDescent="0.3">
      <c r="A910" s="39"/>
      <c r="B910" s="39"/>
      <c r="C910" s="39"/>
      <c r="D910" s="39"/>
      <c r="E910" s="37"/>
      <c r="F910" s="40"/>
      <c r="G910" s="37"/>
      <c r="H910" s="37"/>
      <c r="I910" s="37"/>
      <c r="J910" s="37"/>
      <c r="K910" s="37"/>
      <c r="L910" s="37"/>
      <c r="M910" s="37"/>
      <c r="N910" s="37"/>
      <c r="O910" s="37"/>
      <c r="P910" s="37"/>
      <c r="Q910" s="37"/>
      <c r="R910" s="37"/>
      <c r="S910" s="37"/>
      <c r="T910" s="37"/>
      <c r="U910" s="37"/>
      <c r="V910" s="37"/>
      <c r="W910" s="37"/>
      <c r="X910" s="37"/>
      <c r="Y910" s="37"/>
      <c r="Z910" s="37"/>
      <c r="AA910" s="37"/>
      <c r="AB910" s="37"/>
      <c r="AC910" s="37"/>
      <c r="AD910" s="37"/>
      <c r="AE910" s="37"/>
      <c r="AF910" s="37"/>
      <c r="AG910" s="37"/>
      <c r="AH910" s="37"/>
      <c r="AI910" s="37"/>
      <c r="AJ910" s="37"/>
      <c r="AK910" s="37"/>
      <c r="AL910" s="37"/>
      <c r="AM910" s="37"/>
      <c r="AN910" s="37"/>
      <c r="AO910" s="37"/>
      <c r="AP910" s="37"/>
      <c r="AQ910" s="37"/>
      <c r="AR910" s="37"/>
      <c r="AS910" s="37"/>
      <c r="AT910" s="37"/>
      <c r="AU910" s="37"/>
      <c r="AV910" s="37"/>
      <c r="AW910" s="37"/>
      <c r="AX910" s="37"/>
      <c r="AY910" s="37"/>
      <c r="AZ910" s="37"/>
      <c r="BA910" s="37"/>
      <c r="BB910" s="37"/>
      <c r="BC910" s="37"/>
      <c r="BD910" s="37"/>
    </row>
    <row r="911" spans="1:56" ht="16.5" customHeight="1" x14ac:dyDescent="0.3">
      <c r="A911" s="39"/>
      <c r="B911" s="39"/>
      <c r="C911" s="39"/>
      <c r="D911" s="39"/>
      <c r="E911" s="37"/>
      <c r="F911" s="40"/>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c r="AF911" s="37"/>
      <c r="AG911" s="37"/>
      <c r="AH911" s="37"/>
      <c r="AI911" s="37"/>
      <c r="AJ911" s="37"/>
      <c r="AK911" s="37"/>
      <c r="AL911" s="37"/>
      <c r="AM911" s="37"/>
      <c r="AN911" s="37"/>
      <c r="AO911" s="37"/>
      <c r="AP911" s="37"/>
      <c r="AQ911" s="37"/>
      <c r="AR911" s="37"/>
      <c r="AS911" s="37"/>
      <c r="AT911" s="37"/>
      <c r="AU911" s="37"/>
      <c r="AV911" s="37"/>
      <c r="AW911" s="37"/>
      <c r="AX911" s="37"/>
      <c r="AY911" s="37"/>
      <c r="AZ911" s="37"/>
      <c r="BA911" s="37"/>
      <c r="BB911" s="37"/>
      <c r="BC911" s="37"/>
      <c r="BD911" s="37"/>
    </row>
    <row r="912" spans="1:56" ht="16.5" customHeight="1" x14ac:dyDescent="0.3">
      <c r="A912" s="39"/>
      <c r="B912" s="39"/>
      <c r="C912" s="39"/>
      <c r="D912" s="39"/>
      <c r="E912" s="37"/>
      <c r="F912" s="40"/>
      <c r="G912" s="37"/>
      <c r="H912" s="37"/>
      <c r="I912" s="37"/>
      <c r="J912" s="37"/>
      <c r="K912" s="37"/>
      <c r="L912" s="37"/>
      <c r="M912" s="37"/>
      <c r="N912" s="37"/>
      <c r="O912" s="37"/>
      <c r="P912" s="37"/>
      <c r="Q912" s="37"/>
      <c r="R912" s="37"/>
      <c r="S912" s="37"/>
      <c r="T912" s="37"/>
      <c r="U912" s="37"/>
      <c r="V912" s="37"/>
      <c r="W912" s="37"/>
      <c r="X912" s="37"/>
      <c r="Y912" s="37"/>
      <c r="Z912" s="37"/>
      <c r="AA912" s="37"/>
      <c r="AB912" s="37"/>
      <c r="AC912" s="37"/>
      <c r="AD912" s="37"/>
      <c r="AE912" s="37"/>
      <c r="AF912" s="37"/>
      <c r="AG912" s="37"/>
      <c r="AH912" s="37"/>
      <c r="AI912" s="37"/>
      <c r="AJ912" s="37"/>
      <c r="AK912" s="37"/>
      <c r="AL912" s="37"/>
      <c r="AM912" s="37"/>
      <c r="AN912" s="37"/>
      <c r="AO912" s="37"/>
      <c r="AP912" s="37"/>
      <c r="AQ912" s="37"/>
      <c r="AR912" s="37"/>
      <c r="AS912" s="37"/>
      <c r="AT912" s="37"/>
      <c r="AU912" s="37"/>
      <c r="AV912" s="37"/>
      <c r="AW912" s="37"/>
      <c r="AX912" s="37"/>
      <c r="AY912" s="37"/>
      <c r="AZ912" s="37"/>
      <c r="BA912" s="37"/>
      <c r="BB912" s="37"/>
      <c r="BC912" s="37"/>
      <c r="BD912" s="37"/>
    </row>
    <row r="913" spans="1:56" ht="16.5" customHeight="1" x14ac:dyDescent="0.3">
      <c r="A913" s="39"/>
      <c r="B913" s="39"/>
      <c r="C913" s="39"/>
      <c r="D913" s="39"/>
      <c r="E913" s="37"/>
      <c r="F913" s="40"/>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c r="AF913" s="37"/>
      <c r="AG913" s="37"/>
      <c r="AH913" s="37"/>
      <c r="AI913" s="37"/>
      <c r="AJ913" s="37"/>
      <c r="AK913" s="37"/>
      <c r="AL913" s="37"/>
      <c r="AM913" s="37"/>
      <c r="AN913" s="37"/>
      <c r="AO913" s="37"/>
      <c r="AP913" s="37"/>
      <c r="AQ913" s="37"/>
      <c r="AR913" s="37"/>
      <c r="AS913" s="37"/>
      <c r="AT913" s="37"/>
      <c r="AU913" s="37"/>
      <c r="AV913" s="37"/>
      <c r="AW913" s="37"/>
      <c r="AX913" s="37"/>
      <c r="AY913" s="37"/>
      <c r="AZ913" s="37"/>
      <c r="BA913" s="37"/>
      <c r="BB913" s="37"/>
      <c r="BC913" s="37"/>
      <c r="BD913" s="37"/>
    </row>
    <row r="914" spans="1:56" ht="16.5" customHeight="1" x14ac:dyDescent="0.3">
      <c r="A914" s="39"/>
      <c r="B914" s="39"/>
      <c r="C914" s="39"/>
      <c r="D914" s="39"/>
      <c r="E914" s="37"/>
      <c r="F914" s="40"/>
      <c r="G914" s="37"/>
      <c r="H914" s="37"/>
      <c r="I914" s="37"/>
      <c r="J914" s="37"/>
      <c r="K914" s="37"/>
      <c r="L914" s="37"/>
      <c r="M914" s="37"/>
      <c r="N914" s="37"/>
      <c r="O914" s="37"/>
      <c r="P914" s="37"/>
      <c r="Q914" s="37"/>
      <c r="R914" s="37"/>
      <c r="S914" s="37"/>
      <c r="T914" s="37"/>
      <c r="U914" s="37"/>
      <c r="V914" s="37"/>
      <c r="W914" s="37"/>
      <c r="X914" s="37"/>
      <c r="Y914" s="37"/>
      <c r="Z914" s="37"/>
      <c r="AA914" s="37"/>
      <c r="AB914" s="37"/>
      <c r="AC914" s="37"/>
      <c r="AD914" s="37"/>
      <c r="AE914" s="37"/>
      <c r="AF914" s="37"/>
      <c r="AG914" s="37"/>
      <c r="AH914" s="37"/>
      <c r="AI914" s="37"/>
      <c r="AJ914" s="37"/>
      <c r="AK914" s="37"/>
      <c r="AL914" s="37"/>
      <c r="AM914" s="37"/>
      <c r="AN914" s="37"/>
      <c r="AO914" s="37"/>
      <c r="AP914" s="37"/>
      <c r="AQ914" s="37"/>
      <c r="AR914" s="37"/>
      <c r="AS914" s="37"/>
      <c r="AT914" s="37"/>
      <c r="AU914" s="37"/>
      <c r="AV914" s="37"/>
      <c r="AW914" s="37"/>
      <c r="AX914" s="37"/>
      <c r="AY914" s="37"/>
      <c r="AZ914" s="37"/>
      <c r="BA914" s="37"/>
      <c r="BB914" s="37"/>
      <c r="BC914" s="37"/>
      <c r="BD914" s="37"/>
    </row>
    <row r="915" spans="1:56" ht="16.5" customHeight="1" x14ac:dyDescent="0.3">
      <c r="A915" s="39"/>
      <c r="B915" s="39"/>
      <c r="C915" s="39"/>
      <c r="D915" s="39"/>
      <c r="E915" s="37"/>
      <c r="F915" s="40"/>
      <c r="G915" s="37"/>
      <c r="H915" s="37"/>
      <c r="I915" s="37"/>
      <c r="J915" s="37"/>
      <c r="K915" s="37"/>
      <c r="L915" s="37"/>
      <c r="M915" s="37"/>
      <c r="N915" s="37"/>
      <c r="O915" s="37"/>
      <c r="P915" s="37"/>
      <c r="Q915" s="37"/>
      <c r="R915" s="37"/>
      <c r="S915" s="37"/>
      <c r="T915" s="37"/>
      <c r="U915" s="37"/>
      <c r="V915" s="37"/>
      <c r="W915" s="37"/>
      <c r="X915" s="37"/>
      <c r="Y915" s="37"/>
      <c r="Z915" s="37"/>
      <c r="AA915" s="37"/>
      <c r="AB915" s="37"/>
      <c r="AC915" s="37"/>
      <c r="AD915" s="37"/>
      <c r="AE915" s="37"/>
      <c r="AF915" s="37"/>
      <c r="AG915" s="37"/>
      <c r="AH915" s="37"/>
      <c r="AI915" s="37"/>
      <c r="AJ915" s="37"/>
      <c r="AK915" s="37"/>
      <c r="AL915" s="37"/>
      <c r="AM915" s="37"/>
      <c r="AN915" s="37"/>
      <c r="AO915" s="37"/>
      <c r="AP915" s="37"/>
      <c r="AQ915" s="37"/>
      <c r="AR915" s="37"/>
      <c r="AS915" s="37"/>
      <c r="AT915" s="37"/>
      <c r="AU915" s="37"/>
      <c r="AV915" s="37"/>
      <c r="AW915" s="37"/>
      <c r="AX915" s="37"/>
      <c r="AY915" s="37"/>
      <c r="AZ915" s="37"/>
      <c r="BA915" s="37"/>
      <c r="BB915" s="37"/>
      <c r="BC915" s="37"/>
      <c r="BD915" s="37"/>
    </row>
    <row r="916" spans="1:56" ht="16.5" customHeight="1" x14ac:dyDescent="0.3">
      <c r="A916" s="39"/>
      <c r="B916" s="39"/>
      <c r="C916" s="39"/>
      <c r="D916" s="39"/>
      <c r="E916" s="37"/>
      <c r="F916" s="40"/>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c r="AF916" s="37"/>
      <c r="AG916" s="37"/>
      <c r="AH916" s="37"/>
      <c r="AI916" s="37"/>
      <c r="AJ916" s="37"/>
      <c r="AK916" s="37"/>
      <c r="AL916" s="37"/>
      <c r="AM916" s="37"/>
      <c r="AN916" s="37"/>
      <c r="AO916" s="37"/>
      <c r="AP916" s="37"/>
      <c r="AQ916" s="37"/>
      <c r="AR916" s="37"/>
      <c r="AS916" s="37"/>
      <c r="AT916" s="37"/>
      <c r="AU916" s="37"/>
      <c r="AV916" s="37"/>
      <c r="AW916" s="37"/>
      <c r="AX916" s="37"/>
      <c r="AY916" s="37"/>
      <c r="AZ916" s="37"/>
      <c r="BA916" s="37"/>
      <c r="BB916" s="37"/>
      <c r="BC916" s="37"/>
      <c r="BD916" s="37"/>
    </row>
    <row r="917" spans="1:56" ht="16.5" customHeight="1" x14ac:dyDescent="0.3">
      <c r="A917" s="39"/>
      <c r="B917" s="39"/>
      <c r="C917" s="39"/>
      <c r="D917" s="39"/>
      <c r="E917" s="37"/>
      <c r="F917" s="40"/>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c r="AF917" s="37"/>
      <c r="AG917" s="37"/>
      <c r="AH917" s="37"/>
      <c r="AI917" s="37"/>
      <c r="AJ917" s="37"/>
      <c r="AK917" s="37"/>
      <c r="AL917" s="37"/>
      <c r="AM917" s="37"/>
      <c r="AN917" s="37"/>
      <c r="AO917" s="37"/>
      <c r="AP917" s="37"/>
      <c r="AQ917" s="37"/>
      <c r="AR917" s="37"/>
      <c r="AS917" s="37"/>
      <c r="AT917" s="37"/>
      <c r="AU917" s="37"/>
      <c r="AV917" s="37"/>
      <c r="AW917" s="37"/>
      <c r="AX917" s="37"/>
      <c r="AY917" s="37"/>
      <c r="AZ917" s="37"/>
      <c r="BA917" s="37"/>
      <c r="BB917" s="37"/>
      <c r="BC917" s="37"/>
      <c r="BD917" s="37"/>
    </row>
    <row r="918" spans="1:56" ht="16.5" customHeight="1" x14ac:dyDescent="0.3">
      <c r="A918" s="39"/>
      <c r="B918" s="39"/>
      <c r="C918" s="39"/>
      <c r="D918" s="39"/>
      <c r="E918" s="37"/>
      <c r="F918" s="40"/>
      <c r="G918" s="37"/>
      <c r="H918" s="37"/>
      <c r="I918" s="37"/>
      <c r="J918" s="37"/>
      <c r="K918" s="37"/>
      <c r="L918" s="37"/>
      <c r="M918" s="37"/>
      <c r="N918" s="37"/>
      <c r="O918" s="37"/>
      <c r="P918" s="37"/>
      <c r="Q918" s="37"/>
      <c r="R918" s="37"/>
      <c r="S918" s="37"/>
      <c r="T918" s="37"/>
      <c r="U918" s="37"/>
      <c r="V918" s="37"/>
      <c r="W918" s="37"/>
      <c r="X918" s="37"/>
      <c r="Y918" s="37"/>
      <c r="Z918" s="37"/>
      <c r="AA918" s="37"/>
      <c r="AB918" s="37"/>
      <c r="AC918" s="37"/>
      <c r="AD918" s="37"/>
      <c r="AE918" s="37"/>
      <c r="AF918" s="37"/>
      <c r="AG918" s="37"/>
      <c r="AH918" s="37"/>
      <c r="AI918" s="37"/>
      <c r="AJ918" s="37"/>
      <c r="AK918" s="37"/>
      <c r="AL918" s="37"/>
      <c r="AM918" s="37"/>
      <c r="AN918" s="37"/>
      <c r="AO918" s="37"/>
      <c r="AP918" s="37"/>
      <c r="AQ918" s="37"/>
      <c r="AR918" s="37"/>
      <c r="AS918" s="37"/>
      <c r="AT918" s="37"/>
      <c r="AU918" s="37"/>
      <c r="AV918" s="37"/>
      <c r="AW918" s="37"/>
      <c r="AX918" s="37"/>
      <c r="AY918" s="37"/>
      <c r="AZ918" s="37"/>
      <c r="BA918" s="37"/>
      <c r="BB918" s="37"/>
      <c r="BC918" s="37"/>
      <c r="BD918" s="37"/>
    </row>
    <row r="919" spans="1:56" ht="16.5" customHeight="1" x14ac:dyDescent="0.3">
      <c r="A919" s="39"/>
      <c r="B919" s="39"/>
      <c r="C919" s="39"/>
      <c r="D919" s="39"/>
      <c r="E919" s="37"/>
      <c r="F919" s="40"/>
      <c r="G919" s="37"/>
      <c r="H919" s="37"/>
      <c r="I919" s="37"/>
      <c r="J919" s="37"/>
      <c r="K919" s="37"/>
      <c r="L919" s="37"/>
      <c r="M919" s="37"/>
      <c r="N919" s="37"/>
      <c r="O919" s="37"/>
      <c r="P919" s="37"/>
      <c r="Q919" s="37"/>
      <c r="R919" s="37"/>
      <c r="S919" s="37"/>
      <c r="T919" s="37"/>
      <c r="U919" s="37"/>
      <c r="V919" s="37"/>
      <c r="W919" s="37"/>
      <c r="X919" s="37"/>
      <c r="Y919" s="37"/>
      <c r="Z919" s="37"/>
      <c r="AA919" s="37"/>
      <c r="AB919" s="37"/>
      <c r="AC919" s="37"/>
      <c r="AD919" s="37"/>
      <c r="AE919" s="37"/>
      <c r="AF919" s="37"/>
      <c r="AG919" s="37"/>
      <c r="AH919" s="37"/>
      <c r="AI919" s="37"/>
      <c r="AJ919" s="37"/>
      <c r="AK919" s="37"/>
      <c r="AL919" s="37"/>
      <c r="AM919" s="37"/>
      <c r="AN919" s="37"/>
      <c r="AO919" s="37"/>
      <c r="AP919" s="37"/>
      <c r="AQ919" s="37"/>
      <c r="AR919" s="37"/>
      <c r="AS919" s="37"/>
      <c r="AT919" s="37"/>
      <c r="AU919" s="37"/>
      <c r="AV919" s="37"/>
      <c r="AW919" s="37"/>
      <c r="AX919" s="37"/>
      <c r="AY919" s="37"/>
      <c r="AZ919" s="37"/>
      <c r="BA919" s="37"/>
      <c r="BB919" s="37"/>
      <c r="BC919" s="37"/>
      <c r="BD919" s="37"/>
    </row>
    <row r="920" spans="1:56" ht="16.5" customHeight="1" x14ac:dyDescent="0.3">
      <c r="A920" s="39"/>
      <c r="B920" s="39"/>
      <c r="C920" s="39"/>
      <c r="D920" s="39"/>
      <c r="E920" s="37"/>
      <c r="F920" s="40"/>
      <c r="G920" s="37"/>
      <c r="H920" s="37"/>
      <c r="I920" s="37"/>
      <c r="J920" s="37"/>
      <c r="K920" s="37"/>
      <c r="L920" s="37"/>
      <c r="M920" s="37"/>
      <c r="N920" s="37"/>
      <c r="O920" s="37"/>
      <c r="P920" s="37"/>
      <c r="Q920" s="37"/>
      <c r="R920" s="37"/>
      <c r="S920" s="37"/>
      <c r="T920" s="37"/>
      <c r="U920" s="37"/>
      <c r="V920" s="37"/>
      <c r="W920" s="37"/>
      <c r="X920" s="37"/>
      <c r="Y920" s="37"/>
      <c r="Z920" s="37"/>
      <c r="AA920" s="37"/>
      <c r="AB920" s="37"/>
      <c r="AC920" s="37"/>
      <c r="AD920" s="37"/>
      <c r="AE920" s="37"/>
      <c r="AF920" s="37"/>
      <c r="AG920" s="37"/>
      <c r="AH920" s="37"/>
      <c r="AI920" s="37"/>
      <c r="AJ920" s="37"/>
      <c r="AK920" s="37"/>
      <c r="AL920" s="37"/>
      <c r="AM920" s="37"/>
      <c r="AN920" s="37"/>
      <c r="AO920" s="37"/>
      <c r="AP920" s="37"/>
      <c r="AQ920" s="37"/>
      <c r="AR920" s="37"/>
      <c r="AS920" s="37"/>
      <c r="AT920" s="37"/>
      <c r="AU920" s="37"/>
      <c r="AV920" s="37"/>
      <c r="AW920" s="37"/>
      <c r="AX920" s="37"/>
      <c r="AY920" s="37"/>
      <c r="AZ920" s="37"/>
      <c r="BA920" s="37"/>
      <c r="BB920" s="37"/>
      <c r="BC920" s="37"/>
      <c r="BD920" s="37"/>
    </row>
    <row r="921" spans="1:56" ht="16.5" customHeight="1" x14ac:dyDescent="0.3">
      <c r="A921" s="39"/>
      <c r="B921" s="39"/>
      <c r="C921" s="39"/>
      <c r="D921" s="39"/>
      <c r="E921" s="37"/>
      <c r="F921" s="40"/>
      <c r="G921" s="37"/>
      <c r="H921" s="37"/>
      <c r="I921" s="37"/>
      <c r="J921" s="37"/>
      <c r="K921" s="37"/>
      <c r="L921" s="37"/>
      <c r="M921" s="37"/>
      <c r="N921" s="37"/>
      <c r="O921" s="37"/>
      <c r="P921" s="37"/>
      <c r="Q921" s="37"/>
      <c r="R921" s="37"/>
      <c r="S921" s="37"/>
      <c r="T921" s="37"/>
      <c r="U921" s="37"/>
      <c r="V921" s="37"/>
      <c r="W921" s="37"/>
      <c r="X921" s="37"/>
      <c r="Y921" s="37"/>
      <c r="Z921" s="37"/>
      <c r="AA921" s="37"/>
      <c r="AB921" s="37"/>
      <c r="AC921" s="37"/>
      <c r="AD921" s="37"/>
      <c r="AE921" s="37"/>
      <c r="AF921" s="37"/>
      <c r="AG921" s="37"/>
      <c r="AH921" s="37"/>
      <c r="AI921" s="37"/>
      <c r="AJ921" s="37"/>
      <c r="AK921" s="37"/>
      <c r="AL921" s="37"/>
      <c r="AM921" s="37"/>
      <c r="AN921" s="37"/>
      <c r="AO921" s="37"/>
      <c r="AP921" s="37"/>
      <c r="AQ921" s="37"/>
      <c r="AR921" s="37"/>
      <c r="AS921" s="37"/>
      <c r="AT921" s="37"/>
      <c r="AU921" s="37"/>
      <c r="AV921" s="37"/>
      <c r="AW921" s="37"/>
      <c r="AX921" s="37"/>
      <c r="AY921" s="37"/>
      <c r="AZ921" s="37"/>
      <c r="BA921" s="37"/>
      <c r="BB921" s="37"/>
      <c r="BC921" s="37"/>
      <c r="BD921" s="37"/>
    </row>
    <row r="922" spans="1:56" ht="16.5" customHeight="1" x14ac:dyDescent="0.3">
      <c r="A922" s="39"/>
      <c r="B922" s="39"/>
      <c r="C922" s="39"/>
      <c r="D922" s="39"/>
      <c r="E922" s="37"/>
      <c r="F922" s="40"/>
      <c r="G922" s="37"/>
      <c r="H922" s="37"/>
      <c r="I922" s="37"/>
      <c r="J922" s="37"/>
      <c r="K922" s="37"/>
      <c r="L922" s="37"/>
      <c r="M922" s="37"/>
      <c r="N922" s="37"/>
      <c r="O922" s="37"/>
      <c r="P922" s="37"/>
      <c r="Q922" s="37"/>
      <c r="R922" s="37"/>
      <c r="S922" s="37"/>
      <c r="T922" s="37"/>
      <c r="U922" s="37"/>
      <c r="V922" s="37"/>
      <c r="W922" s="37"/>
      <c r="X922" s="37"/>
      <c r="Y922" s="37"/>
      <c r="Z922" s="37"/>
      <c r="AA922" s="37"/>
      <c r="AB922" s="37"/>
      <c r="AC922" s="37"/>
      <c r="AD922" s="37"/>
      <c r="AE922" s="37"/>
      <c r="AF922" s="37"/>
      <c r="AG922" s="37"/>
      <c r="AH922" s="37"/>
      <c r="AI922" s="37"/>
      <c r="AJ922" s="37"/>
      <c r="AK922" s="37"/>
      <c r="AL922" s="37"/>
      <c r="AM922" s="37"/>
      <c r="AN922" s="37"/>
      <c r="AO922" s="37"/>
      <c r="AP922" s="37"/>
      <c r="AQ922" s="37"/>
      <c r="AR922" s="37"/>
      <c r="AS922" s="37"/>
      <c r="AT922" s="37"/>
      <c r="AU922" s="37"/>
      <c r="AV922" s="37"/>
      <c r="AW922" s="37"/>
      <c r="AX922" s="37"/>
      <c r="AY922" s="37"/>
      <c r="AZ922" s="37"/>
      <c r="BA922" s="37"/>
      <c r="BB922" s="37"/>
      <c r="BC922" s="37"/>
      <c r="BD922" s="37"/>
    </row>
    <row r="923" spans="1:56" ht="16.5" customHeight="1" x14ac:dyDescent="0.3">
      <c r="A923" s="39"/>
      <c r="B923" s="39"/>
      <c r="C923" s="39"/>
      <c r="D923" s="39"/>
      <c r="E923" s="37"/>
      <c r="F923" s="40"/>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c r="AF923" s="37"/>
      <c r="AG923" s="37"/>
      <c r="AH923" s="37"/>
      <c r="AI923" s="37"/>
      <c r="AJ923" s="37"/>
      <c r="AK923" s="37"/>
      <c r="AL923" s="37"/>
      <c r="AM923" s="37"/>
      <c r="AN923" s="37"/>
      <c r="AO923" s="37"/>
      <c r="AP923" s="37"/>
      <c r="AQ923" s="37"/>
      <c r="AR923" s="37"/>
      <c r="AS923" s="37"/>
      <c r="AT923" s="37"/>
      <c r="AU923" s="37"/>
      <c r="AV923" s="37"/>
      <c r="AW923" s="37"/>
      <c r="AX923" s="37"/>
      <c r="AY923" s="37"/>
      <c r="AZ923" s="37"/>
      <c r="BA923" s="37"/>
      <c r="BB923" s="37"/>
      <c r="BC923" s="37"/>
      <c r="BD923" s="37"/>
    </row>
    <row r="924" spans="1:56" ht="16.5" customHeight="1" x14ac:dyDescent="0.3">
      <c r="A924" s="39"/>
      <c r="B924" s="39"/>
      <c r="C924" s="39"/>
      <c r="D924" s="39"/>
      <c r="E924" s="37"/>
      <c r="F924" s="40"/>
      <c r="G924" s="37"/>
      <c r="H924" s="37"/>
      <c r="I924" s="37"/>
      <c r="J924" s="37"/>
      <c r="K924" s="37"/>
      <c r="L924" s="37"/>
      <c r="M924" s="37"/>
      <c r="N924" s="37"/>
      <c r="O924" s="37"/>
      <c r="P924" s="37"/>
      <c r="Q924" s="37"/>
      <c r="R924" s="37"/>
      <c r="S924" s="37"/>
      <c r="T924" s="37"/>
      <c r="U924" s="37"/>
      <c r="V924" s="37"/>
      <c r="W924" s="37"/>
      <c r="X924" s="37"/>
      <c r="Y924" s="37"/>
      <c r="Z924" s="37"/>
      <c r="AA924" s="37"/>
      <c r="AB924" s="37"/>
      <c r="AC924" s="37"/>
      <c r="AD924" s="37"/>
      <c r="AE924" s="37"/>
      <c r="AF924" s="37"/>
      <c r="AG924" s="37"/>
      <c r="AH924" s="37"/>
      <c r="AI924" s="37"/>
      <c r="AJ924" s="37"/>
      <c r="AK924" s="37"/>
      <c r="AL924" s="37"/>
      <c r="AM924" s="37"/>
      <c r="AN924" s="37"/>
      <c r="AO924" s="37"/>
      <c r="AP924" s="37"/>
      <c r="AQ924" s="37"/>
      <c r="AR924" s="37"/>
      <c r="AS924" s="37"/>
      <c r="AT924" s="37"/>
      <c r="AU924" s="37"/>
      <c r="AV924" s="37"/>
      <c r="AW924" s="37"/>
      <c r="AX924" s="37"/>
      <c r="AY924" s="37"/>
      <c r="AZ924" s="37"/>
      <c r="BA924" s="37"/>
      <c r="BB924" s="37"/>
      <c r="BC924" s="37"/>
      <c r="BD924" s="37"/>
    </row>
    <row r="925" spans="1:56" ht="16.5" customHeight="1" x14ac:dyDescent="0.3">
      <c r="A925" s="39"/>
      <c r="B925" s="39"/>
      <c r="C925" s="39"/>
      <c r="D925" s="39"/>
      <c r="E925" s="37"/>
      <c r="F925" s="40"/>
      <c r="G925" s="37"/>
      <c r="H925" s="37"/>
      <c r="I925" s="37"/>
      <c r="J925" s="37"/>
      <c r="K925" s="37"/>
      <c r="L925" s="37"/>
      <c r="M925" s="37"/>
      <c r="N925" s="37"/>
      <c r="O925" s="37"/>
      <c r="P925" s="37"/>
      <c r="Q925" s="37"/>
      <c r="R925" s="37"/>
      <c r="S925" s="37"/>
      <c r="T925" s="37"/>
      <c r="U925" s="37"/>
      <c r="V925" s="37"/>
      <c r="W925" s="37"/>
      <c r="X925" s="37"/>
      <c r="Y925" s="37"/>
      <c r="Z925" s="37"/>
      <c r="AA925" s="37"/>
      <c r="AB925" s="37"/>
      <c r="AC925" s="37"/>
      <c r="AD925" s="37"/>
      <c r="AE925" s="37"/>
      <c r="AF925" s="37"/>
      <c r="AG925" s="37"/>
      <c r="AH925" s="37"/>
      <c r="AI925" s="37"/>
      <c r="AJ925" s="37"/>
      <c r="AK925" s="37"/>
      <c r="AL925" s="37"/>
      <c r="AM925" s="37"/>
      <c r="AN925" s="37"/>
      <c r="AO925" s="37"/>
      <c r="AP925" s="37"/>
      <c r="AQ925" s="37"/>
      <c r="AR925" s="37"/>
      <c r="AS925" s="37"/>
      <c r="AT925" s="37"/>
      <c r="AU925" s="37"/>
      <c r="AV925" s="37"/>
      <c r="AW925" s="37"/>
      <c r="AX925" s="37"/>
      <c r="AY925" s="37"/>
      <c r="AZ925" s="37"/>
      <c r="BA925" s="37"/>
      <c r="BB925" s="37"/>
      <c r="BC925" s="37"/>
      <c r="BD925" s="37"/>
    </row>
    <row r="926" spans="1:56" ht="16.5" customHeight="1" x14ac:dyDescent="0.3">
      <c r="A926" s="39"/>
      <c r="B926" s="39"/>
      <c r="C926" s="39"/>
      <c r="D926" s="39"/>
      <c r="E926" s="37"/>
      <c r="F926" s="40"/>
      <c r="G926" s="37"/>
      <c r="H926" s="37"/>
      <c r="I926" s="37"/>
      <c r="J926" s="37"/>
      <c r="K926" s="37"/>
      <c r="L926" s="37"/>
      <c r="M926" s="37"/>
      <c r="N926" s="37"/>
      <c r="O926" s="37"/>
      <c r="P926" s="37"/>
      <c r="Q926" s="37"/>
      <c r="R926" s="37"/>
      <c r="S926" s="37"/>
      <c r="T926" s="37"/>
      <c r="U926" s="37"/>
      <c r="V926" s="37"/>
      <c r="W926" s="37"/>
      <c r="X926" s="37"/>
      <c r="Y926" s="37"/>
      <c r="Z926" s="37"/>
      <c r="AA926" s="37"/>
      <c r="AB926" s="37"/>
      <c r="AC926" s="37"/>
      <c r="AD926" s="37"/>
      <c r="AE926" s="37"/>
      <c r="AF926" s="37"/>
      <c r="AG926" s="37"/>
      <c r="AH926" s="37"/>
      <c r="AI926" s="37"/>
      <c r="AJ926" s="37"/>
      <c r="AK926" s="37"/>
      <c r="AL926" s="37"/>
      <c r="AM926" s="37"/>
      <c r="AN926" s="37"/>
      <c r="AO926" s="37"/>
      <c r="AP926" s="37"/>
      <c r="AQ926" s="37"/>
      <c r="AR926" s="37"/>
      <c r="AS926" s="37"/>
      <c r="AT926" s="37"/>
      <c r="AU926" s="37"/>
      <c r="AV926" s="37"/>
      <c r="AW926" s="37"/>
      <c r="AX926" s="37"/>
      <c r="AY926" s="37"/>
      <c r="AZ926" s="37"/>
      <c r="BA926" s="37"/>
      <c r="BB926" s="37"/>
      <c r="BC926" s="37"/>
      <c r="BD926" s="37"/>
    </row>
    <row r="927" spans="1:56" ht="16.5" customHeight="1" x14ac:dyDescent="0.3">
      <c r="A927" s="39"/>
      <c r="B927" s="39"/>
      <c r="C927" s="39"/>
      <c r="D927" s="39"/>
      <c r="E927" s="37"/>
      <c r="F927" s="40"/>
      <c r="G927" s="37"/>
      <c r="H927" s="37"/>
      <c r="I927" s="37"/>
      <c r="J927" s="37"/>
      <c r="K927" s="37"/>
      <c r="L927" s="37"/>
      <c r="M927" s="37"/>
      <c r="N927" s="37"/>
      <c r="O927" s="37"/>
      <c r="P927" s="37"/>
      <c r="Q927" s="37"/>
      <c r="R927" s="37"/>
      <c r="S927" s="37"/>
      <c r="T927" s="37"/>
      <c r="U927" s="37"/>
      <c r="V927" s="37"/>
      <c r="W927" s="37"/>
      <c r="X927" s="37"/>
      <c r="Y927" s="37"/>
      <c r="Z927" s="37"/>
      <c r="AA927" s="37"/>
      <c r="AB927" s="37"/>
      <c r="AC927" s="37"/>
      <c r="AD927" s="37"/>
      <c r="AE927" s="37"/>
      <c r="AF927" s="37"/>
      <c r="AG927" s="37"/>
      <c r="AH927" s="37"/>
      <c r="AI927" s="37"/>
      <c r="AJ927" s="37"/>
      <c r="AK927" s="37"/>
      <c r="AL927" s="37"/>
      <c r="AM927" s="37"/>
      <c r="AN927" s="37"/>
      <c r="AO927" s="37"/>
      <c r="AP927" s="37"/>
      <c r="AQ927" s="37"/>
      <c r="AR927" s="37"/>
      <c r="AS927" s="37"/>
      <c r="AT927" s="37"/>
      <c r="AU927" s="37"/>
      <c r="AV927" s="37"/>
      <c r="AW927" s="37"/>
      <c r="AX927" s="37"/>
      <c r="AY927" s="37"/>
      <c r="AZ927" s="37"/>
      <c r="BA927" s="37"/>
      <c r="BB927" s="37"/>
      <c r="BC927" s="37"/>
      <c r="BD927" s="37"/>
    </row>
    <row r="928" spans="1:56" ht="16.5" customHeight="1" x14ac:dyDescent="0.3">
      <c r="A928" s="39"/>
      <c r="B928" s="39"/>
      <c r="C928" s="39"/>
      <c r="D928" s="39"/>
      <c r="E928" s="37"/>
      <c r="F928" s="40"/>
      <c r="G928" s="37"/>
      <c r="H928" s="37"/>
      <c r="I928" s="37"/>
      <c r="J928" s="37"/>
      <c r="K928" s="37"/>
      <c r="L928" s="37"/>
      <c r="M928" s="37"/>
      <c r="N928" s="37"/>
      <c r="O928" s="37"/>
      <c r="P928" s="37"/>
      <c r="Q928" s="37"/>
      <c r="R928" s="37"/>
      <c r="S928" s="37"/>
      <c r="T928" s="37"/>
      <c r="U928" s="37"/>
      <c r="V928" s="37"/>
      <c r="W928" s="37"/>
      <c r="X928" s="37"/>
      <c r="Y928" s="37"/>
      <c r="Z928" s="37"/>
      <c r="AA928" s="37"/>
      <c r="AB928" s="37"/>
      <c r="AC928" s="37"/>
      <c r="AD928" s="37"/>
      <c r="AE928" s="37"/>
      <c r="AF928" s="37"/>
      <c r="AG928" s="37"/>
      <c r="AH928" s="37"/>
      <c r="AI928" s="37"/>
      <c r="AJ928" s="37"/>
      <c r="AK928" s="37"/>
      <c r="AL928" s="37"/>
      <c r="AM928" s="37"/>
      <c r="AN928" s="37"/>
      <c r="AO928" s="37"/>
      <c r="AP928" s="37"/>
      <c r="AQ928" s="37"/>
      <c r="AR928" s="37"/>
      <c r="AS928" s="37"/>
      <c r="AT928" s="37"/>
      <c r="AU928" s="37"/>
      <c r="AV928" s="37"/>
      <c r="AW928" s="37"/>
      <c r="AX928" s="37"/>
      <c r="AY928" s="37"/>
      <c r="AZ928" s="37"/>
      <c r="BA928" s="37"/>
      <c r="BB928" s="37"/>
      <c r="BC928" s="37"/>
      <c r="BD928" s="37"/>
    </row>
    <row r="929" spans="1:56" ht="16.5" customHeight="1" x14ac:dyDescent="0.3">
      <c r="A929" s="39"/>
      <c r="B929" s="39"/>
      <c r="C929" s="39"/>
      <c r="D929" s="39"/>
      <c r="E929" s="37"/>
      <c r="F929" s="40"/>
      <c r="G929" s="37"/>
      <c r="H929" s="37"/>
      <c r="I929" s="37"/>
      <c r="J929" s="37"/>
      <c r="K929" s="37"/>
      <c r="L929" s="37"/>
      <c r="M929" s="37"/>
      <c r="N929" s="37"/>
      <c r="O929" s="37"/>
      <c r="P929" s="37"/>
      <c r="Q929" s="37"/>
      <c r="R929" s="37"/>
      <c r="S929" s="37"/>
      <c r="T929" s="37"/>
      <c r="U929" s="37"/>
      <c r="V929" s="37"/>
      <c r="W929" s="37"/>
      <c r="X929" s="37"/>
      <c r="Y929" s="37"/>
      <c r="Z929" s="37"/>
      <c r="AA929" s="37"/>
      <c r="AB929" s="37"/>
      <c r="AC929" s="37"/>
      <c r="AD929" s="37"/>
      <c r="AE929" s="37"/>
      <c r="AF929" s="37"/>
      <c r="AG929" s="37"/>
      <c r="AH929" s="37"/>
      <c r="AI929" s="37"/>
      <c r="AJ929" s="37"/>
      <c r="AK929" s="37"/>
      <c r="AL929" s="37"/>
      <c r="AM929" s="37"/>
      <c r="AN929" s="37"/>
      <c r="AO929" s="37"/>
      <c r="AP929" s="37"/>
      <c r="AQ929" s="37"/>
      <c r="AR929" s="37"/>
      <c r="AS929" s="37"/>
      <c r="AT929" s="37"/>
      <c r="AU929" s="37"/>
      <c r="AV929" s="37"/>
      <c r="AW929" s="37"/>
      <c r="AX929" s="37"/>
      <c r="AY929" s="37"/>
      <c r="AZ929" s="37"/>
      <c r="BA929" s="37"/>
      <c r="BB929" s="37"/>
      <c r="BC929" s="37"/>
      <c r="BD929" s="37"/>
    </row>
    <row r="930" spans="1:56" ht="16.5" customHeight="1" x14ac:dyDescent="0.3">
      <c r="A930" s="39"/>
      <c r="B930" s="39"/>
      <c r="C930" s="39"/>
      <c r="D930" s="39"/>
      <c r="E930" s="37"/>
      <c r="F930" s="40"/>
      <c r="G930" s="37"/>
      <c r="H930" s="37"/>
      <c r="I930" s="37"/>
      <c r="J930" s="37"/>
      <c r="K930" s="37"/>
      <c r="L930" s="37"/>
      <c r="M930" s="37"/>
      <c r="N930" s="37"/>
      <c r="O930" s="37"/>
      <c r="P930" s="37"/>
      <c r="Q930" s="37"/>
      <c r="R930" s="37"/>
      <c r="S930" s="37"/>
      <c r="T930" s="37"/>
      <c r="U930" s="37"/>
      <c r="V930" s="37"/>
      <c r="W930" s="37"/>
      <c r="X930" s="37"/>
      <c r="Y930" s="37"/>
      <c r="Z930" s="37"/>
      <c r="AA930" s="37"/>
      <c r="AB930" s="37"/>
      <c r="AC930" s="37"/>
      <c r="AD930" s="37"/>
      <c r="AE930" s="37"/>
      <c r="AF930" s="37"/>
      <c r="AG930" s="37"/>
      <c r="AH930" s="37"/>
      <c r="AI930" s="37"/>
      <c r="AJ930" s="37"/>
      <c r="AK930" s="37"/>
      <c r="AL930" s="37"/>
      <c r="AM930" s="37"/>
      <c r="AN930" s="37"/>
      <c r="AO930" s="37"/>
      <c r="AP930" s="37"/>
      <c r="AQ930" s="37"/>
      <c r="AR930" s="37"/>
      <c r="AS930" s="37"/>
      <c r="AT930" s="37"/>
      <c r="AU930" s="37"/>
      <c r="AV930" s="37"/>
      <c r="AW930" s="37"/>
      <c r="AX930" s="37"/>
      <c r="AY930" s="37"/>
      <c r="AZ930" s="37"/>
      <c r="BA930" s="37"/>
      <c r="BB930" s="37"/>
      <c r="BC930" s="37"/>
      <c r="BD930" s="37"/>
    </row>
    <row r="931" spans="1:56" ht="16.5" customHeight="1" x14ac:dyDescent="0.3">
      <c r="A931" s="39"/>
      <c r="B931" s="39"/>
      <c r="C931" s="39"/>
      <c r="D931" s="39"/>
      <c r="E931" s="37"/>
      <c r="F931" s="40"/>
      <c r="G931" s="37"/>
      <c r="H931" s="37"/>
      <c r="I931" s="37"/>
      <c r="J931" s="37"/>
      <c r="K931" s="37"/>
      <c r="L931" s="37"/>
      <c r="M931" s="37"/>
      <c r="N931" s="37"/>
      <c r="O931" s="37"/>
      <c r="P931" s="37"/>
      <c r="Q931" s="37"/>
      <c r="R931" s="37"/>
      <c r="S931" s="37"/>
      <c r="T931" s="37"/>
      <c r="U931" s="37"/>
      <c r="V931" s="37"/>
      <c r="W931" s="37"/>
      <c r="X931" s="37"/>
      <c r="Y931" s="37"/>
      <c r="Z931" s="37"/>
      <c r="AA931" s="37"/>
      <c r="AB931" s="37"/>
      <c r="AC931" s="37"/>
      <c r="AD931" s="37"/>
      <c r="AE931" s="37"/>
      <c r="AF931" s="37"/>
      <c r="AG931" s="37"/>
      <c r="AH931" s="37"/>
      <c r="AI931" s="37"/>
      <c r="AJ931" s="37"/>
      <c r="AK931" s="37"/>
      <c r="AL931" s="37"/>
      <c r="AM931" s="37"/>
      <c r="AN931" s="37"/>
      <c r="AO931" s="37"/>
      <c r="AP931" s="37"/>
      <c r="AQ931" s="37"/>
      <c r="AR931" s="37"/>
      <c r="AS931" s="37"/>
      <c r="AT931" s="37"/>
      <c r="AU931" s="37"/>
      <c r="AV931" s="37"/>
      <c r="AW931" s="37"/>
      <c r="AX931" s="37"/>
      <c r="AY931" s="37"/>
      <c r="AZ931" s="37"/>
      <c r="BA931" s="37"/>
      <c r="BB931" s="37"/>
      <c r="BC931" s="37"/>
      <c r="BD931" s="37"/>
    </row>
    <row r="932" spans="1:56" ht="16.5" customHeight="1" x14ac:dyDescent="0.3">
      <c r="A932" s="39"/>
      <c r="B932" s="39"/>
      <c r="C932" s="39"/>
      <c r="D932" s="39"/>
      <c r="E932" s="37"/>
      <c r="F932" s="40"/>
      <c r="G932" s="37"/>
      <c r="H932" s="37"/>
      <c r="I932" s="37"/>
      <c r="J932" s="37"/>
      <c r="K932" s="37"/>
      <c r="L932" s="37"/>
      <c r="M932" s="37"/>
      <c r="N932" s="37"/>
      <c r="O932" s="37"/>
      <c r="P932" s="37"/>
      <c r="Q932" s="37"/>
      <c r="R932" s="37"/>
      <c r="S932" s="37"/>
      <c r="T932" s="37"/>
      <c r="U932" s="37"/>
      <c r="V932" s="37"/>
      <c r="W932" s="37"/>
      <c r="X932" s="37"/>
      <c r="Y932" s="37"/>
      <c r="Z932" s="37"/>
      <c r="AA932" s="37"/>
      <c r="AB932" s="37"/>
      <c r="AC932" s="37"/>
      <c r="AD932" s="37"/>
      <c r="AE932" s="37"/>
      <c r="AF932" s="37"/>
      <c r="AG932" s="37"/>
      <c r="AH932" s="37"/>
      <c r="AI932" s="37"/>
      <c r="AJ932" s="37"/>
      <c r="AK932" s="37"/>
      <c r="AL932" s="37"/>
      <c r="AM932" s="37"/>
      <c r="AN932" s="37"/>
      <c r="AO932" s="37"/>
      <c r="AP932" s="37"/>
      <c r="AQ932" s="37"/>
      <c r="AR932" s="37"/>
      <c r="AS932" s="37"/>
      <c r="AT932" s="37"/>
      <c r="AU932" s="37"/>
      <c r="AV932" s="37"/>
      <c r="AW932" s="37"/>
      <c r="AX932" s="37"/>
      <c r="AY932" s="37"/>
      <c r="AZ932" s="37"/>
      <c r="BA932" s="37"/>
      <c r="BB932" s="37"/>
      <c r="BC932" s="37"/>
      <c r="BD932" s="37"/>
    </row>
    <row r="933" spans="1:56" ht="16.5" customHeight="1" x14ac:dyDescent="0.3">
      <c r="A933" s="39"/>
      <c r="B933" s="39"/>
      <c r="C933" s="39"/>
      <c r="D933" s="39"/>
      <c r="E933" s="37"/>
      <c r="F933" s="40"/>
      <c r="G933" s="37"/>
      <c r="H933" s="37"/>
      <c r="I933" s="37"/>
      <c r="J933" s="37"/>
      <c r="K933" s="37"/>
      <c r="L933" s="37"/>
      <c r="M933" s="37"/>
      <c r="N933" s="37"/>
      <c r="O933" s="37"/>
      <c r="P933" s="37"/>
      <c r="Q933" s="37"/>
      <c r="R933" s="37"/>
      <c r="S933" s="37"/>
      <c r="T933" s="37"/>
      <c r="U933" s="37"/>
      <c r="V933" s="37"/>
      <c r="W933" s="37"/>
      <c r="X933" s="37"/>
      <c r="Y933" s="37"/>
      <c r="Z933" s="37"/>
      <c r="AA933" s="37"/>
      <c r="AB933" s="37"/>
      <c r="AC933" s="37"/>
      <c r="AD933" s="37"/>
      <c r="AE933" s="37"/>
      <c r="AF933" s="37"/>
      <c r="AG933" s="37"/>
      <c r="AH933" s="37"/>
      <c r="AI933" s="37"/>
      <c r="AJ933" s="37"/>
      <c r="AK933" s="37"/>
      <c r="AL933" s="37"/>
      <c r="AM933" s="37"/>
      <c r="AN933" s="37"/>
      <c r="AO933" s="37"/>
      <c r="AP933" s="37"/>
      <c r="AQ933" s="37"/>
      <c r="AR933" s="37"/>
      <c r="AS933" s="37"/>
      <c r="AT933" s="37"/>
      <c r="AU933" s="37"/>
      <c r="AV933" s="37"/>
      <c r="AW933" s="37"/>
      <c r="AX933" s="37"/>
      <c r="AY933" s="37"/>
      <c r="AZ933" s="37"/>
      <c r="BA933" s="37"/>
      <c r="BB933" s="37"/>
      <c r="BC933" s="37"/>
      <c r="BD933" s="37"/>
    </row>
    <row r="934" spans="1:56" ht="16.5" customHeight="1" x14ac:dyDescent="0.3">
      <c r="A934" s="39"/>
      <c r="B934" s="39"/>
      <c r="C934" s="39"/>
      <c r="D934" s="39"/>
      <c r="E934" s="37"/>
      <c r="F934" s="40"/>
      <c r="G934" s="37"/>
      <c r="H934" s="37"/>
      <c r="I934" s="37"/>
      <c r="J934" s="37"/>
      <c r="K934" s="37"/>
      <c r="L934" s="37"/>
      <c r="M934" s="37"/>
      <c r="N934" s="37"/>
      <c r="O934" s="37"/>
      <c r="P934" s="37"/>
      <c r="Q934" s="37"/>
      <c r="R934" s="37"/>
      <c r="S934" s="37"/>
      <c r="T934" s="37"/>
      <c r="U934" s="37"/>
      <c r="V934" s="37"/>
      <c r="W934" s="37"/>
      <c r="X934" s="37"/>
      <c r="Y934" s="37"/>
      <c r="Z934" s="37"/>
      <c r="AA934" s="37"/>
      <c r="AB934" s="37"/>
      <c r="AC934" s="37"/>
      <c r="AD934" s="37"/>
      <c r="AE934" s="37"/>
      <c r="AF934" s="37"/>
      <c r="AG934" s="37"/>
      <c r="AH934" s="37"/>
      <c r="AI934" s="37"/>
      <c r="AJ934" s="37"/>
      <c r="AK934" s="37"/>
      <c r="AL934" s="37"/>
      <c r="AM934" s="37"/>
      <c r="AN934" s="37"/>
      <c r="AO934" s="37"/>
      <c r="AP934" s="37"/>
      <c r="AQ934" s="37"/>
      <c r="AR934" s="37"/>
      <c r="AS934" s="37"/>
      <c r="AT934" s="37"/>
      <c r="AU934" s="37"/>
      <c r="AV934" s="37"/>
      <c r="AW934" s="37"/>
      <c r="AX934" s="37"/>
      <c r="AY934" s="37"/>
      <c r="AZ934" s="37"/>
      <c r="BA934" s="37"/>
      <c r="BB934" s="37"/>
      <c r="BC934" s="37"/>
      <c r="BD934" s="37"/>
    </row>
    <row r="935" spans="1:56" ht="16.5" customHeight="1" x14ac:dyDescent="0.3">
      <c r="A935" s="39"/>
      <c r="B935" s="39"/>
      <c r="C935" s="39"/>
      <c r="D935" s="39"/>
      <c r="E935" s="37"/>
      <c r="F935" s="40"/>
      <c r="G935" s="37"/>
      <c r="H935" s="37"/>
      <c r="I935" s="37"/>
      <c r="J935" s="37"/>
      <c r="K935" s="37"/>
      <c r="L935" s="37"/>
      <c r="M935" s="37"/>
      <c r="N935" s="37"/>
      <c r="O935" s="37"/>
      <c r="P935" s="37"/>
      <c r="Q935" s="37"/>
      <c r="R935" s="37"/>
      <c r="S935" s="37"/>
      <c r="T935" s="37"/>
      <c r="U935" s="37"/>
      <c r="V935" s="37"/>
      <c r="W935" s="37"/>
      <c r="X935" s="37"/>
      <c r="Y935" s="37"/>
      <c r="Z935" s="37"/>
      <c r="AA935" s="37"/>
      <c r="AB935" s="37"/>
      <c r="AC935" s="37"/>
      <c r="AD935" s="37"/>
      <c r="AE935" s="37"/>
      <c r="AF935" s="37"/>
      <c r="AG935" s="37"/>
      <c r="AH935" s="37"/>
      <c r="AI935" s="37"/>
      <c r="AJ935" s="37"/>
      <c r="AK935" s="37"/>
      <c r="AL935" s="37"/>
      <c r="AM935" s="37"/>
      <c r="AN935" s="37"/>
      <c r="AO935" s="37"/>
      <c r="AP935" s="37"/>
      <c r="AQ935" s="37"/>
      <c r="AR935" s="37"/>
      <c r="AS935" s="37"/>
      <c r="AT935" s="37"/>
      <c r="AU935" s="37"/>
      <c r="AV935" s="37"/>
      <c r="AW935" s="37"/>
      <c r="AX935" s="37"/>
      <c r="AY935" s="37"/>
      <c r="AZ935" s="37"/>
      <c r="BA935" s="37"/>
      <c r="BB935" s="37"/>
      <c r="BC935" s="37"/>
      <c r="BD935" s="37"/>
    </row>
    <row r="936" spans="1:56" ht="16.5" customHeight="1" x14ac:dyDescent="0.3">
      <c r="A936" s="39"/>
      <c r="B936" s="39"/>
      <c r="C936" s="39"/>
      <c r="D936" s="39"/>
      <c r="E936" s="37"/>
      <c r="F936" s="40"/>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c r="AF936" s="37"/>
      <c r="AG936" s="37"/>
      <c r="AH936" s="37"/>
      <c r="AI936" s="37"/>
      <c r="AJ936" s="37"/>
      <c r="AK936" s="37"/>
      <c r="AL936" s="37"/>
      <c r="AM936" s="37"/>
      <c r="AN936" s="37"/>
      <c r="AO936" s="37"/>
      <c r="AP936" s="37"/>
      <c r="AQ936" s="37"/>
      <c r="AR936" s="37"/>
      <c r="AS936" s="37"/>
      <c r="AT936" s="37"/>
      <c r="AU936" s="37"/>
      <c r="AV936" s="37"/>
      <c r="AW936" s="37"/>
      <c r="AX936" s="37"/>
      <c r="AY936" s="37"/>
      <c r="AZ936" s="37"/>
      <c r="BA936" s="37"/>
      <c r="BB936" s="37"/>
      <c r="BC936" s="37"/>
      <c r="BD936" s="37"/>
    </row>
    <row r="937" spans="1:56" ht="16.5" customHeight="1" x14ac:dyDescent="0.3">
      <c r="A937" s="39"/>
      <c r="B937" s="39"/>
      <c r="C937" s="39"/>
      <c r="D937" s="39"/>
      <c r="E937" s="37"/>
      <c r="F937" s="40"/>
      <c r="G937" s="37"/>
      <c r="H937" s="37"/>
      <c r="I937" s="37"/>
      <c r="J937" s="37"/>
      <c r="K937" s="37"/>
      <c r="L937" s="37"/>
      <c r="M937" s="37"/>
      <c r="N937" s="37"/>
      <c r="O937" s="37"/>
      <c r="P937" s="37"/>
      <c r="Q937" s="37"/>
      <c r="R937" s="37"/>
      <c r="S937" s="37"/>
      <c r="T937" s="37"/>
      <c r="U937" s="37"/>
      <c r="V937" s="37"/>
      <c r="W937" s="37"/>
      <c r="X937" s="37"/>
      <c r="Y937" s="37"/>
      <c r="Z937" s="37"/>
      <c r="AA937" s="37"/>
      <c r="AB937" s="37"/>
      <c r="AC937" s="37"/>
      <c r="AD937" s="37"/>
      <c r="AE937" s="37"/>
      <c r="AF937" s="37"/>
      <c r="AG937" s="37"/>
      <c r="AH937" s="37"/>
      <c r="AI937" s="37"/>
      <c r="AJ937" s="37"/>
      <c r="AK937" s="37"/>
      <c r="AL937" s="37"/>
      <c r="AM937" s="37"/>
      <c r="AN937" s="37"/>
      <c r="AO937" s="37"/>
      <c r="AP937" s="37"/>
      <c r="AQ937" s="37"/>
      <c r="AR937" s="37"/>
      <c r="AS937" s="37"/>
      <c r="AT937" s="37"/>
      <c r="AU937" s="37"/>
      <c r="AV937" s="37"/>
      <c r="AW937" s="37"/>
      <c r="AX937" s="37"/>
      <c r="AY937" s="37"/>
      <c r="AZ937" s="37"/>
      <c r="BA937" s="37"/>
      <c r="BB937" s="37"/>
      <c r="BC937" s="37"/>
      <c r="BD937" s="37"/>
    </row>
    <row r="938" spans="1:56" ht="16.5" customHeight="1" x14ac:dyDescent="0.3">
      <c r="A938" s="39"/>
      <c r="B938" s="39"/>
      <c r="C938" s="39"/>
      <c r="D938" s="39"/>
      <c r="E938" s="37"/>
      <c r="F938" s="40"/>
      <c r="G938" s="37"/>
      <c r="H938" s="37"/>
      <c r="I938" s="37"/>
      <c r="J938" s="37"/>
      <c r="K938" s="37"/>
      <c r="L938" s="37"/>
      <c r="M938" s="37"/>
      <c r="N938" s="37"/>
      <c r="O938" s="37"/>
      <c r="P938" s="37"/>
      <c r="Q938" s="37"/>
      <c r="R938" s="37"/>
      <c r="S938" s="37"/>
      <c r="T938" s="37"/>
      <c r="U938" s="37"/>
      <c r="V938" s="37"/>
      <c r="W938" s="37"/>
      <c r="X938" s="37"/>
      <c r="Y938" s="37"/>
      <c r="Z938" s="37"/>
      <c r="AA938" s="37"/>
      <c r="AB938" s="37"/>
      <c r="AC938" s="37"/>
      <c r="AD938" s="37"/>
      <c r="AE938" s="37"/>
      <c r="AF938" s="37"/>
      <c r="AG938" s="37"/>
      <c r="AH938" s="37"/>
      <c r="AI938" s="37"/>
      <c r="AJ938" s="37"/>
      <c r="AK938" s="37"/>
      <c r="AL938" s="37"/>
      <c r="AM938" s="37"/>
      <c r="AN938" s="37"/>
      <c r="AO938" s="37"/>
      <c r="AP938" s="37"/>
      <c r="AQ938" s="37"/>
      <c r="AR938" s="37"/>
      <c r="AS938" s="37"/>
      <c r="AT938" s="37"/>
      <c r="AU938" s="37"/>
      <c r="AV938" s="37"/>
      <c r="AW938" s="37"/>
      <c r="AX938" s="37"/>
      <c r="AY938" s="37"/>
      <c r="AZ938" s="37"/>
      <c r="BA938" s="37"/>
      <c r="BB938" s="37"/>
      <c r="BC938" s="37"/>
      <c r="BD938" s="37"/>
    </row>
    <row r="939" spans="1:56" ht="16.5" customHeight="1" x14ac:dyDescent="0.3">
      <c r="A939" s="39"/>
      <c r="B939" s="39"/>
      <c r="C939" s="39"/>
      <c r="D939" s="39"/>
      <c r="E939" s="37"/>
      <c r="F939" s="40"/>
      <c r="G939" s="37"/>
      <c r="H939" s="37"/>
      <c r="I939" s="37"/>
      <c r="J939" s="37"/>
      <c r="K939" s="37"/>
      <c r="L939" s="37"/>
      <c r="M939" s="37"/>
      <c r="N939" s="37"/>
      <c r="O939" s="37"/>
      <c r="P939" s="37"/>
      <c r="Q939" s="37"/>
      <c r="R939" s="37"/>
      <c r="S939" s="37"/>
      <c r="T939" s="37"/>
      <c r="U939" s="37"/>
      <c r="V939" s="37"/>
      <c r="W939" s="37"/>
      <c r="X939" s="37"/>
      <c r="Y939" s="37"/>
      <c r="Z939" s="37"/>
      <c r="AA939" s="37"/>
      <c r="AB939" s="37"/>
      <c r="AC939" s="37"/>
      <c r="AD939" s="37"/>
      <c r="AE939" s="37"/>
      <c r="AF939" s="37"/>
      <c r="AG939" s="37"/>
      <c r="AH939" s="37"/>
      <c r="AI939" s="37"/>
      <c r="AJ939" s="37"/>
      <c r="AK939" s="37"/>
      <c r="AL939" s="37"/>
      <c r="AM939" s="37"/>
      <c r="AN939" s="37"/>
      <c r="AO939" s="37"/>
      <c r="AP939" s="37"/>
      <c r="AQ939" s="37"/>
      <c r="AR939" s="37"/>
      <c r="AS939" s="37"/>
      <c r="AT939" s="37"/>
      <c r="AU939" s="37"/>
      <c r="AV939" s="37"/>
      <c r="AW939" s="37"/>
      <c r="AX939" s="37"/>
      <c r="AY939" s="37"/>
      <c r="AZ939" s="37"/>
      <c r="BA939" s="37"/>
      <c r="BB939" s="37"/>
      <c r="BC939" s="37"/>
      <c r="BD939" s="37"/>
    </row>
    <row r="940" spans="1:56" ht="16.5" customHeight="1" x14ac:dyDescent="0.3">
      <c r="A940" s="39"/>
      <c r="B940" s="39"/>
      <c r="C940" s="39"/>
      <c r="D940" s="39"/>
      <c r="E940" s="37"/>
      <c r="F940" s="40"/>
      <c r="G940" s="37"/>
      <c r="H940" s="37"/>
      <c r="I940" s="37"/>
      <c r="J940" s="37"/>
      <c r="K940" s="37"/>
      <c r="L940" s="37"/>
      <c r="M940" s="37"/>
      <c r="N940" s="37"/>
      <c r="O940" s="37"/>
      <c r="P940" s="37"/>
      <c r="Q940" s="37"/>
      <c r="R940" s="37"/>
      <c r="S940" s="37"/>
      <c r="T940" s="37"/>
      <c r="U940" s="37"/>
      <c r="V940" s="37"/>
      <c r="W940" s="37"/>
      <c r="X940" s="37"/>
      <c r="Y940" s="37"/>
      <c r="Z940" s="37"/>
      <c r="AA940" s="37"/>
      <c r="AB940" s="37"/>
      <c r="AC940" s="37"/>
      <c r="AD940" s="37"/>
      <c r="AE940" s="37"/>
      <c r="AF940" s="37"/>
      <c r="AG940" s="37"/>
      <c r="AH940" s="37"/>
      <c r="AI940" s="37"/>
      <c r="AJ940" s="37"/>
      <c r="AK940" s="37"/>
      <c r="AL940" s="37"/>
      <c r="AM940" s="37"/>
      <c r="AN940" s="37"/>
      <c r="AO940" s="37"/>
      <c r="AP940" s="37"/>
      <c r="AQ940" s="37"/>
      <c r="AR940" s="37"/>
      <c r="AS940" s="37"/>
      <c r="AT940" s="37"/>
      <c r="AU940" s="37"/>
      <c r="AV940" s="37"/>
      <c r="AW940" s="37"/>
      <c r="AX940" s="37"/>
      <c r="AY940" s="37"/>
      <c r="AZ940" s="37"/>
      <c r="BA940" s="37"/>
      <c r="BB940" s="37"/>
      <c r="BC940" s="37"/>
      <c r="BD940" s="37"/>
    </row>
    <row r="941" spans="1:56" ht="16.5" customHeight="1" x14ac:dyDescent="0.3">
      <c r="A941" s="39"/>
      <c r="B941" s="39"/>
      <c r="C941" s="39"/>
      <c r="D941" s="39"/>
      <c r="E941" s="37"/>
      <c r="F941" s="40"/>
      <c r="G941" s="37"/>
      <c r="H941" s="37"/>
      <c r="I941" s="37"/>
      <c r="J941" s="37"/>
      <c r="K941" s="37"/>
      <c r="L941" s="37"/>
      <c r="M941" s="37"/>
      <c r="N941" s="37"/>
      <c r="O941" s="37"/>
      <c r="P941" s="37"/>
      <c r="Q941" s="37"/>
      <c r="R941" s="37"/>
      <c r="S941" s="37"/>
      <c r="T941" s="37"/>
      <c r="U941" s="37"/>
      <c r="V941" s="37"/>
      <c r="W941" s="37"/>
      <c r="X941" s="37"/>
      <c r="Y941" s="37"/>
      <c r="Z941" s="37"/>
      <c r="AA941" s="37"/>
      <c r="AB941" s="37"/>
      <c r="AC941" s="37"/>
      <c r="AD941" s="37"/>
      <c r="AE941" s="37"/>
      <c r="AF941" s="37"/>
      <c r="AG941" s="37"/>
      <c r="AH941" s="37"/>
      <c r="AI941" s="37"/>
      <c r="AJ941" s="37"/>
      <c r="AK941" s="37"/>
      <c r="AL941" s="37"/>
      <c r="AM941" s="37"/>
      <c r="AN941" s="37"/>
      <c r="AO941" s="37"/>
      <c r="AP941" s="37"/>
      <c r="AQ941" s="37"/>
      <c r="AR941" s="37"/>
      <c r="AS941" s="37"/>
      <c r="AT941" s="37"/>
      <c r="AU941" s="37"/>
      <c r="AV941" s="37"/>
      <c r="AW941" s="37"/>
      <c r="AX941" s="37"/>
      <c r="AY941" s="37"/>
      <c r="AZ941" s="37"/>
      <c r="BA941" s="37"/>
      <c r="BB941" s="37"/>
      <c r="BC941" s="37"/>
      <c r="BD941" s="37"/>
    </row>
    <row r="942" spans="1:56" ht="16.5" customHeight="1" x14ac:dyDescent="0.3">
      <c r="A942" s="39"/>
      <c r="B942" s="39"/>
      <c r="C942" s="39"/>
      <c r="D942" s="39"/>
      <c r="E942" s="37"/>
      <c r="F942" s="40"/>
      <c r="G942" s="37"/>
      <c r="H942" s="37"/>
      <c r="I942" s="37"/>
      <c r="J942" s="37"/>
      <c r="K942" s="37"/>
      <c r="L942" s="37"/>
      <c r="M942" s="37"/>
      <c r="N942" s="37"/>
      <c r="O942" s="37"/>
      <c r="P942" s="37"/>
      <c r="Q942" s="37"/>
      <c r="R942" s="37"/>
      <c r="S942" s="37"/>
      <c r="T942" s="37"/>
      <c r="U942" s="37"/>
      <c r="V942" s="37"/>
      <c r="W942" s="37"/>
      <c r="X942" s="37"/>
      <c r="Y942" s="37"/>
      <c r="Z942" s="37"/>
      <c r="AA942" s="37"/>
      <c r="AB942" s="37"/>
      <c r="AC942" s="37"/>
      <c r="AD942" s="37"/>
      <c r="AE942" s="37"/>
      <c r="AF942" s="37"/>
      <c r="AG942" s="37"/>
      <c r="AH942" s="37"/>
      <c r="AI942" s="37"/>
      <c r="AJ942" s="37"/>
      <c r="AK942" s="37"/>
      <c r="AL942" s="37"/>
      <c r="AM942" s="37"/>
      <c r="AN942" s="37"/>
      <c r="AO942" s="37"/>
      <c r="AP942" s="37"/>
      <c r="AQ942" s="37"/>
      <c r="AR942" s="37"/>
      <c r="AS942" s="37"/>
      <c r="AT942" s="37"/>
      <c r="AU942" s="37"/>
      <c r="AV942" s="37"/>
      <c r="AW942" s="37"/>
      <c r="AX942" s="37"/>
      <c r="AY942" s="37"/>
      <c r="AZ942" s="37"/>
      <c r="BA942" s="37"/>
      <c r="BB942" s="37"/>
      <c r="BC942" s="37"/>
      <c r="BD942" s="37"/>
    </row>
    <row r="943" spans="1:56" ht="16.5" customHeight="1" x14ac:dyDescent="0.3">
      <c r="A943" s="39"/>
      <c r="B943" s="39"/>
      <c r="C943" s="39"/>
      <c r="D943" s="39"/>
      <c r="E943" s="37"/>
      <c r="F943" s="40"/>
      <c r="G943" s="37"/>
      <c r="H943" s="37"/>
      <c r="I943" s="37"/>
      <c r="J943" s="37"/>
      <c r="K943" s="37"/>
      <c r="L943" s="37"/>
      <c r="M943" s="37"/>
      <c r="N943" s="37"/>
      <c r="O943" s="37"/>
      <c r="P943" s="37"/>
      <c r="Q943" s="37"/>
      <c r="R943" s="37"/>
      <c r="S943" s="37"/>
      <c r="T943" s="37"/>
      <c r="U943" s="37"/>
      <c r="V943" s="37"/>
      <c r="W943" s="37"/>
      <c r="X943" s="37"/>
      <c r="Y943" s="37"/>
      <c r="Z943" s="37"/>
      <c r="AA943" s="37"/>
      <c r="AB943" s="37"/>
      <c r="AC943" s="37"/>
      <c r="AD943" s="37"/>
      <c r="AE943" s="37"/>
      <c r="AF943" s="37"/>
      <c r="AG943" s="37"/>
      <c r="AH943" s="37"/>
      <c r="AI943" s="37"/>
      <c r="AJ943" s="37"/>
      <c r="AK943" s="37"/>
      <c r="AL943" s="37"/>
      <c r="AM943" s="37"/>
      <c r="AN943" s="37"/>
      <c r="AO943" s="37"/>
      <c r="AP943" s="37"/>
      <c r="AQ943" s="37"/>
      <c r="AR943" s="37"/>
      <c r="AS943" s="37"/>
      <c r="AT943" s="37"/>
      <c r="AU943" s="37"/>
      <c r="AV943" s="37"/>
      <c r="AW943" s="37"/>
      <c r="AX943" s="37"/>
      <c r="AY943" s="37"/>
      <c r="AZ943" s="37"/>
      <c r="BA943" s="37"/>
      <c r="BB943" s="37"/>
      <c r="BC943" s="37"/>
      <c r="BD943" s="37"/>
    </row>
    <row r="944" spans="1:56" ht="16.5" customHeight="1" x14ac:dyDescent="0.3">
      <c r="A944" s="39"/>
      <c r="B944" s="39"/>
      <c r="C944" s="39"/>
      <c r="D944" s="39"/>
      <c r="E944" s="37"/>
      <c r="F944" s="40"/>
      <c r="G944" s="37"/>
      <c r="H944" s="37"/>
      <c r="I944" s="37"/>
      <c r="J944" s="37"/>
      <c r="K944" s="37"/>
      <c r="L944" s="37"/>
      <c r="M944" s="37"/>
      <c r="N944" s="37"/>
      <c r="O944" s="37"/>
      <c r="P944" s="37"/>
      <c r="Q944" s="37"/>
      <c r="R944" s="37"/>
      <c r="S944" s="37"/>
      <c r="T944" s="37"/>
      <c r="U944" s="37"/>
      <c r="V944" s="37"/>
      <c r="W944" s="37"/>
      <c r="X944" s="37"/>
      <c r="Y944" s="37"/>
      <c r="Z944" s="37"/>
      <c r="AA944" s="37"/>
      <c r="AB944" s="37"/>
      <c r="AC944" s="37"/>
      <c r="AD944" s="37"/>
      <c r="AE944" s="37"/>
      <c r="AF944" s="37"/>
      <c r="AG944" s="37"/>
      <c r="AH944" s="37"/>
      <c r="AI944" s="37"/>
      <c r="AJ944" s="37"/>
      <c r="AK944" s="37"/>
      <c r="AL944" s="37"/>
      <c r="AM944" s="37"/>
      <c r="AN944" s="37"/>
      <c r="AO944" s="37"/>
      <c r="AP944" s="37"/>
      <c r="AQ944" s="37"/>
      <c r="AR944" s="37"/>
      <c r="AS944" s="37"/>
      <c r="AT944" s="37"/>
      <c r="AU944" s="37"/>
      <c r="AV944" s="37"/>
      <c r="AW944" s="37"/>
      <c r="AX944" s="37"/>
      <c r="AY944" s="37"/>
      <c r="AZ944" s="37"/>
      <c r="BA944" s="37"/>
      <c r="BB944" s="37"/>
      <c r="BC944" s="37"/>
      <c r="BD944" s="37"/>
    </row>
    <row r="945" spans="1:56" ht="16.5" customHeight="1" x14ac:dyDescent="0.3">
      <c r="A945" s="39"/>
      <c r="B945" s="39"/>
      <c r="C945" s="39"/>
      <c r="D945" s="39"/>
      <c r="E945" s="37"/>
      <c r="F945" s="40"/>
      <c r="G945" s="37"/>
      <c r="H945" s="37"/>
      <c r="I945" s="37"/>
      <c r="J945" s="37"/>
      <c r="K945" s="37"/>
      <c r="L945" s="37"/>
      <c r="M945" s="37"/>
      <c r="N945" s="37"/>
      <c r="O945" s="37"/>
      <c r="P945" s="37"/>
      <c r="Q945" s="37"/>
      <c r="R945" s="37"/>
      <c r="S945" s="37"/>
      <c r="T945" s="37"/>
      <c r="U945" s="37"/>
      <c r="V945" s="37"/>
      <c r="W945" s="37"/>
      <c r="X945" s="37"/>
      <c r="Y945" s="37"/>
      <c r="Z945" s="37"/>
      <c r="AA945" s="37"/>
      <c r="AB945" s="37"/>
      <c r="AC945" s="37"/>
      <c r="AD945" s="37"/>
      <c r="AE945" s="37"/>
      <c r="AF945" s="37"/>
      <c r="AG945" s="37"/>
      <c r="AH945" s="37"/>
      <c r="AI945" s="37"/>
      <c r="AJ945" s="37"/>
      <c r="AK945" s="37"/>
      <c r="AL945" s="37"/>
      <c r="AM945" s="37"/>
      <c r="AN945" s="37"/>
      <c r="AO945" s="37"/>
      <c r="AP945" s="37"/>
      <c r="AQ945" s="37"/>
      <c r="AR945" s="37"/>
      <c r="AS945" s="37"/>
      <c r="AT945" s="37"/>
      <c r="AU945" s="37"/>
      <c r="AV945" s="37"/>
      <c r="AW945" s="37"/>
      <c r="AX945" s="37"/>
      <c r="AY945" s="37"/>
      <c r="AZ945" s="37"/>
      <c r="BA945" s="37"/>
      <c r="BB945" s="37"/>
      <c r="BC945" s="37"/>
      <c r="BD945" s="37"/>
    </row>
    <row r="946" spans="1:56" ht="16.5" customHeight="1" x14ac:dyDescent="0.3">
      <c r="A946" s="39"/>
      <c r="B946" s="39"/>
      <c r="C946" s="39"/>
      <c r="D946" s="39"/>
      <c r="E946" s="37"/>
      <c r="F946" s="40"/>
      <c r="G946" s="37"/>
      <c r="H946" s="37"/>
      <c r="I946" s="37"/>
      <c r="J946" s="37"/>
      <c r="K946" s="37"/>
      <c r="L946" s="37"/>
      <c r="M946" s="37"/>
      <c r="N946" s="37"/>
      <c r="O946" s="37"/>
      <c r="P946" s="37"/>
      <c r="Q946" s="37"/>
      <c r="R946" s="37"/>
      <c r="S946" s="37"/>
      <c r="T946" s="37"/>
      <c r="U946" s="37"/>
      <c r="V946" s="37"/>
      <c r="W946" s="37"/>
      <c r="X946" s="37"/>
      <c r="Y946" s="37"/>
      <c r="Z946" s="37"/>
      <c r="AA946" s="37"/>
      <c r="AB946" s="37"/>
      <c r="AC946" s="37"/>
      <c r="AD946" s="37"/>
      <c r="AE946" s="37"/>
      <c r="AF946" s="37"/>
      <c r="AG946" s="37"/>
      <c r="AH946" s="37"/>
      <c r="AI946" s="37"/>
      <c r="AJ946" s="37"/>
      <c r="AK946" s="37"/>
      <c r="AL946" s="37"/>
      <c r="AM946" s="37"/>
      <c r="AN946" s="37"/>
      <c r="AO946" s="37"/>
      <c r="AP946" s="37"/>
      <c r="AQ946" s="37"/>
      <c r="AR946" s="37"/>
      <c r="AS946" s="37"/>
      <c r="AT946" s="37"/>
      <c r="AU946" s="37"/>
      <c r="AV946" s="37"/>
      <c r="AW946" s="37"/>
      <c r="AX946" s="37"/>
      <c r="AY946" s="37"/>
      <c r="AZ946" s="37"/>
      <c r="BA946" s="37"/>
      <c r="BB946" s="37"/>
      <c r="BC946" s="37"/>
      <c r="BD946" s="37"/>
    </row>
    <row r="947" spans="1:56" ht="16.5" customHeight="1" x14ac:dyDescent="0.3">
      <c r="A947" s="39"/>
      <c r="B947" s="39"/>
      <c r="C947" s="39"/>
      <c r="D947" s="39"/>
      <c r="E947" s="37"/>
      <c r="F947" s="40"/>
      <c r="G947" s="37"/>
      <c r="H947" s="37"/>
      <c r="I947" s="37"/>
      <c r="J947" s="37"/>
      <c r="K947" s="37"/>
      <c r="L947" s="37"/>
      <c r="M947" s="37"/>
      <c r="N947" s="37"/>
      <c r="O947" s="37"/>
      <c r="P947" s="37"/>
      <c r="Q947" s="37"/>
      <c r="R947" s="37"/>
      <c r="S947" s="37"/>
      <c r="T947" s="37"/>
      <c r="U947" s="37"/>
      <c r="V947" s="37"/>
      <c r="W947" s="37"/>
      <c r="X947" s="37"/>
      <c r="Y947" s="37"/>
      <c r="Z947" s="37"/>
      <c r="AA947" s="37"/>
      <c r="AB947" s="37"/>
      <c r="AC947" s="37"/>
      <c r="AD947" s="37"/>
      <c r="AE947" s="37"/>
      <c r="AF947" s="37"/>
      <c r="AG947" s="37"/>
      <c r="AH947" s="37"/>
      <c r="AI947" s="37"/>
      <c r="AJ947" s="37"/>
      <c r="AK947" s="37"/>
      <c r="AL947" s="37"/>
      <c r="AM947" s="37"/>
      <c r="AN947" s="37"/>
      <c r="AO947" s="37"/>
      <c r="AP947" s="37"/>
      <c r="AQ947" s="37"/>
      <c r="AR947" s="37"/>
      <c r="AS947" s="37"/>
      <c r="AT947" s="37"/>
      <c r="AU947" s="37"/>
      <c r="AV947" s="37"/>
      <c r="AW947" s="37"/>
      <c r="AX947" s="37"/>
      <c r="AY947" s="37"/>
      <c r="AZ947" s="37"/>
      <c r="BA947" s="37"/>
      <c r="BB947" s="37"/>
      <c r="BC947" s="37"/>
      <c r="BD947" s="37"/>
    </row>
    <row r="948" spans="1:56" ht="16.5" customHeight="1" x14ac:dyDescent="0.3">
      <c r="A948" s="39"/>
      <c r="B948" s="39"/>
      <c r="C948" s="39"/>
      <c r="D948" s="39"/>
      <c r="E948" s="37"/>
      <c r="F948" s="40"/>
      <c r="G948" s="37"/>
      <c r="H948" s="37"/>
      <c r="I948" s="37"/>
      <c r="J948" s="37"/>
      <c r="K948" s="37"/>
      <c r="L948" s="37"/>
      <c r="M948" s="37"/>
      <c r="N948" s="37"/>
      <c r="O948" s="37"/>
      <c r="P948" s="37"/>
      <c r="Q948" s="37"/>
      <c r="R948" s="37"/>
      <c r="S948" s="37"/>
      <c r="T948" s="37"/>
      <c r="U948" s="37"/>
      <c r="V948" s="37"/>
      <c r="W948" s="37"/>
      <c r="X948" s="37"/>
      <c r="Y948" s="37"/>
      <c r="Z948" s="37"/>
      <c r="AA948" s="37"/>
      <c r="AB948" s="37"/>
      <c r="AC948" s="37"/>
      <c r="AD948" s="37"/>
      <c r="AE948" s="37"/>
      <c r="AF948" s="37"/>
      <c r="AG948" s="37"/>
      <c r="AH948" s="37"/>
      <c r="AI948" s="37"/>
      <c r="AJ948" s="37"/>
      <c r="AK948" s="37"/>
      <c r="AL948" s="37"/>
      <c r="AM948" s="37"/>
      <c r="AN948" s="37"/>
      <c r="AO948" s="37"/>
      <c r="AP948" s="37"/>
      <c r="AQ948" s="37"/>
      <c r="AR948" s="37"/>
      <c r="AS948" s="37"/>
      <c r="AT948" s="37"/>
      <c r="AU948" s="37"/>
      <c r="AV948" s="37"/>
      <c r="AW948" s="37"/>
      <c r="AX948" s="37"/>
      <c r="AY948" s="37"/>
      <c r="AZ948" s="37"/>
      <c r="BA948" s="37"/>
      <c r="BB948" s="37"/>
      <c r="BC948" s="37"/>
      <c r="BD948" s="37"/>
    </row>
    <row r="949" spans="1:56" ht="16.5" customHeight="1" x14ac:dyDescent="0.3">
      <c r="A949" s="39"/>
      <c r="B949" s="39"/>
      <c r="C949" s="39"/>
      <c r="D949" s="39"/>
      <c r="E949" s="37"/>
      <c r="F949" s="40"/>
      <c r="G949" s="37"/>
      <c r="H949" s="37"/>
      <c r="I949" s="37"/>
      <c r="J949" s="37"/>
      <c r="K949" s="37"/>
      <c r="L949" s="37"/>
      <c r="M949" s="37"/>
      <c r="N949" s="37"/>
      <c r="O949" s="37"/>
      <c r="P949" s="37"/>
      <c r="Q949" s="37"/>
      <c r="R949" s="37"/>
      <c r="S949" s="37"/>
      <c r="T949" s="37"/>
      <c r="U949" s="37"/>
      <c r="V949" s="37"/>
      <c r="W949" s="37"/>
      <c r="X949" s="37"/>
      <c r="Y949" s="37"/>
      <c r="Z949" s="37"/>
      <c r="AA949" s="37"/>
      <c r="AB949" s="37"/>
      <c r="AC949" s="37"/>
      <c r="AD949" s="37"/>
      <c r="AE949" s="37"/>
      <c r="AF949" s="37"/>
      <c r="AG949" s="37"/>
      <c r="AH949" s="37"/>
      <c r="AI949" s="37"/>
      <c r="AJ949" s="37"/>
      <c r="AK949" s="37"/>
      <c r="AL949" s="37"/>
      <c r="AM949" s="37"/>
      <c r="AN949" s="37"/>
      <c r="AO949" s="37"/>
      <c r="AP949" s="37"/>
      <c r="AQ949" s="37"/>
      <c r="AR949" s="37"/>
      <c r="AS949" s="37"/>
      <c r="AT949" s="37"/>
      <c r="AU949" s="37"/>
      <c r="AV949" s="37"/>
      <c r="AW949" s="37"/>
      <c r="AX949" s="37"/>
      <c r="AY949" s="37"/>
      <c r="AZ949" s="37"/>
      <c r="BA949" s="37"/>
      <c r="BB949" s="37"/>
      <c r="BC949" s="37"/>
      <c r="BD949" s="37"/>
    </row>
    <row r="950" spans="1:56" ht="16.5" customHeight="1" x14ac:dyDescent="0.3">
      <c r="A950" s="39"/>
      <c r="B950" s="39"/>
      <c r="C950" s="39"/>
      <c r="D950" s="39"/>
      <c r="E950" s="37"/>
      <c r="F950" s="40"/>
      <c r="G950" s="37"/>
      <c r="H950" s="37"/>
      <c r="I950" s="37"/>
      <c r="J950" s="37"/>
      <c r="K950" s="37"/>
      <c r="L950" s="37"/>
      <c r="M950" s="37"/>
      <c r="N950" s="37"/>
      <c r="O950" s="37"/>
      <c r="P950" s="37"/>
      <c r="Q950" s="37"/>
      <c r="R950" s="37"/>
      <c r="S950" s="37"/>
      <c r="T950" s="37"/>
      <c r="U950" s="37"/>
      <c r="V950" s="37"/>
      <c r="W950" s="37"/>
      <c r="X950" s="37"/>
      <c r="Y950" s="37"/>
      <c r="Z950" s="37"/>
      <c r="AA950" s="37"/>
      <c r="AB950" s="37"/>
      <c r="AC950" s="37"/>
      <c r="AD950" s="37"/>
      <c r="AE950" s="37"/>
      <c r="AF950" s="37"/>
      <c r="AG950" s="37"/>
      <c r="AH950" s="37"/>
      <c r="AI950" s="37"/>
      <c r="AJ950" s="37"/>
      <c r="AK950" s="37"/>
      <c r="AL950" s="37"/>
      <c r="AM950" s="37"/>
      <c r="AN950" s="37"/>
      <c r="AO950" s="37"/>
      <c r="AP950" s="37"/>
      <c r="AQ950" s="37"/>
      <c r="AR950" s="37"/>
      <c r="AS950" s="37"/>
      <c r="AT950" s="37"/>
      <c r="AU950" s="37"/>
      <c r="AV950" s="37"/>
      <c r="AW950" s="37"/>
      <c r="AX950" s="37"/>
      <c r="AY950" s="37"/>
      <c r="AZ950" s="37"/>
      <c r="BA950" s="37"/>
      <c r="BB950" s="37"/>
      <c r="BC950" s="37"/>
      <c r="BD950" s="37"/>
    </row>
    <row r="951" spans="1:56" ht="16.5" customHeight="1" x14ac:dyDescent="0.3">
      <c r="A951" s="39"/>
      <c r="B951" s="39"/>
      <c r="C951" s="39"/>
      <c r="D951" s="39"/>
      <c r="E951" s="37"/>
      <c r="F951" s="40"/>
      <c r="G951" s="37"/>
      <c r="H951" s="37"/>
      <c r="I951" s="37"/>
      <c r="J951" s="37"/>
      <c r="K951" s="37"/>
      <c r="L951" s="37"/>
      <c r="M951" s="37"/>
      <c r="N951" s="37"/>
      <c r="O951" s="37"/>
      <c r="P951" s="37"/>
      <c r="Q951" s="37"/>
      <c r="R951" s="37"/>
      <c r="S951" s="37"/>
      <c r="T951" s="37"/>
      <c r="U951" s="37"/>
      <c r="V951" s="37"/>
      <c r="W951" s="37"/>
      <c r="X951" s="37"/>
      <c r="Y951" s="37"/>
      <c r="Z951" s="37"/>
      <c r="AA951" s="37"/>
      <c r="AB951" s="37"/>
      <c r="AC951" s="37"/>
      <c r="AD951" s="37"/>
      <c r="AE951" s="37"/>
      <c r="AF951" s="37"/>
      <c r="AG951" s="37"/>
      <c r="AH951" s="37"/>
      <c r="AI951" s="37"/>
      <c r="AJ951" s="37"/>
      <c r="AK951" s="37"/>
      <c r="AL951" s="37"/>
      <c r="AM951" s="37"/>
      <c r="AN951" s="37"/>
      <c r="AO951" s="37"/>
      <c r="AP951" s="37"/>
      <c r="AQ951" s="37"/>
      <c r="AR951" s="37"/>
      <c r="AS951" s="37"/>
      <c r="AT951" s="37"/>
      <c r="AU951" s="37"/>
      <c r="AV951" s="37"/>
      <c r="AW951" s="37"/>
      <c r="AX951" s="37"/>
      <c r="AY951" s="37"/>
      <c r="AZ951" s="37"/>
      <c r="BA951" s="37"/>
      <c r="BB951" s="37"/>
      <c r="BC951" s="37"/>
      <c r="BD951" s="37"/>
    </row>
    <row r="952" spans="1:56" ht="16.5" customHeight="1" x14ac:dyDescent="0.3">
      <c r="A952" s="39"/>
      <c r="B952" s="39"/>
      <c r="C952" s="39"/>
      <c r="D952" s="39"/>
      <c r="E952" s="37"/>
      <c r="F952" s="40"/>
      <c r="G952" s="37"/>
      <c r="H952" s="37"/>
      <c r="I952" s="37"/>
      <c r="J952" s="37"/>
      <c r="K952" s="37"/>
      <c r="L952" s="37"/>
      <c r="M952" s="37"/>
      <c r="N952" s="37"/>
      <c r="O952" s="37"/>
      <c r="P952" s="37"/>
      <c r="Q952" s="37"/>
      <c r="R952" s="37"/>
      <c r="S952" s="37"/>
      <c r="T952" s="37"/>
      <c r="U952" s="37"/>
      <c r="V952" s="37"/>
      <c r="W952" s="37"/>
      <c r="X952" s="37"/>
      <c r="Y952" s="37"/>
      <c r="Z952" s="37"/>
      <c r="AA952" s="37"/>
      <c r="AB952" s="37"/>
      <c r="AC952" s="37"/>
      <c r="AD952" s="37"/>
      <c r="AE952" s="37"/>
      <c r="AF952" s="37"/>
      <c r="AG952" s="37"/>
      <c r="AH952" s="37"/>
      <c r="AI952" s="37"/>
      <c r="AJ952" s="37"/>
      <c r="AK952" s="37"/>
      <c r="AL952" s="37"/>
      <c r="AM952" s="37"/>
      <c r="AN952" s="37"/>
      <c r="AO952" s="37"/>
      <c r="AP952" s="37"/>
      <c r="AQ952" s="37"/>
      <c r="AR952" s="37"/>
      <c r="AS952" s="37"/>
      <c r="AT952" s="37"/>
      <c r="AU952" s="37"/>
      <c r="AV952" s="37"/>
      <c r="AW952" s="37"/>
      <c r="AX952" s="37"/>
      <c r="AY952" s="37"/>
      <c r="AZ952" s="37"/>
      <c r="BA952" s="37"/>
      <c r="BB952" s="37"/>
      <c r="BC952" s="37"/>
      <c r="BD952" s="37"/>
    </row>
    <row r="953" spans="1:56" ht="16.5" customHeight="1" x14ac:dyDescent="0.3">
      <c r="A953" s="39"/>
      <c r="B953" s="39"/>
      <c r="C953" s="39"/>
      <c r="D953" s="39"/>
      <c r="E953" s="37"/>
      <c r="F953" s="40"/>
      <c r="G953" s="37"/>
      <c r="H953" s="37"/>
      <c r="I953" s="37"/>
      <c r="J953" s="37"/>
      <c r="K953" s="37"/>
      <c r="L953" s="37"/>
      <c r="M953" s="37"/>
      <c r="N953" s="37"/>
      <c r="O953" s="37"/>
      <c r="P953" s="37"/>
      <c r="Q953" s="37"/>
      <c r="R953" s="37"/>
      <c r="S953" s="37"/>
      <c r="T953" s="37"/>
      <c r="U953" s="37"/>
      <c r="V953" s="37"/>
      <c r="W953" s="37"/>
      <c r="X953" s="37"/>
      <c r="Y953" s="37"/>
      <c r="Z953" s="37"/>
      <c r="AA953" s="37"/>
      <c r="AB953" s="37"/>
      <c r="AC953" s="37"/>
      <c r="AD953" s="37"/>
      <c r="AE953" s="37"/>
      <c r="AF953" s="37"/>
      <c r="AG953" s="37"/>
      <c r="AH953" s="37"/>
      <c r="AI953" s="37"/>
      <c r="AJ953" s="37"/>
      <c r="AK953" s="37"/>
      <c r="AL953" s="37"/>
      <c r="AM953" s="37"/>
      <c r="AN953" s="37"/>
      <c r="AO953" s="37"/>
      <c r="AP953" s="37"/>
      <c r="AQ953" s="37"/>
      <c r="AR953" s="37"/>
      <c r="AS953" s="37"/>
      <c r="AT953" s="37"/>
      <c r="AU953" s="37"/>
      <c r="AV953" s="37"/>
      <c r="AW953" s="37"/>
      <c r="AX953" s="37"/>
      <c r="AY953" s="37"/>
      <c r="AZ953" s="37"/>
      <c r="BA953" s="37"/>
      <c r="BB953" s="37"/>
      <c r="BC953" s="37"/>
      <c r="BD953" s="37"/>
    </row>
    <row r="954" spans="1:56" ht="16.5" customHeight="1" x14ac:dyDescent="0.3">
      <c r="A954" s="39"/>
      <c r="B954" s="39"/>
      <c r="C954" s="39"/>
      <c r="D954" s="39"/>
      <c r="E954" s="37"/>
      <c r="F954" s="40"/>
      <c r="G954" s="37"/>
      <c r="H954" s="37"/>
      <c r="I954" s="37"/>
      <c r="J954" s="37"/>
      <c r="K954" s="37"/>
      <c r="L954" s="37"/>
      <c r="M954" s="37"/>
      <c r="N954" s="37"/>
      <c r="O954" s="37"/>
      <c r="P954" s="37"/>
      <c r="Q954" s="37"/>
      <c r="R954" s="37"/>
      <c r="S954" s="37"/>
      <c r="T954" s="37"/>
      <c r="U954" s="37"/>
      <c r="V954" s="37"/>
      <c r="W954" s="37"/>
      <c r="X954" s="37"/>
      <c r="Y954" s="37"/>
      <c r="Z954" s="37"/>
      <c r="AA954" s="37"/>
      <c r="AB954" s="37"/>
      <c r="AC954" s="37"/>
      <c r="AD954" s="37"/>
      <c r="AE954" s="37"/>
      <c r="AF954" s="37"/>
      <c r="AG954" s="37"/>
      <c r="AH954" s="37"/>
      <c r="AI954" s="37"/>
      <c r="AJ954" s="37"/>
      <c r="AK954" s="37"/>
      <c r="AL954" s="37"/>
      <c r="AM954" s="37"/>
      <c r="AN954" s="37"/>
      <c r="AO954" s="37"/>
      <c r="AP954" s="37"/>
      <c r="AQ954" s="37"/>
      <c r="AR954" s="37"/>
      <c r="AS954" s="37"/>
      <c r="AT954" s="37"/>
      <c r="AU954" s="37"/>
      <c r="AV954" s="37"/>
      <c r="AW954" s="37"/>
      <c r="AX954" s="37"/>
      <c r="AY954" s="37"/>
      <c r="AZ954" s="37"/>
      <c r="BA954" s="37"/>
      <c r="BB954" s="37"/>
      <c r="BC954" s="37"/>
      <c r="BD954" s="37"/>
    </row>
    <row r="955" spans="1:56" ht="16.5" customHeight="1" x14ac:dyDescent="0.3">
      <c r="A955" s="39"/>
      <c r="B955" s="39"/>
      <c r="C955" s="39"/>
      <c r="D955" s="39"/>
      <c r="E955" s="37"/>
      <c r="F955" s="40"/>
      <c r="G955" s="37"/>
      <c r="H955" s="37"/>
      <c r="I955" s="37"/>
      <c r="J955" s="37"/>
      <c r="K955" s="37"/>
      <c r="L955" s="37"/>
      <c r="M955" s="37"/>
      <c r="N955" s="37"/>
      <c r="O955" s="37"/>
      <c r="P955" s="37"/>
      <c r="Q955" s="37"/>
      <c r="R955" s="37"/>
      <c r="S955" s="37"/>
      <c r="T955" s="37"/>
      <c r="U955" s="37"/>
      <c r="V955" s="37"/>
      <c r="W955" s="37"/>
      <c r="X955" s="37"/>
      <c r="Y955" s="37"/>
      <c r="Z955" s="37"/>
      <c r="AA955" s="37"/>
      <c r="AB955" s="37"/>
      <c r="AC955" s="37"/>
      <c r="AD955" s="37"/>
      <c r="AE955" s="37"/>
      <c r="AF955" s="37"/>
      <c r="AG955" s="37"/>
      <c r="AH955" s="37"/>
      <c r="AI955" s="37"/>
      <c r="AJ955" s="37"/>
      <c r="AK955" s="37"/>
      <c r="AL955" s="37"/>
      <c r="AM955" s="37"/>
      <c r="AN955" s="37"/>
      <c r="AO955" s="37"/>
      <c r="AP955" s="37"/>
      <c r="AQ955" s="37"/>
      <c r="AR955" s="37"/>
      <c r="AS955" s="37"/>
      <c r="AT955" s="37"/>
      <c r="AU955" s="37"/>
      <c r="AV955" s="37"/>
      <c r="AW955" s="37"/>
      <c r="AX955" s="37"/>
      <c r="AY955" s="37"/>
      <c r="AZ955" s="37"/>
      <c r="BA955" s="37"/>
      <c r="BB955" s="37"/>
      <c r="BC955" s="37"/>
      <c r="BD955" s="37"/>
    </row>
    <row r="956" spans="1:56" ht="16.5" customHeight="1" x14ac:dyDescent="0.3">
      <c r="A956" s="39"/>
      <c r="B956" s="39"/>
      <c r="C956" s="39"/>
      <c r="D956" s="39"/>
      <c r="E956" s="37"/>
      <c r="F956" s="40"/>
      <c r="G956" s="37"/>
      <c r="H956" s="37"/>
      <c r="I956" s="37"/>
      <c r="J956" s="37"/>
      <c r="K956" s="37"/>
      <c r="L956" s="37"/>
      <c r="M956" s="37"/>
      <c r="N956" s="37"/>
      <c r="O956" s="37"/>
      <c r="P956" s="37"/>
      <c r="Q956" s="37"/>
      <c r="R956" s="37"/>
      <c r="S956" s="37"/>
      <c r="T956" s="37"/>
      <c r="U956" s="37"/>
      <c r="V956" s="37"/>
      <c r="W956" s="37"/>
      <c r="X956" s="37"/>
      <c r="Y956" s="37"/>
      <c r="Z956" s="37"/>
      <c r="AA956" s="37"/>
      <c r="AB956" s="37"/>
      <c r="AC956" s="37"/>
      <c r="AD956" s="37"/>
      <c r="AE956" s="37"/>
      <c r="AF956" s="37"/>
      <c r="AG956" s="37"/>
      <c r="AH956" s="37"/>
      <c r="AI956" s="37"/>
      <c r="AJ956" s="37"/>
      <c r="AK956" s="37"/>
      <c r="AL956" s="37"/>
      <c r="AM956" s="37"/>
      <c r="AN956" s="37"/>
      <c r="AO956" s="37"/>
      <c r="AP956" s="37"/>
      <c r="AQ956" s="37"/>
      <c r="AR956" s="37"/>
      <c r="AS956" s="37"/>
      <c r="AT956" s="37"/>
      <c r="AU956" s="37"/>
      <c r="AV956" s="37"/>
      <c r="AW956" s="37"/>
      <c r="AX956" s="37"/>
      <c r="AY956" s="37"/>
      <c r="AZ956" s="37"/>
      <c r="BA956" s="37"/>
      <c r="BB956" s="37"/>
      <c r="BC956" s="37"/>
      <c r="BD956" s="37"/>
    </row>
    <row r="957" spans="1:56" ht="16.5" customHeight="1" x14ac:dyDescent="0.3">
      <c r="A957" s="39"/>
      <c r="B957" s="39"/>
      <c r="C957" s="39"/>
      <c r="D957" s="39"/>
      <c r="E957" s="37"/>
      <c r="F957" s="40"/>
      <c r="G957" s="37"/>
      <c r="H957" s="37"/>
      <c r="I957" s="37"/>
      <c r="J957" s="37"/>
      <c r="K957" s="37"/>
      <c r="L957" s="37"/>
      <c r="M957" s="37"/>
      <c r="N957" s="37"/>
      <c r="O957" s="37"/>
      <c r="P957" s="37"/>
      <c r="Q957" s="37"/>
      <c r="R957" s="37"/>
      <c r="S957" s="37"/>
      <c r="T957" s="37"/>
      <c r="U957" s="37"/>
      <c r="V957" s="37"/>
      <c r="W957" s="37"/>
      <c r="X957" s="37"/>
      <c r="Y957" s="37"/>
      <c r="Z957" s="37"/>
      <c r="AA957" s="37"/>
      <c r="AB957" s="37"/>
      <c r="AC957" s="37"/>
      <c r="AD957" s="37"/>
      <c r="AE957" s="37"/>
      <c r="AF957" s="37"/>
      <c r="AG957" s="37"/>
      <c r="AH957" s="37"/>
      <c r="AI957" s="37"/>
      <c r="AJ957" s="37"/>
      <c r="AK957" s="37"/>
      <c r="AL957" s="37"/>
      <c r="AM957" s="37"/>
      <c r="AN957" s="37"/>
      <c r="AO957" s="37"/>
      <c r="AP957" s="37"/>
      <c r="AQ957" s="37"/>
      <c r="AR957" s="37"/>
      <c r="AS957" s="37"/>
      <c r="AT957" s="37"/>
      <c r="AU957" s="37"/>
      <c r="AV957" s="37"/>
      <c r="AW957" s="37"/>
      <c r="AX957" s="37"/>
      <c r="AY957" s="37"/>
      <c r="AZ957" s="37"/>
      <c r="BA957" s="37"/>
      <c r="BB957" s="37"/>
      <c r="BC957" s="37"/>
      <c r="BD957" s="37"/>
    </row>
    <row r="958" spans="1:56" ht="16.5" customHeight="1" x14ac:dyDescent="0.3">
      <c r="A958" s="39"/>
      <c r="B958" s="39"/>
      <c r="C958" s="39"/>
      <c r="D958" s="39"/>
      <c r="E958" s="37"/>
      <c r="F958" s="40"/>
      <c r="G958" s="37"/>
      <c r="H958" s="37"/>
      <c r="I958" s="37"/>
      <c r="J958" s="37"/>
      <c r="K958" s="37"/>
      <c r="L958" s="37"/>
      <c r="M958" s="37"/>
      <c r="N958" s="37"/>
      <c r="O958" s="37"/>
      <c r="P958" s="37"/>
      <c r="Q958" s="37"/>
      <c r="R958" s="37"/>
      <c r="S958" s="37"/>
      <c r="T958" s="37"/>
      <c r="U958" s="37"/>
      <c r="V958" s="37"/>
      <c r="W958" s="37"/>
      <c r="X958" s="37"/>
      <c r="Y958" s="37"/>
      <c r="Z958" s="37"/>
      <c r="AA958" s="37"/>
      <c r="AB958" s="37"/>
      <c r="AC958" s="37"/>
      <c r="AD958" s="37"/>
      <c r="AE958" s="37"/>
      <c r="AF958" s="37"/>
      <c r="AG958" s="37"/>
      <c r="AH958" s="37"/>
      <c r="AI958" s="37"/>
      <c r="AJ958" s="37"/>
      <c r="AK958" s="37"/>
      <c r="AL958" s="37"/>
      <c r="AM958" s="37"/>
      <c r="AN958" s="37"/>
      <c r="AO958" s="37"/>
      <c r="AP958" s="37"/>
      <c r="AQ958" s="37"/>
      <c r="AR958" s="37"/>
      <c r="AS958" s="37"/>
      <c r="AT958" s="37"/>
      <c r="AU958" s="37"/>
      <c r="AV958" s="37"/>
      <c r="AW958" s="37"/>
      <c r="AX958" s="37"/>
      <c r="AY958" s="37"/>
      <c r="AZ958" s="37"/>
      <c r="BA958" s="37"/>
      <c r="BB958" s="37"/>
      <c r="BC958" s="37"/>
      <c r="BD958" s="37"/>
    </row>
    <row r="959" spans="1:56" ht="16.5" customHeight="1" x14ac:dyDescent="0.3">
      <c r="A959" s="39"/>
      <c r="B959" s="39"/>
      <c r="C959" s="39"/>
      <c r="D959" s="39"/>
      <c r="E959" s="37"/>
      <c r="F959" s="40"/>
      <c r="G959" s="37"/>
      <c r="H959" s="37"/>
      <c r="I959" s="37"/>
      <c r="J959" s="37"/>
      <c r="K959" s="37"/>
      <c r="L959" s="37"/>
      <c r="M959" s="37"/>
      <c r="N959" s="37"/>
      <c r="O959" s="37"/>
      <c r="P959" s="37"/>
      <c r="Q959" s="37"/>
      <c r="R959" s="37"/>
      <c r="S959" s="37"/>
      <c r="T959" s="37"/>
      <c r="U959" s="37"/>
      <c r="V959" s="37"/>
      <c r="W959" s="37"/>
      <c r="X959" s="37"/>
      <c r="Y959" s="37"/>
      <c r="Z959" s="37"/>
      <c r="AA959" s="37"/>
      <c r="AB959" s="37"/>
      <c r="AC959" s="37"/>
      <c r="AD959" s="37"/>
      <c r="AE959" s="37"/>
      <c r="AF959" s="37"/>
      <c r="AG959" s="37"/>
      <c r="AH959" s="37"/>
      <c r="AI959" s="37"/>
      <c r="AJ959" s="37"/>
      <c r="AK959" s="37"/>
      <c r="AL959" s="37"/>
      <c r="AM959" s="37"/>
      <c r="AN959" s="37"/>
      <c r="AO959" s="37"/>
      <c r="AP959" s="37"/>
      <c r="AQ959" s="37"/>
      <c r="AR959" s="37"/>
      <c r="AS959" s="37"/>
      <c r="AT959" s="37"/>
      <c r="AU959" s="37"/>
      <c r="AV959" s="37"/>
      <c r="AW959" s="37"/>
      <c r="AX959" s="37"/>
      <c r="AY959" s="37"/>
      <c r="AZ959" s="37"/>
      <c r="BA959" s="37"/>
      <c r="BB959" s="37"/>
      <c r="BC959" s="37"/>
      <c r="BD959" s="37"/>
    </row>
    <row r="960" spans="1:56" ht="16.5" customHeight="1" x14ac:dyDescent="0.3">
      <c r="A960" s="39"/>
      <c r="B960" s="39"/>
      <c r="C960" s="39"/>
      <c r="D960" s="39"/>
      <c r="E960" s="37"/>
      <c r="F960" s="40"/>
      <c r="G960" s="37"/>
      <c r="H960" s="37"/>
      <c r="I960" s="37"/>
      <c r="J960" s="37"/>
      <c r="K960" s="37"/>
      <c r="L960" s="37"/>
      <c r="M960" s="37"/>
      <c r="N960" s="37"/>
      <c r="O960" s="37"/>
      <c r="P960" s="37"/>
      <c r="Q960" s="37"/>
      <c r="R960" s="37"/>
      <c r="S960" s="37"/>
      <c r="T960" s="37"/>
      <c r="U960" s="37"/>
      <c r="V960" s="37"/>
      <c r="W960" s="37"/>
      <c r="X960" s="37"/>
      <c r="Y960" s="37"/>
      <c r="Z960" s="37"/>
      <c r="AA960" s="37"/>
      <c r="AB960" s="37"/>
      <c r="AC960" s="37"/>
      <c r="AD960" s="37"/>
      <c r="AE960" s="37"/>
      <c r="AF960" s="37"/>
      <c r="AG960" s="37"/>
      <c r="AH960" s="37"/>
      <c r="AI960" s="37"/>
      <c r="AJ960" s="37"/>
      <c r="AK960" s="37"/>
      <c r="AL960" s="37"/>
      <c r="AM960" s="37"/>
      <c r="AN960" s="37"/>
      <c r="AO960" s="37"/>
      <c r="AP960" s="37"/>
      <c r="AQ960" s="37"/>
      <c r="AR960" s="37"/>
      <c r="AS960" s="37"/>
      <c r="AT960" s="37"/>
      <c r="AU960" s="37"/>
      <c r="AV960" s="37"/>
      <c r="AW960" s="37"/>
      <c r="AX960" s="37"/>
      <c r="AY960" s="37"/>
      <c r="AZ960" s="37"/>
      <c r="BA960" s="37"/>
      <c r="BB960" s="37"/>
      <c r="BC960" s="37"/>
      <c r="BD960" s="37"/>
    </row>
    <row r="961" spans="1:56" ht="16.5" customHeight="1" x14ac:dyDescent="0.3">
      <c r="A961" s="39"/>
      <c r="B961" s="39"/>
      <c r="C961" s="39"/>
      <c r="D961" s="39"/>
      <c r="E961" s="37"/>
      <c r="F961" s="40"/>
      <c r="G961" s="37"/>
      <c r="H961" s="37"/>
      <c r="I961" s="37"/>
      <c r="J961" s="37"/>
      <c r="K961" s="37"/>
      <c r="L961" s="37"/>
      <c r="M961" s="37"/>
      <c r="N961" s="37"/>
      <c r="O961" s="37"/>
      <c r="P961" s="37"/>
      <c r="Q961" s="37"/>
      <c r="R961" s="37"/>
      <c r="S961" s="37"/>
      <c r="T961" s="37"/>
      <c r="U961" s="37"/>
      <c r="V961" s="37"/>
      <c r="W961" s="37"/>
      <c r="X961" s="37"/>
      <c r="Y961" s="37"/>
      <c r="Z961" s="37"/>
      <c r="AA961" s="37"/>
      <c r="AB961" s="37"/>
      <c r="AC961" s="37"/>
      <c r="AD961" s="37"/>
      <c r="AE961" s="37"/>
      <c r="AF961" s="37"/>
      <c r="AG961" s="37"/>
      <c r="AH961" s="37"/>
      <c r="AI961" s="37"/>
      <c r="AJ961" s="37"/>
      <c r="AK961" s="37"/>
      <c r="AL961" s="37"/>
      <c r="AM961" s="37"/>
      <c r="AN961" s="37"/>
      <c r="AO961" s="37"/>
      <c r="AP961" s="37"/>
      <c r="AQ961" s="37"/>
      <c r="AR961" s="37"/>
      <c r="AS961" s="37"/>
      <c r="AT961" s="37"/>
      <c r="AU961" s="37"/>
      <c r="AV961" s="37"/>
      <c r="AW961" s="37"/>
      <c r="AX961" s="37"/>
      <c r="AY961" s="37"/>
      <c r="AZ961" s="37"/>
      <c r="BA961" s="37"/>
      <c r="BB961" s="37"/>
      <c r="BC961" s="37"/>
      <c r="BD961" s="37"/>
    </row>
    <row r="962" spans="1:56" ht="16.5" customHeight="1" x14ac:dyDescent="0.3">
      <c r="A962" s="39"/>
      <c r="B962" s="39"/>
      <c r="C962" s="39"/>
      <c r="D962" s="39"/>
      <c r="E962" s="37"/>
      <c r="F962" s="40"/>
      <c r="G962" s="37"/>
      <c r="H962" s="37"/>
      <c r="I962" s="37"/>
      <c r="J962" s="37"/>
      <c r="K962" s="37"/>
      <c r="L962" s="37"/>
      <c r="M962" s="37"/>
      <c r="N962" s="37"/>
      <c r="O962" s="37"/>
      <c r="P962" s="37"/>
      <c r="Q962" s="37"/>
      <c r="R962" s="37"/>
      <c r="S962" s="37"/>
      <c r="T962" s="37"/>
      <c r="U962" s="37"/>
      <c r="V962" s="37"/>
      <c r="W962" s="37"/>
      <c r="X962" s="37"/>
      <c r="Y962" s="37"/>
      <c r="Z962" s="37"/>
      <c r="AA962" s="37"/>
      <c r="AB962" s="37"/>
      <c r="AC962" s="37"/>
      <c r="AD962" s="37"/>
      <c r="AE962" s="37"/>
      <c r="AF962" s="37"/>
      <c r="AG962" s="37"/>
      <c r="AH962" s="37"/>
      <c r="AI962" s="37"/>
      <c r="AJ962" s="37"/>
      <c r="AK962" s="37"/>
      <c r="AL962" s="37"/>
      <c r="AM962" s="37"/>
      <c r="AN962" s="37"/>
      <c r="AO962" s="37"/>
      <c r="AP962" s="37"/>
      <c r="AQ962" s="37"/>
      <c r="AR962" s="37"/>
      <c r="AS962" s="37"/>
      <c r="AT962" s="37"/>
      <c r="AU962" s="37"/>
      <c r="AV962" s="37"/>
      <c r="AW962" s="37"/>
      <c r="AX962" s="37"/>
      <c r="AY962" s="37"/>
      <c r="AZ962" s="37"/>
      <c r="BA962" s="37"/>
      <c r="BB962" s="37"/>
      <c r="BC962" s="37"/>
      <c r="BD962" s="37"/>
    </row>
    <row r="963" spans="1:56" ht="16.5" customHeight="1" x14ac:dyDescent="0.3">
      <c r="A963" s="39"/>
      <c r="B963" s="39"/>
      <c r="C963" s="39"/>
      <c r="D963" s="39"/>
      <c r="E963" s="37"/>
      <c r="F963" s="40"/>
      <c r="G963" s="37"/>
      <c r="H963" s="37"/>
      <c r="I963" s="37"/>
      <c r="J963" s="37"/>
      <c r="K963" s="37"/>
      <c r="L963" s="37"/>
      <c r="M963" s="37"/>
      <c r="N963" s="37"/>
      <c r="O963" s="37"/>
      <c r="P963" s="37"/>
      <c r="Q963" s="37"/>
      <c r="R963" s="37"/>
      <c r="S963" s="37"/>
      <c r="T963" s="37"/>
      <c r="U963" s="37"/>
      <c r="V963" s="37"/>
      <c r="W963" s="37"/>
      <c r="X963" s="37"/>
      <c r="Y963" s="37"/>
      <c r="Z963" s="37"/>
      <c r="AA963" s="37"/>
      <c r="AB963" s="37"/>
      <c r="AC963" s="37"/>
      <c r="AD963" s="37"/>
      <c r="AE963" s="37"/>
      <c r="AF963" s="37"/>
      <c r="AG963" s="37"/>
      <c r="AH963" s="37"/>
      <c r="AI963" s="37"/>
      <c r="AJ963" s="37"/>
      <c r="AK963" s="37"/>
      <c r="AL963" s="37"/>
      <c r="AM963" s="37"/>
      <c r="AN963" s="37"/>
      <c r="AO963" s="37"/>
      <c r="AP963" s="37"/>
      <c r="AQ963" s="37"/>
      <c r="AR963" s="37"/>
      <c r="AS963" s="37"/>
      <c r="AT963" s="37"/>
      <c r="AU963" s="37"/>
      <c r="AV963" s="37"/>
      <c r="AW963" s="37"/>
      <c r="AX963" s="37"/>
      <c r="AY963" s="37"/>
      <c r="AZ963" s="37"/>
      <c r="BA963" s="37"/>
      <c r="BB963" s="37"/>
      <c r="BC963" s="37"/>
      <c r="BD963" s="37"/>
    </row>
    <row r="964" spans="1:56" ht="16.5" customHeight="1" x14ac:dyDescent="0.3">
      <c r="A964" s="39"/>
      <c r="B964" s="39"/>
      <c r="C964" s="39"/>
      <c r="D964" s="39"/>
      <c r="E964" s="37"/>
      <c r="F964" s="40"/>
      <c r="G964" s="37"/>
      <c r="H964" s="37"/>
      <c r="I964" s="37"/>
      <c r="J964" s="37"/>
      <c r="K964" s="37"/>
      <c r="L964" s="37"/>
      <c r="M964" s="37"/>
      <c r="N964" s="37"/>
      <c r="O964" s="37"/>
      <c r="P964" s="37"/>
      <c r="Q964" s="37"/>
      <c r="R964" s="37"/>
      <c r="S964" s="37"/>
      <c r="T964" s="37"/>
      <c r="U964" s="37"/>
      <c r="V964" s="37"/>
      <c r="W964" s="37"/>
      <c r="X964" s="37"/>
      <c r="Y964" s="37"/>
      <c r="Z964" s="37"/>
      <c r="AA964" s="37"/>
      <c r="AB964" s="37"/>
      <c r="AC964" s="37"/>
      <c r="AD964" s="37"/>
      <c r="AE964" s="37"/>
      <c r="AF964" s="37"/>
      <c r="AG964" s="37"/>
      <c r="AH964" s="37"/>
      <c r="AI964" s="37"/>
      <c r="AJ964" s="37"/>
      <c r="AK964" s="37"/>
      <c r="AL964" s="37"/>
      <c r="AM964" s="37"/>
      <c r="AN964" s="37"/>
      <c r="AO964" s="37"/>
      <c r="AP964" s="37"/>
      <c r="AQ964" s="37"/>
      <c r="AR964" s="37"/>
      <c r="AS964" s="37"/>
      <c r="AT964" s="37"/>
      <c r="AU964" s="37"/>
      <c r="AV964" s="37"/>
      <c r="AW964" s="37"/>
      <c r="AX964" s="37"/>
      <c r="AY964" s="37"/>
      <c r="AZ964" s="37"/>
      <c r="BA964" s="37"/>
      <c r="BB964" s="37"/>
      <c r="BC964" s="37"/>
      <c r="BD964" s="37"/>
    </row>
    <row r="965" spans="1:56" ht="16.5" customHeight="1" x14ac:dyDescent="0.3">
      <c r="A965" s="39"/>
      <c r="B965" s="39"/>
      <c r="C965" s="39"/>
      <c r="D965" s="39"/>
      <c r="E965" s="37"/>
      <c r="F965" s="40"/>
      <c r="G965" s="37"/>
      <c r="H965" s="37"/>
      <c r="I965" s="37"/>
      <c r="J965" s="37"/>
      <c r="K965" s="37"/>
      <c r="L965" s="37"/>
      <c r="M965" s="37"/>
      <c r="N965" s="37"/>
      <c r="O965" s="37"/>
      <c r="P965" s="37"/>
      <c r="Q965" s="37"/>
      <c r="R965" s="37"/>
      <c r="S965" s="37"/>
      <c r="T965" s="37"/>
      <c r="U965" s="37"/>
      <c r="V965" s="37"/>
      <c r="W965" s="37"/>
      <c r="X965" s="37"/>
      <c r="Y965" s="37"/>
      <c r="Z965" s="37"/>
      <c r="AA965" s="37"/>
      <c r="AB965" s="37"/>
      <c r="AC965" s="37"/>
      <c r="AD965" s="37"/>
      <c r="AE965" s="37"/>
      <c r="AF965" s="37"/>
      <c r="AG965" s="37"/>
      <c r="AH965" s="37"/>
      <c r="AI965" s="37"/>
      <c r="AJ965" s="37"/>
      <c r="AK965" s="37"/>
      <c r="AL965" s="37"/>
      <c r="AM965" s="37"/>
      <c r="AN965" s="37"/>
      <c r="AO965" s="37"/>
      <c r="AP965" s="37"/>
      <c r="AQ965" s="37"/>
      <c r="AR965" s="37"/>
      <c r="AS965" s="37"/>
      <c r="AT965" s="37"/>
      <c r="AU965" s="37"/>
      <c r="AV965" s="37"/>
      <c r="AW965" s="37"/>
      <c r="AX965" s="37"/>
      <c r="AY965" s="37"/>
      <c r="AZ965" s="37"/>
      <c r="BA965" s="37"/>
      <c r="BB965" s="37"/>
      <c r="BC965" s="37"/>
      <c r="BD965" s="37"/>
    </row>
    <row r="966" spans="1:56" ht="16.5" customHeight="1" x14ac:dyDescent="0.3">
      <c r="A966" s="39"/>
      <c r="B966" s="39"/>
      <c r="C966" s="39"/>
      <c r="D966" s="39"/>
      <c r="E966" s="37"/>
      <c r="F966" s="40"/>
      <c r="G966" s="37"/>
      <c r="H966" s="37"/>
      <c r="I966" s="37"/>
      <c r="J966" s="37"/>
      <c r="K966" s="37"/>
      <c r="L966" s="37"/>
      <c r="M966" s="37"/>
      <c r="N966" s="37"/>
      <c r="O966" s="37"/>
      <c r="P966" s="37"/>
      <c r="Q966" s="37"/>
      <c r="R966" s="37"/>
      <c r="S966" s="37"/>
      <c r="T966" s="37"/>
      <c r="U966" s="37"/>
      <c r="V966" s="37"/>
      <c r="W966" s="37"/>
      <c r="X966" s="37"/>
      <c r="Y966" s="37"/>
      <c r="Z966" s="37"/>
      <c r="AA966" s="37"/>
      <c r="AB966" s="37"/>
      <c r="AC966" s="37"/>
      <c r="AD966" s="37"/>
      <c r="AE966" s="37"/>
      <c r="AF966" s="37"/>
      <c r="AG966" s="37"/>
      <c r="AH966" s="37"/>
      <c r="AI966" s="37"/>
      <c r="AJ966" s="37"/>
      <c r="AK966" s="37"/>
      <c r="AL966" s="37"/>
      <c r="AM966" s="37"/>
      <c r="AN966" s="37"/>
      <c r="AO966" s="37"/>
      <c r="AP966" s="37"/>
      <c r="AQ966" s="37"/>
      <c r="AR966" s="37"/>
      <c r="AS966" s="37"/>
      <c r="AT966" s="37"/>
      <c r="AU966" s="37"/>
      <c r="AV966" s="37"/>
      <c r="AW966" s="37"/>
      <c r="AX966" s="37"/>
      <c r="AY966" s="37"/>
      <c r="AZ966" s="37"/>
      <c r="BA966" s="37"/>
      <c r="BB966" s="37"/>
      <c r="BC966" s="37"/>
      <c r="BD966" s="37"/>
    </row>
    <row r="967" spans="1:56" ht="16.5" customHeight="1" x14ac:dyDescent="0.3">
      <c r="A967" s="39"/>
      <c r="B967" s="39"/>
      <c r="C967" s="39"/>
      <c r="D967" s="39"/>
      <c r="E967" s="37"/>
      <c r="F967" s="40"/>
      <c r="G967" s="37"/>
      <c r="H967" s="37"/>
      <c r="I967" s="37"/>
      <c r="J967" s="37"/>
      <c r="K967" s="37"/>
      <c r="L967" s="37"/>
      <c r="M967" s="37"/>
      <c r="N967" s="37"/>
      <c r="O967" s="37"/>
      <c r="P967" s="37"/>
      <c r="Q967" s="37"/>
      <c r="R967" s="37"/>
      <c r="S967" s="37"/>
      <c r="T967" s="37"/>
      <c r="U967" s="37"/>
      <c r="V967" s="37"/>
      <c r="W967" s="37"/>
      <c r="X967" s="37"/>
      <c r="Y967" s="37"/>
      <c r="Z967" s="37"/>
      <c r="AA967" s="37"/>
      <c r="AB967" s="37"/>
      <c r="AC967" s="37"/>
      <c r="AD967" s="37"/>
      <c r="AE967" s="37"/>
      <c r="AF967" s="37"/>
      <c r="AG967" s="37"/>
      <c r="AH967" s="37"/>
      <c r="AI967" s="37"/>
      <c r="AJ967" s="37"/>
      <c r="AK967" s="37"/>
      <c r="AL967" s="37"/>
      <c r="AM967" s="37"/>
      <c r="AN967" s="37"/>
      <c r="AO967" s="37"/>
      <c r="AP967" s="37"/>
      <c r="AQ967" s="37"/>
      <c r="AR967" s="37"/>
      <c r="AS967" s="37"/>
      <c r="AT967" s="37"/>
      <c r="AU967" s="37"/>
      <c r="AV967" s="37"/>
      <c r="AW967" s="37"/>
      <c r="AX967" s="37"/>
      <c r="AY967" s="37"/>
      <c r="AZ967" s="37"/>
      <c r="BA967" s="37"/>
      <c r="BB967" s="37"/>
      <c r="BC967" s="37"/>
      <c r="BD967" s="37"/>
    </row>
    <row r="968" spans="1:56" ht="16.5" customHeight="1" x14ac:dyDescent="0.3">
      <c r="A968" s="39"/>
      <c r="B968" s="39"/>
      <c r="C968" s="39"/>
      <c r="D968" s="39"/>
      <c r="E968" s="37"/>
      <c r="F968" s="40"/>
      <c r="G968" s="37"/>
      <c r="H968" s="37"/>
      <c r="I968" s="37"/>
      <c r="J968" s="37"/>
      <c r="K968" s="37"/>
      <c r="L968" s="37"/>
      <c r="M968" s="37"/>
      <c r="N968" s="37"/>
      <c r="O968" s="37"/>
      <c r="P968" s="37"/>
      <c r="Q968" s="37"/>
      <c r="R968" s="37"/>
      <c r="S968" s="37"/>
      <c r="T968" s="37"/>
      <c r="U968" s="37"/>
      <c r="V968" s="37"/>
      <c r="W968" s="37"/>
      <c r="X968" s="37"/>
      <c r="Y968" s="37"/>
      <c r="Z968" s="37"/>
      <c r="AA968" s="37"/>
      <c r="AB968" s="37"/>
      <c r="AC968" s="37"/>
      <c r="AD968" s="37"/>
      <c r="AE968" s="37"/>
      <c r="AF968" s="37"/>
      <c r="AG968" s="37"/>
      <c r="AH968" s="37"/>
      <c r="AI968" s="37"/>
      <c r="AJ968" s="37"/>
      <c r="AK968" s="37"/>
      <c r="AL968" s="37"/>
      <c r="AM968" s="37"/>
      <c r="AN968" s="37"/>
      <c r="AO968" s="37"/>
      <c r="AP968" s="37"/>
      <c r="AQ968" s="37"/>
      <c r="AR968" s="37"/>
      <c r="AS968" s="37"/>
      <c r="AT968" s="37"/>
      <c r="AU968" s="37"/>
      <c r="AV968" s="37"/>
      <c r="AW968" s="37"/>
      <c r="AX968" s="37"/>
      <c r="AY968" s="37"/>
      <c r="AZ968" s="37"/>
      <c r="BA968" s="37"/>
      <c r="BB968" s="37"/>
      <c r="BC968" s="37"/>
      <c r="BD968" s="37"/>
    </row>
    <row r="969" spans="1:56" ht="16.5" customHeight="1" x14ac:dyDescent="0.3">
      <c r="A969" s="39"/>
      <c r="B969" s="39"/>
      <c r="C969" s="39"/>
      <c r="D969" s="39"/>
      <c r="E969" s="37"/>
      <c r="F969" s="40"/>
      <c r="G969" s="37"/>
      <c r="H969" s="37"/>
      <c r="I969" s="37"/>
      <c r="J969" s="37"/>
      <c r="K969" s="37"/>
      <c r="L969" s="37"/>
      <c r="M969" s="37"/>
      <c r="N969" s="37"/>
      <c r="O969" s="37"/>
      <c r="P969" s="37"/>
      <c r="Q969" s="37"/>
      <c r="R969" s="37"/>
      <c r="S969" s="37"/>
      <c r="T969" s="37"/>
      <c r="U969" s="37"/>
      <c r="V969" s="37"/>
      <c r="W969" s="37"/>
      <c r="X969" s="37"/>
      <c r="Y969" s="37"/>
      <c r="Z969" s="37"/>
      <c r="AA969" s="37"/>
      <c r="AB969" s="37"/>
      <c r="AC969" s="37"/>
      <c r="AD969" s="37"/>
      <c r="AE969" s="37"/>
      <c r="AF969" s="37"/>
      <c r="AG969" s="37"/>
      <c r="AH969" s="37"/>
      <c r="AI969" s="37"/>
      <c r="AJ969" s="37"/>
      <c r="AK969" s="37"/>
      <c r="AL969" s="37"/>
      <c r="AM969" s="37"/>
      <c r="AN969" s="37"/>
      <c r="AO969" s="37"/>
      <c r="AP969" s="37"/>
      <c r="AQ969" s="37"/>
      <c r="AR969" s="37"/>
      <c r="AS969" s="37"/>
      <c r="AT969" s="37"/>
      <c r="AU969" s="37"/>
      <c r="AV969" s="37"/>
      <c r="AW969" s="37"/>
      <c r="AX969" s="37"/>
      <c r="AY969" s="37"/>
      <c r="AZ969" s="37"/>
      <c r="BA969" s="37"/>
      <c r="BB969" s="37"/>
      <c r="BC969" s="37"/>
      <c r="BD969" s="37"/>
    </row>
    <row r="970" spans="1:56" ht="16.5" customHeight="1" x14ac:dyDescent="0.3">
      <c r="A970" s="39"/>
      <c r="B970" s="39"/>
      <c r="C970" s="39"/>
      <c r="D970" s="39"/>
      <c r="E970" s="37"/>
      <c r="F970" s="40"/>
      <c r="G970" s="37"/>
      <c r="H970" s="37"/>
      <c r="I970" s="37"/>
      <c r="J970" s="37"/>
      <c r="K970" s="37"/>
      <c r="L970" s="37"/>
      <c r="M970" s="37"/>
      <c r="N970" s="37"/>
      <c r="O970" s="37"/>
      <c r="P970" s="37"/>
      <c r="Q970" s="37"/>
      <c r="R970" s="37"/>
      <c r="S970" s="37"/>
      <c r="T970" s="37"/>
      <c r="U970" s="37"/>
      <c r="V970" s="37"/>
      <c r="W970" s="37"/>
      <c r="X970" s="37"/>
      <c r="Y970" s="37"/>
      <c r="Z970" s="37"/>
      <c r="AA970" s="37"/>
      <c r="AB970" s="37"/>
      <c r="AC970" s="37"/>
      <c r="AD970" s="37"/>
      <c r="AE970" s="37"/>
      <c r="AF970" s="37"/>
      <c r="AG970" s="37"/>
      <c r="AH970" s="37"/>
      <c r="AI970" s="37"/>
      <c r="AJ970" s="37"/>
      <c r="AK970" s="37"/>
      <c r="AL970" s="37"/>
      <c r="AM970" s="37"/>
      <c r="AN970" s="37"/>
      <c r="AO970" s="37"/>
      <c r="AP970" s="37"/>
      <c r="AQ970" s="37"/>
      <c r="AR970" s="37"/>
      <c r="AS970" s="37"/>
      <c r="AT970" s="37"/>
      <c r="AU970" s="37"/>
      <c r="AV970" s="37"/>
      <c r="AW970" s="37"/>
      <c r="AX970" s="37"/>
      <c r="AY970" s="37"/>
      <c r="AZ970" s="37"/>
      <c r="BA970" s="37"/>
      <c r="BB970" s="37"/>
      <c r="BC970" s="37"/>
      <c r="BD970" s="37"/>
    </row>
    <row r="971" spans="1:56" ht="16.5" customHeight="1" x14ac:dyDescent="0.3">
      <c r="A971" s="39"/>
      <c r="B971" s="39"/>
      <c r="C971" s="39"/>
      <c r="D971" s="39"/>
      <c r="E971" s="37"/>
      <c r="F971" s="40"/>
      <c r="G971" s="37"/>
      <c r="H971" s="37"/>
      <c r="I971" s="37"/>
      <c r="J971" s="37"/>
      <c r="K971" s="37"/>
      <c r="L971" s="37"/>
      <c r="M971" s="37"/>
      <c r="N971" s="37"/>
      <c r="O971" s="37"/>
      <c r="P971" s="37"/>
      <c r="Q971" s="37"/>
      <c r="R971" s="37"/>
      <c r="S971" s="37"/>
      <c r="T971" s="37"/>
      <c r="U971" s="37"/>
      <c r="V971" s="37"/>
      <c r="W971" s="37"/>
      <c r="X971" s="37"/>
      <c r="Y971" s="37"/>
      <c r="Z971" s="37"/>
      <c r="AA971" s="37"/>
      <c r="AB971" s="37"/>
      <c r="AC971" s="37"/>
      <c r="AD971" s="37"/>
      <c r="AE971" s="37"/>
      <c r="AF971" s="37"/>
      <c r="AG971" s="37"/>
      <c r="AH971" s="37"/>
      <c r="AI971" s="37"/>
      <c r="AJ971" s="37"/>
      <c r="AK971" s="37"/>
      <c r="AL971" s="37"/>
      <c r="AM971" s="37"/>
      <c r="AN971" s="37"/>
      <c r="AO971" s="37"/>
      <c r="AP971" s="37"/>
      <c r="AQ971" s="37"/>
      <c r="AR971" s="37"/>
      <c r="AS971" s="37"/>
      <c r="AT971" s="37"/>
      <c r="AU971" s="37"/>
      <c r="AV971" s="37"/>
      <c r="AW971" s="37"/>
      <c r="AX971" s="37"/>
      <c r="AY971" s="37"/>
      <c r="AZ971" s="37"/>
      <c r="BA971" s="37"/>
      <c r="BB971" s="37"/>
      <c r="BC971" s="37"/>
      <c r="BD971" s="37"/>
    </row>
    <row r="972" spans="1:56" ht="16.5" customHeight="1" x14ac:dyDescent="0.3">
      <c r="A972" s="39"/>
      <c r="B972" s="39"/>
      <c r="C972" s="39"/>
      <c r="D972" s="39"/>
      <c r="E972" s="37"/>
      <c r="F972" s="40"/>
      <c r="G972" s="37"/>
      <c r="H972" s="37"/>
      <c r="I972" s="37"/>
      <c r="J972" s="37"/>
      <c r="K972" s="37"/>
      <c r="L972" s="37"/>
      <c r="M972" s="37"/>
      <c r="N972" s="37"/>
      <c r="O972" s="37"/>
      <c r="P972" s="37"/>
      <c r="Q972" s="37"/>
      <c r="R972" s="37"/>
      <c r="S972" s="37"/>
      <c r="T972" s="37"/>
      <c r="U972" s="37"/>
      <c r="V972" s="37"/>
      <c r="W972" s="37"/>
      <c r="X972" s="37"/>
      <c r="Y972" s="37"/>
      <c r="Z972" s="37"/>
      <c r="AA972" s="37"/>
      <c r="AB972" s="37"/>
      <c r="AC972" s="37"/>
      <c r="AD972" s="37"/>
      <c r="AE972" s="37"/>
      <c r="AF972" s="37"/>
      <c r="AG972" s="37"/>
      <c r="AH972" s="37"/>
      <c r="AI972" s="37"/>
      <c r="AJ972" s="37"/>
      <c r="AK972" s="37"/>
      <c r="AL972" s="37"/>
      <c r="AM972" s="37"/>
      <c r="AN972" s="37"/>
      <c r="AO972" s="37"/>
      <c r="AP972" s="37"/>
      <c r="AQ972" s="37"/>
      <c r="AR972" s="37"/>
      <c r="AS972" s="37"/>
      <c r="AT972" s="37"/>
      <c r="AU972" s="37"/>
      <c r="AV972" s="37"/>
      <c r="AW972" s="37"/>
      <c r="AX972" s="37"/>
      <c r="AY972" s="37"/>
      <c r="AZ972" s="37"/>
      <c r="BA972" s="37"/>
      <c r="BB972" s="37"/>
      <c r="BC972" s="37"/>
      <c r="BD972" s="37"/>
    </row>
    <row r="973" spans="1:56" ht="16.5" customHeight="1" x14ac:dyDescent="0.3">
      <c r="A973" s="39"/>
      <c r="B973" s="39"/>
      <c r="C973" s="39"/>
      <c r="D973" s="39"/>
      <c r="E973" s="37"/>
      <c r="F973" s="40"/>
      <c r="G973" s="37"/>
      <c r="H973" s="37"/>
      <c r="I973" s="37"/>
      <c r="J973" s="37"/>
      <c r="K973" s="37"/>
      <c r="L973" s="37"/>
      <c r="M973" s="37"/>
      <c r="N973" s="37"/>
      <c r="O973" s="37"/>
      <c r="P973" s="37"/>
      <c r="Q973" s="37"/>
      <c r="R973" s="37"/>
      <c r="S973" s="37"/>
      <c r="T973" s="37"/>
      <c r="U973" s="37"/>
      <c r="V973" s="37"/>
      <c r="W973" s="37"/>
      <c r="X973" s="37"/>
      <c r="Y973" s="37"/>
      <c r="Z973" s="37"/>
      <c r="AA973" s="37"/>
      <c r="AB973" s="37"/>
      <c r="AC973" s="37"/>
      <c r="AD973" s="37"/>
      <c r="AE973" s="37"/>
      <c r="AF973" s="37"/>
      <c r="AG973" s="37"/>
      <c r="AH973" s="37"/>
      <c r="AI973" s="37"/>
      <c r="AJ973" s="37"/>
      <c r="AK973" s="37"/>
      <c r="AL973" s="37"/>
      <c r="AM973" s="37"/>
      <c r="AN973" s="37"/>
      <c r="AO973" s="37"/>
      <c r="AP973" s="37"/>
      <c r="AQ973" s="37"/>
      <c r="AR973" s="37"/>
      <c r="AS973" s="37"/>
      <c r="AT973" s="37"/>
      <c r="AU973" s="37"/>
      <c r="AV973" s="37"/>
      <c r="AW973" s="37"/>
      <c r="AX973" s="37"/>
      <c r="AY973" s="37"/>
      <c r="AZ973" s="37"/>
      <c r="BA973" s="37"/>
      <c r="BB973" s="37"/>
      <c r="BC973" s="37"/>
      <c r="BD973" s="37"/>
    </row>
    <row r="974" spans="1:56" ht="16.5" customHeight="1" x14ac:dyDescent="0.3">
      <c r="A974" s="39"/>
      <c r="B974" s="39"/>
      <c r="C974" s="39"/>
      <c r="D974" s="39"/>
      <c r="E974" s="37"/>
      <c r="F974" s="40"/>
      <c r="G974" s="37"/>
      <c r="H974" s="37"/>
      <c r="I974" s="37"/>
      <c r="J974" s="37"/>
      <c r="K974" s="37"/>
      <c r="L974" s="37"/>
      <c r="M974" s="37"/>
      <c r="N974" s="37"/>
      <c r="O974" s="37"/>
      <c r="P974" s="37"/>
      <c r="Q974" s="37"/>
      <c r="R974" s="37"/>
      <c r="S974" s="37"/>
      <c r="T974" s="37"/>
      <c r="U974" s="37"/>
      <c r="V974" s="37"/>
      <c r="W974" s="37"/>
      <c r="X974" s="37"/>
      <c r="Y974" s="37"/>
      <c r="Z974" s="37"/>
      <c r="AA974" s="37"/>
      <c r="AB974" s="37"/>
      <c r="AC974" s="37"/>
      <c r="AD974" s="37"/>
      <c r="AE974" s="37"/>
      <c r="AF974" s="37"/>
      <c r="AG974" s="37"/>
      <c r="AH974" s="37"/>
      <c r="AI974" s="37"/>
      <c r="AJ974" s="37"/>
      <c r="AK974" s="37"/>
      <c r="AL974" s="37"/>
      <c r="AM974" s="37"/>
      <c r="AN974" s="37"/>
      <c r="AO974" s="37"/>
      <c r="AP974" s="37"/>
      <c r="AQ974" s="37"/>
      <c r="AR974" s="37"/>
      <c r="AS974" s="37"/>
      <c r="AT974" s="37"/>
      <c r="AU974" s="37"/>
      <c r="AV974" s="37"/>
      <c r="AW974" s="37"/>
      <c r="AX974" s="37"/>
      <c r="AY974" s="37"/>
      <c r="AZ974" s="37"/>
      <c r="BA974" s="37"/>
      <c r="BB974" s="37"/>
      <c r="BC974" s="37"/>
      <c r="BD974" s="37"/>
    </row>
    <row r="975" spans="1:56" ht="16.5" customHeight="1" x14ac:dyDescent="0.3">
      <c r="A975" s="39"/>
      <c r="B975" s="39"/>
      <c r="C975" s="39"/>
      <c r="D975" s="39"/>
      <c r="E975" s="37"/>
      <c r="F975" s="40"/>
      <c r="G975" s="37"/>
      <c r="H975" s="37"/>
      <c r="I975" s="37"/>
      <c r="J975" s="37"/>
      <c r="K975" s="37"/>
      <c r="L975" s="37"/>
      <c r="M975" s="37"/>
      <c r="N975" s="37"/>
      <c r="O975" s="37"/>
      <c r="P975" s="37"/>
      <c r="Q975" s="37"/>
      <c r="R975" s="37"/>
      <c r="S975" s="37"/>
      <c r="T975" s="37"/>
      <c r="U975" s="37"/>
      <c r="V975" s="37"/>
      <c r="W975" s="37"/>
      <c r="X975" s="37"/>
      <c r="Y975" s="37"/>
      <c r="Z975" s="37"/>
      <c r="AA975" s="37"/>
      <c r="AB975" s="37"/>
      <c r="AC975" s="37"/>
      <c r="AD975" s="37"/>
      <c r="AE975" s="37"/>
      <c r="AF975" s="37"/>
      <c r="AG975" s="37"/>
      <c r="AH975" s="37"/>
      <c r="AI975" s="37"/>
      <c r="AJ975" s="37"/>
      <c r="AK975" s="37"/>
      <c r="AL975" s="37"/>
      <c r="AM975" s="37"/>
      <c r="AN975" s="37"/>
      <c r="AO975" s="37"/>
      <c r="AP975" s="37"/>
      <c r="AQ975" s="37"/>
      <c r="AR975" s="37"/>
      <c r="AS975" s="37"/>
      <c r="AT975" s="37"/>
      <c r="AU975" s="37"/>
      <c r="AV975" s="37"/>
      <c r="AW975" s="37"/>
      <c r="AX975" s="37"/>
      <c r="AY975" s="37"/>
      <c r="AZ975" s="37"/>
      <c r="BA975" s="37"/>
      <c r="BB975" s="37"/>
      <c r="BC975" s="37"/>
      <c r="BD975" s="37"/>
    </row>
    <row r="976" spans="1:56" ht="16.5" customHeight="1" x14ac:dyDescent="0.3">
      <c r="A976" s="39"/>
      <c r="B976" s="39"/>
      <c r="C976" s="39"/>
      <c r="D976" s="39"/>
      <c r="E976" s="37"/>
      <c r="F976" s="40"/>
      <c r="G976" s="37"/>
      <c r="H976" s="37"/>
      <c r="I976" s="37"/>
      <c r="J976" s="37"/>
      <c r="K976" s="37"/>
      <c r="L976" s="37"/>
      <c r="M976" s="37"/>
      <c r="N976" s="37"/>
      <c r="O976" s="37"/>
      <c r="P976" s="37"/>
      <c r="Q976" s="37"/>
      <c r="R976" s="37"/>
      <c r="S976" s="37"/>
      <c r="T976" s="37"/>
      <c r="U976" s="37"/>
      <c r="V976" s="37"/>
      <c r="W976" s="37"/>
      <c r="X976" s="37"/>
      <c r="Y976" s="37"/>
      <c r="Z976" s="37"/>
      <c r="AA976" s="37"/>
      <c r="AB976" s="37"/>
      <c r="AC976" s="37"/>
      <c r="AD976" s="37"/>
      <c r="AE976" s="37"/>
      <c r="AF976" s="37"/>
      <c r="AG976" s="37"/>
      <c r="AH976" s="37"/>
      <c r="AI976" s="37"/>
      <c r="AJ976" s="37"/>
      <c r="AK976" s="37"/>
      <c r="AL976" s="37"/>
      <c r="AM976" s="37"/>
      <c r="AN976" s="37"/>
      <c r="AO976" s="37"/>
      <c r="AP976" s="37"/>
      <c r="AQ976" s="37"/>
      <c r="AR976" s="37"/>
      <c r="AS976" s="37"/>
      <c r="AT976" s="37"/>
      <c r="AU976" s="37"/>
      <c r="AV976" s="37"/>
      <c r="AW976" s="37"/>
      <c r="AX976" s="37"/>
      <c r="AY976" s="37"/>
      <c r="AZ976" s="37"/>
      <c r="BA976" s="37"/>
      <c r="BB976" s="37"/>
      <c r="BC976" s="37"/>
      <c r="BD976" s="37"/>
    </row>
    <row r="977" spans="1:56" ht="16.5" customHeight="1" x14ac:dyDescent="0.3">
      <c r="A977" s="39"/>
      <c r="B977" s="39"/>
      <c r="C977" s="39"/>
      <c r="D977" s="39"/>
      <c r="E977" s="37"/>
      <c r="F977" s="40"/>
      <c r="G977" s="37"/>
      <c r="H977" s="37"/>
      <c r="I977" s="37"/>
      <c r="J977" s="37"/>
      <c r="K977" s="37"/>
      <c r="L977" s="37"/>
      <c r="M977" s="37"/>
      <c r="N977" s="37"/>
      <c r="O977" s="37"/>
      <c r="P977" s="37"/>
      <c r="Q977" s="37"/>
      <c r="R977" s="37"/>
      <c r="S977" s="37"/>
      <c r="T977" s="37"/>
      <c r="U977" s="37"/>
      <c r="V977" s="37"/>
      <c r="W977" s="37"/>
      <c r="X977" s="37"/>
      <c r="Y977" s="37"/>
      <c r="Z977" s="37"/>
      <c r="AA977" s="37"/>
      <c r="AB977" s="37"/>
      <c r="AC977" s="37"/>
      <c r="AD977" s="37"/>
      <c r="AE977" s="37"/>
      <c r="AF977" s="37"/>
      <c r="AG977" s="37"/>
      <c r="AH977" s="37"/>
      <c r="AI977" s="37"/>
      <c r="AJ977" s="37"/>
      <c r="AK977" s="37"/>
      <c r="AL977" s="37"/>
      <c r="AM977" s="37"/>
      <c r="AN977" s="37"/>
      <c r="AO977" s="37"/>
      <c r="AP977" s="37"/>
      <c r="AQ977" s="37"/>
      <c r="AR977" s="37"/>
      <c r="AS977" s="37"/>
      <c r="AT977" s="37"/>
      <c r="AU977" s="37"/>
      <c r="AV977" s="37"/>
      <c r="AW977" s="37"/>
      <c r="AX977" s="37"/>
      <c r="AY977" s="37"/>
      <c r="AZ977" s="37"/>
      <c r="BA977" s="37"/>
      <c r="BB977" s="37"/>
      <c r="BC977" s="37"/>
      <c r="BD977" s="37"/>
    </row>
    <row r="978" spans="1:56" ht="16.5" customHeight="1" x14ac:dyDescent="0.3">
      <c r="A978" s="39"/>
      <c r="B978" s="39"/>
      <c r="C978" s="39"/>
      <c r="D978" s="39"/>
      <c r="E978" s="37"/>
      <c r="F978" s="40"/>
      <c r="G978" s="37"/>
      <c r="H978" s="37"/>
      <c r="I978" s="37"/>
      <c r="J978" s="37"/>
      <c r="K978" s="37"/>
      <c r="L978" s="37"/>
      <c r="M978" s="37"/>
      <c r="N978" s="37"/>
      <c r="O978" s="37"/>
      <c r="P978" s="37"/>
      <c r="Q978" s="37"/>
      <c r="R978" s="37"/>
      <c r="S978" s="37"/>
      <c r="T978" s="37"/>
      <c r="U978" s="37"/>
      <c r="V978" s="37"/>
      <c r="W978" s="37"/>
      <c r="X978" s="37"/>
      <c r="Y978" s="37"/>
      <c r="Z978" s="37"/>
      <c r="AA978" s="37"/>
      <c r="AB978" s="37"/>
      <c r="AC978" s="37"/>
      <c r="AD978" s="37"/>
      <c r="AE978" s="37"/>
      <c r="AF978" s="37"/>
      <c r="AG978" s="37"/>
      <c r="AH978" s="37"/>
      <c r="AI978" s="37"/>
      <c r="AJ978" s="37"/>
      <c r="AK978" s="37"/>
      <c r="AL978" s="37"/>
      <c r="AM978" s="37"/>
      <c r="AN978" s="37"/>
      <c r="AO978" s="37"/>
      <c r="AP978" s="37"/>
      <c r="AQ978" s="37"/>
      <c r="AR978" s="37"/>
      <c r="AS978" s="37"/>
      <c r="AT978" s="37"/>
      <c r="AU978" s="37"/>
      <c r="AV978" s="37"/>
      <c r="AW978" s="37"/>
      <c r="AX978" s="37"/>
      <c r="AY978" s="37"/>
      <c r="AZ978" s="37"/>
      <c r="BA978" s="37"/>
      <c r="BB978" s="37"/>
      <c r="BC978" s="37"/>
      <c r="BD978" s="37"/>
    </row>
    <row r="979" spans="1:56" ht="16.5" customHeight="1" x14ac:dyDescent="0.3">
      <c r="A979" s="39"/>
      <c r="B979" s="39"/>
      <c r="C979" s="39"/>
      <c r="D979" s="39"/>
      <c r="E979" s="37"/>
      <c r="F979" s="40"/>
      <c r="G979" s="37"/>
      <c r="H979" s="37"/>
      <c r="I979" s="37"/>
      <c r="J979" s="37"/>
      <c r="K979" s="37"/>
      <c r="L979" s="37"/>
      <c r="M979" s="37"/>
      <c r="N979" s="37"/>
      <c r="O979" s="37"/>
      <c r="P979" s="37"/>
      <c r="Q979" s="37"/>
      <c r="R979" s="37"/>
      <c r="S979" s="37"/>
      <c r="T979" s="37"/>
      <c r="U979" s="37"/>
      <c r="V979" s="37"/>
      <c r="W979" s="37"/>
      <c r="X979" s="37"/>
      <c r="Y979" s="37"/>
      <c r="Z979" s="37"/>
      <c r="AA979" s="37"/>
      <c r="AB979" s="37"/>
      <c r="AC979" s="37"/>
      <c r="AD979" s="37"/>
      <c r="AE979" s="37"/>
      <c r="AF979" s="37"/>
      <c r="AG979" s="37"/>
      <c r="AH979" s="37"/>
      <c r="AI979" s="37"/>
      <c r="AJ979" s="37"/>
      <c r="AK979" s="37"/>
      <c r="AL979" s="37"/>
      <c r="AM979" s="37"/>
      <c r="AN979" s="37"/>
      <c r="AO979" s="37"/>
      <c r="AP979" s="37"/>
      <c r="AQ979" s="37"/>
      <c r="AR979" s="37"/>
      <c r="AS979" s="37"/>
      <c r="AT979" s="37"/>
      <c r="AU979" s="37"/>
      <c r="AV979" s="37"/>
      <c r="AW979" s="37"/>
      <c r="AX979" s="37"/>
      <c r="AY979" s="37"/>
      <c r="AZ979" s="37"/>
      <c r="BA979" s="37"/>
      <c r="BB979" s="37"/>
      <c r="BC979" s="37"/>
      <c r="BD979" s="37"/>
    </row>
    <row r="980" spans="1:56" ht="16.5" customHeight="1" x14ac:dyDescent="0.3">
      <c r="A980" s="39"/>
      <c r="B980" s="39"/>
      <c r="C980" s="39"/>
      <c r="D980" s="39"/>
      <c r="E980" s="37"/>
      <c r="F980" s="40"/>
      <c r="G980" s="37"/>
      <c r="H980" s="37"/>
      <c r="I980" s="37"/>
      <c r="J980" s="37"/>
      <c r="K980" s="37"/>
      <c r="L980" s="37"/>
      <c r="M980" s="37"/>
      <c r="N980" s="37"/>
      <c r="O980" s="37"/>
      <c r="P980" s="37"/>
      <c r="Q980" s="37"/>
      <c r="R980" s="37"/>
      <c r="S980" s="37"/>
      <c r="T980" s="37"/>
      <c r="U980" s="37"/>
      <c r="V980" s="37"/>
      <c r="W980" s="37"/>
      <c r="X980" s="37"/>
      <c r="Y980" s="37"/>
      <c r="Z980" s="37"/>
      <c r="AA980" s="37"/>
      <c r="AB980" s="37"/>
      <c r="AC980" s="37"/>
      <c r="AD980" s="37"/>
      <c r="AE980" s="37"/>
      <c r="AF980" s="37"/>
      <c r="AG980" s="37"/>
      <c r="AH980" s="37"/>
      <c r="AI980" s="37"/>
      <c r="AJ980" s="37"/>
      <c r="AK980" s="37"/>
      <c r="AL980" s="37"/>
      <c r="AM980" s="37"/>
      <c r="AN980" s="37"/>
      <c r="AO980" s="37"/>
      <c r="AP980" s="37"/>
      <c r="AQ980" s="37"/>
      <c r="AR980" s="37"/>
      <c r="AS980" s="37"/>
      <c r="AT980" s="37"/>
      <c r="AU980" s="37"/>
      <c r="AV980" s="37"/>
      <c r="AW980" s="37"/>
      <c r="AX980" s="37"/>
      <c r="AY980" s="37"/>
      <c r="AZ980" s="37"/>
      <c r="BA980" s="37"/>
      <c r="BB980" s="37"/>
      <c r="BC980" s="37"/>
      <c r="BD980" s="37"/>
    </row>
    <row r="981" spans="1:56" ht="16.5" customHeight="1" x14ac:dyDescent="0.3">
      <c r="A981" s="39"/>
      <c r="B981" s="39"/>
      <c r="C981" s="39"/>
      <c r="D981" s="39"/>
      <c r="E981" s="37"/>
      <c r="F981" s="40"/>
      <c r="G981" s="37"/>
      <c r="H981" s="37"/>
      <c r="I981" s="37"/>
      <c r="J981" s="37"/>
      <c r="K981" s="37"/>
      <c r="L981" s="37"/>
      <c r="M981" s="37"/>
      <c r="N981" s="37"/>
      <c r="O981" s="37"/>
      <c r="P981" s="37"/>
      <c r="Q981" s="37"/>
      <c r="R981" s="37"/>
      <c r="S981" s="37"/>
      <c r="T981" s="37"/>
      <c r="U981" s="37"/>
      <c r="V981" s="37"/>
      <c r="W981" s="37"/>
      <c r="X981" s="37"/>
      <c r="Y981" s="37"/>
      <c r="Z981" s="37"/>
      <c r="AA981" s="37"/>
      <c r="AB981" s="37"/>
      <c r="AC981" s="37"/>
      <c r="AD981" s="37"/>
      <c r="AE981" s="37"/>
      <c r="AF981" s="37"/>
      <c r="AG981" s="37"/>
      <c r="AH981" s="37"/>
      <c r="AI981" s="37"/>
      <c r="AJ981" s="37"/>
      <c r="AK981" s="37"/>
      <c r="AL981" s="37"/>
      <c r="AM981" s="37"/>
      <c r="AN981" s="37"/>
      <c r="AO981" s="37"/>
      <c r="AP981" s="37"/>
      <c r="AQ981" s="37"/>
      <c r="AR981" s="37"/>
      <c r="AS981" s="37"/>
      <c r="AT981" s="37"/>
      <c r="AU981" s="37"/>
      <c r="AV981" s="37"/>
      <c r="AW981" s="37"/>
      <c r="AX981" s="37"/>
      <c r="AY981" s="37"/>
      <c r="AZ981" s="37"/>
      <c r="BA981" s="37"/>
      <c r="BB981" s="37"/>
      <c r="BC981" s="37"/>
      <c r="BD981" s="37"/>
    </row>
    <row r="982" spans="1:56" ht="16.5" customHeight="1" x14ac:dyDescent="0.3">
      <c r="A982" s="39"/>
      <c r="B982" s="39"/>
      <c r="C982" s="39"/>
      <c r="D982" s="39"/>
      <c r="E982" s="37"/>
      <c r="F982" s="40"/>
      <c r="G982" s="37"/>
      <c r="H982" s="37"/>
      <c r="I982" s="37"/>
      <c r="J982" s="37"/>
      <c r="K982" s="37"/>
      <c r="L982" s="37"/>
      <c r="M982" s="37"/>
      <c r="N982" s="37"/>
      <c r="O982" s="37"/>
      <c r="P982" s="37"/>
      <c r="Q982" s="37"/>
      <c r="R982" s="37"/>
      <c r="S982" s="37"/>
      <c r="T982" s="37"/>
      <c r="U982" s="37"/>
      <c r="V982" s="37"/>
      <c r="W982" s="37"/>
      <c r="X982" s="37"/>
      <c r="Y982" s="37"/>
      <c r="Z982" s="37"/>
      <c r="AA982" s="37"/>
      <c r="AB982" s="37"/>
      <c r="AC982" s="37"/>
      <c r="AD982" s="37"/>
      <c r="AE982" s="37"/>
      <c r="AF982" s="37"/>
      <c r="AG982" s="37"/>
      <c r="AH982" s="37"/>
      <c r="AI982" s="37"/>
      <c r="AJ982" s="37"/>
      <c r="AK982" s="37"/>
      <c r="AL982" s="37"/>
      <c r="AM982" s="37"/>
      <c r="AN982" s="37"/>
      <c r="AO982" s="37"/>
      <c r="AP982" s="37"/>
      <c r="AQ982" s="37"/>
      <c r="AR982" s="37"/>
      <c r="AS982" s="37"/>
      <c r="AT982" s="37"/>
      <c r="AU982" s="37"/>
      <c r="AV982" s="37"/>
      <c r="AW982" s="37"/>
      <c r="AX982" s="37"/>
      <c r="AY982" s="37"/>
      <c r="AZ982" s="37"/>
      <c r="BA982" s="37"/>
      <c r="BB982" s="37"/>
      <c r="BC982" s="37"/>
      <c r="BD982" s="37"/>
    </row>
    <row r="983" spans="1:56" ht="16.5" customHeight="1" x14ac:dyDescent="0.3">
      <c r="A983" s="39"/>
      <c r="B983" s="39"/>
      <c r="C983" s="39"/>
      <c r="D983" s="39"/>
      <c r="E983" s="37"/>
      <c r="F983" s="40"/>
      <c r="G983" s="37"/>
      <c r="H983" s="37"/>
      <c r="I983" s="37"/>
      <c r="J983" s="37"/>
      <c r="K983" s="37"/>
      <c r="L983" s="37"/>
      <c r="M983" s="37"/>
      <c r="N983" s="37"/>
      <c r="O983" s="37"/>
      <c r="P983" s="37"/>
      <c r="Q983" s="37"/>
      <c r="R983" s="37"/>
      <c r="S983" s="37"/>
      <c r="T983" s="37"/>
      <c r="U983" s="37"/>
      <c r="V983" s="37"/>
      <c r="W983" s="37"/>
      <c r="X983" s="37"/>
      <c r="Y983" s="37"/>
      <c r="Z983" s="37"/>
      <c r="AA983" s="37"/>
      <c r="AB983" s="37"/>
      <c r="AC983" s="37"/>
      <c r="AD983" s="37"/>
      <c r="AE983" s="37"/>
      <c r="AF983" s="37"/>
      <c r="AG983" s="37"/>
      <c r="AH983" s="37"/>
      <c r="AI983" s="37"/>
      <c r="AJ983" s="37"/>
      <c r="AK983" s="37"/>
      <c r="AL983" s="37"/>
      <c r="AM983" s="37"/>
      <c r="AN983" s="37"/>
      <c r="AO983" s="37"/>
      <c r="AP983" s="37"/>
      <c r="AQ983" s="37"/>
      <c r="AR983" s="37"/>
      <c r="AS983" s="37"/>
      <c r="AT983" s="37"/>
      <c r="AU983" s="37"/>
      <c r="AV983" s="37"/>
      <c r="AW983" s="37"/>
      <c r="AX983" s="37"/>
      <c r="AY983" s="37"/>
      <c r="AZ983" s="37"/>
      <c r="BA983" s="37"/>
      <c r="BB983" s="37"/>
      <c r="BC983" s="37"/>
      <c r="BD983" s="37"/>
    </row>
    <row r="984" spans="1:56" ht="16.5" customHeight="1" x14ac:dyDescent="0.3">
      <c r="A984" s="39"/>
      <c r="B984" s="39"/>
      <c r="C984" s="39"/>
      <c r="D984" s="39"/>
      <c r="E984" s="37"/>
      <c r="F984" s="40"/>
      <c r="G984" s="37"/>
      <c r="H984" s="37"/>
      <c r="I984" s="37"/>
      <c r="J984" s="37"/>
      <c r="K984" s="37"/>
      <c r="L984" s="37"/>
      <c r="M984" s="37"/>
      <c r="N984" s="37"/>
      <c r="O984" s="37"/>
      <c r="P984" s="37"/>
      <c r="Q984" s="37"/>
      <c r="R984" s="37"/>
      <c r="S984" s="37"/>
      <c r="T984" s="37"/>
      <c r="U984" s="37"/>
      <c r="V984" s="37"/>
      <c r="W984" s="37"/>
      <c r="X984" s="37"/>
      <c r="Y984" s="37"/>
      <c r="Z984" s="37"/>
      <c r="AA984" s="37"/>
      <c r="AB984" s="37"/>
      <c r="AC984" s="37"/>
      <c r="AD984" s="37"/>
      <c r="AE984" s="37"/>
      <c r="AF984" s="37"/>
      <c r="AG984" s="37"/>
      <c r="AH984" s="37"/>
      <c r="AI984" s="37"/>
      <c r="AJ984" s="37"/>
      <c r="AK984" s="37"/>
      <c r="AL984" s="37"/>
      <c r="AM984" s="37"/>
      <c r="AN984" s="37"/>
      <c r="AO984" s="37"/>
      <c r="AP984" s="37"/>
      <c r="AQ984" s="37"/>
      <c r="AR984" s="37"/>
      <c r="AS984" s="37"/>
      <c r="AT984" s="37"/>
      <c r="AU984" s="37"/>
      <c r="AV984" s="37"/>
      <c r="AW984" s="37"/>
      <c r="AX984" s="37"/>
      <c r="AY984" s="37"/>
      <c r="AZ984" s="37"/>
      <c r="BA984" s="37"/>
      <c r="BB984" s="37"/>
      <c r="BC984" s="37"/>
      <c r="BD984" s="37"/>
    </row>
    <row r="985" spans="1:56" ht="16.5" customHeight="1" x14ac:dyDescent="0.3">
      <c r="A985" s="39"/>
      <c r="B985" s="39"/>
      <c r="C985" s="39"/>
      <c r="D985" s="39"/>
      <c r="E985" s="37"/>
      <c r="F985" s="40"/>
      <c r="G985" s="37"/>
      <c r="H985" s="37"/>
      <c r="I985" s="37"/>
      <c r="J985" s="37"/>
      <c r="K985" s="37"/>
      <c r="L985" s="37"/>
      <c r="M985" s="37"/>
      <c r="N985" s="37"/>
      <c r="O985" s="37"/>
      <c r="P985" s="37"/>
      <c r="Q985" s="37"/>
      <c r="R985" s="37"/>
      <c r="S985" s="37"/>
      <c r="T985" s="37"/>
      <c r="U985" s="37"/>
      <c r="V985" s="37"/>
      <c r="W985" s="37"/>
      <c r="X985" s="37"/>
      <c r="Y985" s="37"/>
      <c r="Z985" s="37"/>
      <c r="AA985" s="37"/>
      <c r="AB985" s="37"/>
      <c r="AC985" s="37"/>
      <c r="AD985" s="37"/>
      <c r="AE985" s="37"/>
      <c r="AF985" s="37"/>
      <c r="AG985" s="37"/>
      <c r="AH985" s="37"/>
      <c r="AI985" s="37"/>
      <c r="AJ985" s="37"/>
      <c r="AK985" s="37"/>
      <c r="AL985" s="37"/>
      <c r="AM985" s="37"/>
      <c r="AN985" s="37"/>
      <c r="AO985" s="37"/>
      <c r="AP985" s="37"/>
      <c r="AQ985" s="37"/>
      <c r="AR985" s="37"/>
      <c r="AS985" s="37"/>
      <c r="AT985" s="37"/>
      <c r="AU985" s="37"/>
      <c r="AV985" s="37"/>
      <c r="AW985" s="37"/>
      <c r="AX985" s="37"/>
      <c r="AY985" s="37"/>
      <c r="AZ985" s="37"/>
      <c r="BA985" s="37"/>
      <c r="BB985" s="37"/>
      <c r="BC985" s="37"/>
      <c r="BD985" s="37"/>
    </row>
    <row r="986" spans="1:56" ht="16.5" customHeight="1" x14ac:dyDescent="0.3">
      <c r="A986" s="39"/>
      <c r="B986" s="39"/>
      <c r="C986" s="39"/>
      <c r="D986" s="39"/>
      <c r="E986" s="37"/>
      <c r="F986" s="40"/>
      <c r="G986" s="37"/>
      <c r="H986" s="37"/>
      <c r="I986" s="37"/>
      <c r="J986" s="37"/>
      <c r="K986" s="37"/>
      <c r="L986" s="37"/>
      <c r="M986" s="37"/>
      <c r="N986" s="37"/>
      <c r="O986" s="37"/>
      <c r="P986" s="37"/>
      <c r="Q986" s="37"/>
      <c r="R986" s="37"/>
      <c r="S986" s="37"/>
      <c r="T986" s="37"/>
      <c r="U986" s="37"/>
      <c r="V986" s="37"/>
      <c r="W986" s="37"/>
      <c r="X986" s="37"/>
      <c r="Y986" s="37"/>
      <c r="Z986" s="37"/>
      <c r="AA986" s="37"/>
      <c r="AB986" s="37"/>
      <c r="AC986" s="37"/>
      <c r="AD986" s="37"/>
      <c r="AE986" s="37"/>
      <c r="AF986" s="37"/>
      <c r="AG986" s="37"/>
      <c r="AH986" s="37"/>
      <c r="AI986" s="37"/>
      <c r="AJ986" s="37"/>
      <c r="AK986" s="37"/>
      <c r="AL986" s="37"/>
      <c r="AM986" s="37"/>
      <c r="AN986" s="37"/>
      <c r="AO986" s="37"/>
      <c r="AP986" s="37"/>
      <c r="AQ986" s="37"/>
      <c r="AR986" s="37"/>
      <c r="AS986" s="37"/>
      <c r="AT986" s="37"/>
      <c r="AU986" s="37"/>
      <c r="AV986" s="37"/>
      <c r="AW986" s="37"/>
      <c r="AX986" s="37"/>
      <c r="AY986" s="37"/>
      <c r="AZ986" s="37"/>
      <c r="BA986" s="37"/>
      <c r="BB986" s="37"/>
      <c r="BC986" s="37"/>
      <c r="BD986" s="37"/>
    </row>
    <row r="987" spans="1:56" ht="16.5" customHeight="1" x14ac:dyDescent="0.3">
      <c r="A987" s="39"/>
      <c r="B987" s="39"/>
      <c r="C987" s="39"/>
      <c r="D987" s="39"/>
      <c r="E987" s="37"/>
      <c r="F987" s="40"/>
      <c r="G987" s="37"/>
      <c r="H987" s="37"/>
      <c r="I987" s="37"/>
      <c r="J987" s="37"/>
      <c r="K987" s="37"/>
      <c r="L987" s="37"/>
      <c r="M987" s="37"/>
      <c r="N987" s="37"/>
      <c r="O987" s="37"/>
      <c r="P987" s="37"/>
      <c r="Q987" s="37"/>
      <c r="R987" s="37"/>
      <c r="S987" s="37"/>
      <c r="T987" s="37"/>
      <c r="U987" s="37"/>
      <c r="V987" s="37"/>
      <c r="W987" s="37"/>
      <c r="X987" s="37"/>
      <c r="Y987" s="37"/>
      <c r="Z987" s="37"/>
      <c r="AA987" s="37"/>
      <c r="AB987" s="37"/>
      <c r="AC987" s="37"/>
      <c r="AD987" s="37"/>
      <c r="AE987" s="37"/>
      <c r="AF987" s="37"/>
      <c r="AG987" s="37"/>
      <c r="AH987" s="37"/>
      <c r="AI987" s="37"/>
      <c r="AJ987" s="37"/>
      <c r="AK987" s="37"/>
      <c r="AL987" s="37"/>
      <c r="AM987" s="37"/>
      <c r="AN987" s="37"/>
      <c r="AO987" s="37"/>
      <c r="AP987" s="37"/>
      <c r="AQ987" s="37"/>
      <c r="AR987" s="37"/>
      <c r="AS987" s="37"/>
      <c r="AT987" s="37"/>
      <c r="AU987" s="37"/>
      <c r="AV987" s="37"/>
      <c r="AW987" s="37"/>
      <c r="AX987" s="37"/>
      <c r="AY987" s="37"/>
      <c r="AZ987" s="37"/>
      <c r="BA987" s="37"/>
      <c r="BB987" s="37"/>
      <c r="BC987" s="37"/>
      <c r="BD987" s="37"/>
    </row>
    <row r="988" spans="1:56" ht="16.5" customHeight="1" x14ac:dyDescent="0.3">
      <c r="A988" s="39"/>
      <c r="B988" s="39"/>
      <c r="C988" s="39"/>
      <c r="D988" s="39"/>
      <c r="E988" s="37"/>
      <c r="F988" s="40"/>
      <c r="G988" s="37"/>
      <c r="H988" s="37"/>
      <c r="I988" s="37"/>
      <c r="J988" s="37"/>
      <c r="K988" s="37"/>
      <c r="L988" s="37"/>
      <c r="M988" s="37"/>
      <c r="N988" s="37"/>
      <c r="O988" s="37"/>
      <c r="P988" s="37"/>
      <c r="Q988" s="37"/>
      <c r="R988" s="37"/>
      <c r="S988" s="37"/>
      <c r="T988" s="37"/>
      <c r="U988" s="37"/>
      <c r="V988" s="37"/>
      <c r="W988" s="37"/>
      <c r="X988" s="37"/>
      <c r="Y988" s="37"/>
      <c r="Z988" s="37"/>
      <c r="AA988" s="37"/>
      <c r="AB988" s="37"/>
      <c r="AC988" s="37"/>
      <c r="AD988" s="37"/>
      <c r="AE988" s="37"/>
      <c r="AF988" s="37"/>
      <c r="AG988" s="37"/>
      <c r="AH988" s="37"/>
      <c r="AI988" s="37"/>
      <c r="AJ988" s="37"/>
      <c r="AK988" s="37"/>
      <c r="AL988" s="37"/>
      <c r="AM988" s="37"/>
      <c r="AN988" s="37"/>
      <c r="AO988" s="37"/>
      <c r="AP988" s="37"/>
      <c r="AQ988" s="37"/>
      <c r="AR988" s="37"/>
      <c r="AS988" s="37"/>
      <c r="AT988" s="37"/>
      <c r="AU988" s="37"/>
      <c r="AV988" s="37"/>
      <c r="AW988" s="37"/>
      <c r="AX988" s="37"/>
      <c r="AY988" s="37"/>
      <c r="AZ988" s="37"/>
      <c r="BA988" s="37"/>
      <c r="BB988" s="37"/>
      <c r="BC988" s="37"/>
      <c r="BD988" s="37"/>
    </row>
    <row r="989" spans="1:56" ht="16.5" customHeight="1" x14ac:dyDescent="0.3">
      <c r="A989" s="39"/>
      <c r="B989" s="39"/>
      <c r="C989" s="39"/>
      <c r="D989" s="39"/>
      <c r="E989" s="37"/>
      <c r="F989" s="40"/>
      <c r="G989" s="37"/>
      <c r="H989" s="37"/>
      <c r="I989" s="37"/>
      <c r="J989" s="37"/>
      <c r="K989" s="37"/>
      <c r="L989" s="37"/>
      <c r="M989" s="37"/>
      <c r="N989" s="37"/>
      <c r="O989" s="37"/>
      <c r="P989" s="37"/>
      <c r="Q989" s="37"/>
      <c r="R989" s="37"/>
      <c r="S989" s="37"/>
      <c r="T989" s="37"/>
      <c r="U989" s="37"/>
      <c r="V989" s="37"/>
      <c r="W989" s="37"/>
      <c r="X989" s="37"/>
      <c r="Y989" s="37"/>
      <c r="Z989" s="37"/>
      <c r="AA989" s="37"/>
      <c r="AB989" s="37"/>
      <c r="AC989" s="37"/>
      <c r="AD989" s="37"/>
      <c r="AE989" s="37"/>
      <c r="AF989" s="37"/>
      <c r="AG989" s="37"/>
      <c r="AH989" s="37"/>
      <c r="AI989" s="37"/>
      <c r="AJ989" s="37"/>
      <c r="AK989" s="37"/>
      <c r="AL989" s="37"/>
      <c r="AM989" s="37"/>
      <c r="AN989" s="37"/>
      <c r="AO989" s="37"/>
      <c r="AP989" s="37"/>
      <c r="AQ989" s="37"/>
      <c r="AR989" s="37"/>
      <c r="AS989" s="37"/>
      <c r="AT989" s="37"/>
      <c r="AU989" s="37"/>
      <c r="AV989" s="37"/>
      <c r="AW989" s="37"/>
      <c r="AX989" s="37"/>
      <c r="AY989" s="37"/>
      <c r="AZ989" s="37"/>
      <c r="BA989" s="37"/>
      <c r="BB989" s="37"/>
      <c r="BC989" s="37"/>
      <c r="BD989" s="37"/>
    </row>
    <row r="990" spans="1:56" ht="16.5" customHeight="1" x14ac:dyDescent="0.3">
      <c r="A990" s="39"/>
      <c r="B990" s="39"/>
      <c r="C990" s="39"/>
      <c r="D990" s="39"/>
      <c r="E990" s="37"/>
      <c r="F990" s="40"/>
      <c r="G990" s="37"/>
      <c r="H990" s="37"/>
      <c r="I990" s="37"/>
      <c r="J990" s="37"/>
      <c r="K990" s="37"/>
      <c r="L990" s="37"/>
      <c r="M990" s="37"/>
      <c r="N990" s="37"/>
      <c r="O990" s="37"/>
      <c r="P990" s="37"/>
      <c r="Q990" s="37"/>
      <c r="R990" s="37"/>
      <c r="S990" s="37"/>
      <c r="T990" s="37"/>
      <c r="U990" s="37"/>
      <c r="V990" s="37"/>
      <c r="W990" s="37"/>
      <c r="X990" s="37"/>
      <c r="Y990" s="37"/>
      <c r="Z990" s="37"/>
      <c r="AA990" s="37"/>
      <c r="AB990" s="37"/>
      <c r="AC990" s="37"/>
      <c r="AD990" s="37"/>
      <c r="AE990" s="37"/>
      <c r="AF990" s="37"/>
      <c r="AG990" s="37"/>
      <c r="AH990" s="37"/>
      <c r="AI990" s="37"/>
      <c r="AJ990" s="37"/>
      <c r="AK990" s="37"/>
      <c r="AL990" s="37"/>
      <c r="AM990" s="37"/>
      <c r="AN990" s="37"/>
      <c r="AO990" s="37"/>
      <c r="AP990" s="37"/>
      <c r="AQ990" s="37"/>
      <c r="AR990" s="37"/>
      <c r="AS990" s="37"/>
      <c r="AT990" s="37"/>
      <c r="AU990" s="37"/>
      <c r="AV990" s="37"/>
      <c r="AW990" s="37"/>
      <c r="AX990" s="37"/>
      <c r="AY990" s="37"/>
      <c r="AZ990" s="37"/>
      <c r="BA990" s="37"/>
      <c r="BB990" s="37"/>
      <c r="BC990" s="37"/>
      <c r="BD990" s="37"/>
    </row>
    <row r="991" spans="1:56" ht="16.5" customHeight="1" x14ac:dyDescent="0.3">
      <c r="A991" s="39"/>
      <c r="B991" s="39"/>
      <c r="C991" s="39"/>
      <c r="D991" s="39"/>
      <c r="E991" s="37"/>
      <c r="F991" s="40"/>
      <c r="G991" s="37"/>
      <c r="H991" s="37"/>
      <c r="I991" s="37"/>
      <c r="J991" s="37"/>
      <c r="K991" s="37"/>
      <c r="L991" s="37"/>
      <c r="M991" s="37"/>
      <c r="N991" s="37"/>
      <c r="O991" s="37"/>
      <c r="P991" s="37"/>
      <c r="Q991" s="37"/>
      <c r="R991" s="37"/>
      <c r="S991" s="37"/>
      <c r="T991" s="37"/>
      <c r="U991" s="37"/>
      <c r="V991" s="37"/>
      <c r="W991" s="37"/>
      <c r="X991" s="37"/>
      <c r="Y991" s="37"/>
      <c r="Z991" s="37"/>
      <c r="AA991" s="37"/>
      <c r="AB991" s="37"/>
      <c r="AC991" s="37"/>
      <c r="AD991" s="37"/>
      <c r="AE991" s="37"/>
      <c r="AF991" s="37"/>
      <c r="AG991" s="37"/>
      <c r="AH991" s="37"/>
      <c r="AI991" s="37"/>
      <c r="AJ991" s="37"/>
      <c r="AK991" s="37"/>
      <c r="AL991" s="37"/>
      <c r="AM991" s="37"/>
      <c r="AN991" s="37"/>
      <c r="AO991" s="37"/>
      <c r="AP991" s="37"/>
      <c r="AQ991" s="37"/>
      <c r="AR991" s="37"/>
      <c r="AS991" s="37"/>
      <c r="AT991" s="37"/>
      <c r="AU991" s="37"/>
      <c r="AV991" s="37"/>
      <c r="AW991" s="37"/>
      <c r="AX991" s="37"/>
      <c r="AY991" s="37"/>
      <c r="AZ991" s="37"/>
      <c r="BA991" s="37"/>
      <c r="BB991" s="37"/>
      <c r="BC991" s="37"/>
      <c r="BD991" s="37"/>
    </row>
    <row r="992" spans="1:56" ht="16.5" customHeight="1" x14ac:dyDescent="0.3">
      <c r="A992" s="39"/>
      <c r="B992" s="39"/>
      <c r="C992" s="39"/>
      <c r="D992" s="39"/>
      <c r="E992" s="37"/>
      <c r="F992" s="40"/>
      <c r="G992" s="37"/>
      <c r="H992" s="37"/>
      <c r="I992" s="37"/>
      <c r="J992" s="37"/>
      <c r="K992" s="37"/>
      <c r="L992" s="37"/>
      <c r="M992" s="37"/>
      <c r="N992" s="37"/>
      <c r="O992" s="37"/>
      <c r="P992" s="37"/>
      <c r="Q992" s="37"/>
      <c r="R992" s="37"/>
      <c r="S992" s="37"/>
      <c r="T992" s="37"/>
      <c r="U992" s="37"/>
      <c r="V992" s="37"/>
      <c r="W992" s="37"/>
      <c r="X992" s="37"/>
      <c r="Y992" s="37"/>
      <c r="Z992" s="37"/>
      <c r="AA992" s="37"/>
      <c r="AB992" s="37"/>
      <c r="AC992" s="37"/>
      <c r="AD992" s="37"/>
      <c r="AE992" s="37"/>
      <c r="AF992" s="37"/>
      <c r="AG992" s="37"/>
      <c r="AH992" s="37"/>
      <c r="AI992" s="37"/>
      <c r="AJ992" s="37"/>
      <c r="AK992" s="37"/>
      <c r="AL992" s="37"/>
      <c r="AM992" s="37"/>
      <c r="AN992" s="37"/>
      <c r="AO992" s="37"/>
      <c r="AP992" s="37"/>
      <c r="AQ992" s="37"/>
      <c r="AR992" s="37"/>
      <c r="AS992" s="37"/>
      <c r="AT992" s="37"/>
      <c r="AU992" s="37"/>
      <c r="AV992" s="37"/>
      <c r="AW992" s="37"/>
      <c r="AX992" s="37"/>
      <c r="AY992" s="37"/>
      <c r="AZ992" s="37"/>
      <c r="BA992" s="37"/>
      <c r="BB992" s="37"/>
      <c r="BC992" s="37"/>
      <c r="BD992" s="37"/>
    </row>
    <row r="993" spans="1:56" ht="16.5" customHeight="1" x14ac:dyDescent="0.3">
      <c r="A993" s="39"/>
      <c r="B993" s="39"/>
      <c r="C993" s="39"/>
      <c r="D993" s="39"/>
      <c r="E993" s="37"/>
      <c r="F993" s="40"/>
      <c r="G993" s="37"/>
      <c r="H993" s="37"/>
      <c r="I993" s="37"/>
      <c r="J993" s="37"/>
      <c r="K993" s="37"/>
      <c r="L993" s="37"/>
      <c r="M993" s="37"/>
      <c r="N993" s="37"/>
      <c r="O993" s="37"/>
      <c r="P993" s="37"/>
      <c r="Q993" s="37"/>
      <c r="R993" s="37"/>
      <c r="S993" s="37"/>
      <c r="T993" s="37"/>
      <c r="U993" s="37"/>
      <c r="V993" s="37"/>
      <c r="W993" s="37"/>
      <c r="X993" s="37"/>
      <c r="Y993" s="37"/>
      <c r="Z993" s="37"/>
      <c r="AA993" s="37"/>
      <c r="AB993" s="37"/>
      <c r="AC993" s="37"/>
      <c r="AD993" s="37"/>
      <c r="AE993" s="37"/>
      <c r="AF993" s="37"/>
      <c r="AG993" s="37"/>
      <c r="AH993" s="37"/>
      <c r="AI993" s="37"/>
      <c r="AJ993" s="37"/>
      <c r="AK993" s="37"/>
      <c r="AL993" s="37"/>
      <c r="AM993" s="37"/>
      <c r="AN993" s="37"/>
      <c r="AO993" s="37"/>
      <c r="AP993" s="37"/>
      <c r="AQ993" s="37"/>
      <c r="AR993" s="37"/>
      <c r="AS993" s="37"/>
      <c r="AT993" s="37"/>
      <c r="AU993" s="37"/>
      <c r="AV993" s="37"/>
      <c r="AW993" s="37"/>
      <c r="AX993" s="37"/>
      <c r="AY993" s="37"/>
      <c r="AZ993" s="37"/>
      <c r="BA993" s="37"/>
      <c r="BB993" s="37"/>
      <c r="BC993" s="37"/>
      <c r="BD993" s="37"/>
    </row>
    <row r="994" spans="1:56" ht="16.5" customHeight="1" x14ac:dyDescent="0.3">
      <c r="A994" s="39"/>
      <c r="B994" s="39"/>
      <c r="C994" s="39"/>
      <c r="D994" s="39"/>
      <c r="E994" s="37"/>
      <c r="F994" s="40"/>
      <c r="G994" s="37"/>
      <c r="H994" s="37"/>
      <c r="I994" s="37"/>
      <c r="J994" s="37"/>
      <c r="K994" s="37"/>
      <c r="L994" s="37"/>
      <c r="M994" s="37"/>
      <c r="N994" s="37"/>
      <c r="O994" s="37"/>
      <c r="P994" s="37"/>
      <c r="Q994" s="37"/>
      <c r="R994" s="37"/>
      <c r="S994" s="37"/>
      <c r="T994" s="37"/>
      <c r="U994" s="37"/>
      <c r="V994" s="37"/>
      <c r="W994" s="37"/>
      <c r="X994" s="37"/>
      <c r="Y994" s="37"/>
      <c r="Z994" s="37"/>
      <c r="AA994" s="37"/>
      <c r="AB994" s="37"/>
      <c r="AC994" s="37"/>
      <c r="AD994" s="37"/>
      <c r="AE994" s="37"/>
      <c r="AF994" s="37"/>
      <c r="AG994" s="37"/>
      <c r="AH994" s="37"/>
      <c r="AI994" s="37"/>
      <c r="AJ994" s="37"/>
      <c r="AK994" s="37"/>
      <c r="AL994" s="37"/>
      <c r="AM994" s="37"/>
      <c r="AN994" s="37"/>
      <c r="AO994" s="37"/>
      <c r="AP994" s="37"/>
      <c r="AQ994" s="37"/>
      <c r="AR994" s="37"/>
      <c r="AS994" s="37"/>
      <c r="AT994" s="37"/>
      <c r="AU994" s="37"/>
      <c r="AV994" s="37"/>
      <c r="AW994" s="37"/>
      <c r="AX994" s="37"/>
      <c r="AY994" s="37"/>
      <c r="AZ994" s="37"/>
      <c r="BA994" s="37"/>
      <c r="BB994" s="37"/>
      <c r="BC994" s="37"/>
      <c r="BD994" s="37"/>
    </row>
    <row r="995" spans="1:56" ht="16.5" customHeight="1" x14ac:dyDescent="0.3">
      <c r="A995" s="39"/>
      <c r="B995" s="39"/>
      <c r="C995" s="39"/>
      <c r="D995" s="39"/>
      <c r="E995" s="37"/>
      <c r="F995" s="40"/>
      <c r="G995" s="37"/>
      <c r="H995" s="37"/>
      <c r="I995" s="37"/>
      <c r="J995" s="37"/>
      <c r="K995" s="37"/>
      <c r="L995" s="37"/>
      <c r="M995" s="37"/>
      <c r="N995" s="37"/>
      <c r="O995" s="37"/>
      <c r="P995" s="37"/>
      <c r="Q995" s="37"/>
      <c r="R995" s="37"/>
      <c r="S995" s="37"/>
      <c r="T995" s="37"/>
      <c r="U995" s="37"/>
      <c r="V995" s="37"/>
      <c r="W995" s="37"/>
      <c r="X995" s="37"/>
      <c r="Y995" s="37"/>
      <c r="Z995" s="37"/>
      <c r="AA995" s="37"/>
      <c r="AB995" s="37"/>
      <c r="AC995" s="37"/>
      <c r="AD995" s="37"/>
      <c r="AE995" s="37"/>
      <c r="AF995" s="37"/>
      <c r="AG995" s="37"/>
      <c r="AH995" s="37"/>
      <c r="AI995" s="37"/>
      <c r="AJ995" s="37"/>
      <c r="AK995" s="37"/>
      <c r="AL995" s="37"/>
      <c r="AM995" s="37"/>
      <c r="AN995" s="37"/>
      <c r="AO995" s="37"/>
      <c r="AP995" s="37"/>
      <c r="AQ995" s="37"/>
      <c r="AR995" s="37"/>
      <c r="AS995" s="37"/>
      <c r="AT995" s="37"/>
      <c r="AU995" s="37"/>
      <c r="AV995" s="37"/>
      <c r="AW995" s="37"/>
      <c r="AX995" s="37"/>
      <c r="AY995" s="37"/>
      <c r="AZ995" s="37"/>
      <c r="BA995" s="37"/>
      <c r="BB995" s="37"/>
      <c r="BC995" s="37"/>
      <c r="BD995" s="37"/>
    </row>
    <row r="996" spans="1:56" ht="16.5" customHeight="1" x14ac:dyDescent="0.3">
      <c r="A996" s="39"/>
      <c r="B996" s="39"/>
      <c r="C996" s="39"/>
      <c r="D996" s="39"/>
      <c r="E996" s="37"/>
      <c r="F996" s="40"/>
      <c r="G996" s="37"/>
      <c r="H996" s="37"/>
      <c r="I996" s="37"/>
      <c r="J996" s="37"/>
      <c r="K996" s="37"/>
      <c r="L996" s="37"/>
      <c r="M996" s="37"/>
      <c r="N996" s="37"/>
      <c r="O996" s="37"/>
      <c r="P996" s="37"/>
      <c r="Q996" s="37"/>
      <c r="R996" s="37"/>
      <c r="S996" s="37"/>
      <c r="T996" s="37"/>
      <c r="U996" s="37"/>
      <c r="V996" s="37"/>
      <c r="W996" s="37"/>
      <c r="X996" s="37"/>
      <c r="Y996" s="37"/>
      <c r="Z996" s="37"/>
      <c r="AA996" s="37"/>
      <c r="AB996" s="37"/>
      <c r="AC996" s="37"/>
      <c r="AD996" s="37"/>
      <c r="AE996" s="37"/>
      <c r="AF996" s="37"/>
      <c r="AG996" s="37"/>
      <c r="AH996" s="37"/>
      <c r="AI996" s="37"/>
      <c r="AJ996" s="37"/>
      <c r="AK996" s="37"/>
      <c r="AL996" s="37"/>
      <c r="AM996" s="37"/>
      <c r="AN996" s="37"/>
      <c r="AO996" s="37"/>
      <c r="AP996" s="37"/>
      <c r="AQ996" s="37"/>
      <c r="AR996" s="37"/>
      <c r="AS996" s="37"/>
      <c r="AT996" s="37"/>
      <c r="AU996" s="37"/>
      <c r="AV996" s="37"/>
      <c r="AW996" s="37"/>
      <c r="AX996" s="37"/>
      <c r="AY996" s="37"/>
      <c r="AZ996" s="37"/>
      <c r="BA996" s="37"/>
      <c r="BB996" s="37"/>
      <c r="BC996" s="37"/>
      <c r="BD996" s="37"/>
    </row>
    <row r="997" spans="1:56" ht="16.5" customHeight="1" x14ac:dyDescent="0.3">
      <c r="A997" s="39"/>
      <c r="B997" s="39"/>
      <c r="C997" s="39"/>
      <c r="D997" s="39"/>
      <c r="E997" s="37"/>
      <c r="F997" s="40"/>
      <c r="G997" s="37"/>
      <c r="H997" s="37"/>
      <c r="I997" s="37"/>
      <c r="J997" s="37"/>
      <c r="K997" s="37"/>
      <c r="L997" s="37"/>
      <c r="M997" s="37"/>
      <c r="N997" s="37"/>
      <c r="O997" s="37"/>
      <c r="P997" s="37"/>
      <c r="Q997" s="37"/>
      <c r="R997" s="37"/>
      <c r="S997" s="37"/>
      <c r="T997" s="37"/>
      <c r="U997" s="37"/>
      <c r="V997" s="37"/>
      <c r="W997" s="37"/>
      <c r="X997" s="37"/>
      <c r="Y997" s="37"/>
      <c r="Z997" s="37"/>
      <c r="AA997" s="37"/>
      <c r="AB997" s="37"/>
      <c r="AC997" s="37"/>
      <c r="AD997" s="37"/>
      <c r="AE997" s="37"/>
      <c r="AF997" s="37"/>
      <c r="AG997" s="37"/>
      <c r="AH997" s="37"/>
      <c r="AI997" s="37"/>
      <c r="AJ997" s="37"/>
      <c r="AK997" s="37"/>
      <c r="AL997" s="37"/>
      <c r="AM997" s="37"/>
      <c r="AN997" s="37"/>
      <c r="AO997" s="37"/>
      <c r="AP997" s="37"/>
      <c r="AQ997" s="37"/>
      <c r="AR997" s="37"/>
      <c r="AS997" s="37"/>
      <c r="AT997" s="37"/>
      <c r="AU997" s="37"/>
      <c r="AV997" s="37"/>
      <c r="AW997" s="37"/>
      <c r="AX997" s="37"/>
      <c r="AY997" s="37"/>
      <c r="AZ997" s="37"/>
      <c r="BA997" s="37"/>
      <c r="BB997" s="37"/>
      <c r="BC997" s="37"/>
      <c r="BD997" s="37"/>
    </row>
    <row r="998" spans="1:56" ht="16.5" customHeight="1" x14ac:dyDescent="0.3">
      <c r="A998" s="39"/>
      <c r="B998" s="39"/>
      <c r="C998" s="39"/>
      <c r="D998" s="39"/>
      <c r="E998" s="37"/>
      <c r="F998" s="40"/>
      <c r="G998" s="37"/>
      <c r="H998" s="37"/>
      <c r="I998" s="37"/>
      <c r="J998" s="37"/>
      <c r="K998" s="37"/>
      <c r="L998" s="37"/>
      <c r="M998" s="37"/>
      <c r="N998" s="37"/>
      <c r="O998" s="37"/>
      <c r="P998" s="37"/>
      <c r="Q998" s="37"/>
      <c r="R998" s="37"/>
      <c r="S998" s="37"/>
      <c r="T998" s="37"/>
      <c r="U998" s="37"/>
      <c r="V998" s="37"/>
      <c r="W998" s="37"/>
      <c r="X998" s="37"/>
      <c r="Y998" s="37"/>
      <c r="Z998" s="37"/>
      <c r="AA998" s="37"/>
      <c r="AB998" s="37"/>
      <c r="AC998" s="37"/>
      <c r="AD998" s="37"/>
      <c r="AE998" s="37"/>
      <c r="AF998" s="37"/>
      <c r="AG998" s="37"/>
      <c r="AH998" s="37"/>
      <c r="AI998" s="37"/>
      <c r="AJ998" s="37"/>
      <c r="AK998" s="37"/>
      <c r="AL998" s="37"/>
      <c r="AM998" s="37"/>
      <c r="AN998" s="37"/>
      <c r="AO998" s="37"/>
      <c r="AP998" s="37"/>
      <c r="AQ998" s="37"/>
      <c r="AR998" s="37"/>
      <c r="AS998" s="37"/>
      <c r="AT998" s="37"/>
      <c r="AU998" s="37"/>
      <c r="AV998" s="37"/>
      <c r="AW998" s="37"/>
      <c r="AX998" s="37"/>
      <c r="AY998" s="37"/>
      <c r="AZ998" s="37"/>
      <c r="BA998" s="37"/>
      <c r="BB998" s="37"/>
      <c r="BC998" s="37"/>
      <c r="BD998" s="37"/>
    </row>
    <row r="999" spans="1:56" ht="16.5" customHeight="1" x14ac:dyDescent="0.3">
      <c r="A999" s="39"/>
      <c r="B999" s="39"/>
      <c r="C999" s="39"/>
      <c r="D999" s="39"/>
      <c r="E999" s="37"/>
      <c r="F999" s="40"/>
      <c r="G999" s="37"/>
      <c r="H999" s="37"/>
      <c r="I999" s="37"/>
      <c r="J999" s="37"/>
      <c r="K999" s="37"/>
      <c r="L999" s="37"/>
      <c r="M999" s="37"/>
      <c r="N999" s="37"/>
      <c r="O999" s="37"/>
      <c r="P999" s="37"/>
      <c r="Q999" s="37"/>
      <c r="R999" s="37"/>
      <c r="S999" s="37"/>
      <c r="T999" s="37"/>
      <c r="U999" s="37"/>
      <c r="V999" s="37"/>
      <c r="W999" s="37"/>
      <c r="X999" s="37"/>
      <c r="Y999" s="37"/>
      <c r="Z999" s="37"/>
      <c r="AA999" s="37"/>
      <c r="AB999" s="37"/>
      <c r="AC999" s="37"/>
      <c r="AD999" s="37"/>
      <c r="AE999" s="37"/>
      <c r="AF999" s="37"/>
      <c r="AG999" s="37"/>
      <c r="AH999" s="37"/>
      <c r="AI999" s="37"/>
      <c r="AJ999" s="37"/>
      <c r="AK999" s="37"/>
      <c r="AL999" s="37"/>
      <c r="AM999" s="37"/>
      <c r="AN999" s="37"/>
      <c r="AO999" s="37"/>
      <c r="AP999" s="37"/>
      <c r="AQ999" s="37"/>
      <c r="AR999" s="37"/>
      <c r="AS999" s="37"/>
      <c r="AT999" s="37"/>
      <c r="AU999" s="37"/>
      <c r="AV999" s="37"/>
      <c r="AW999" s="37"/>
      <c r="AX999" s="37"/>
      <c r="AY999" s="37"/>
      <c r="AZ999" s="37"/>
      <c r="BA999" s="37"/>
      <c r="BB999" s="37"/>
      <c r="BC999" s="37"/>
      <c r="BD999" s="37"/>
    </row>
    <row r="1000" spans="1:56" ht="16.5" customHeight="1" x14ac:dyDescent="0.3">
      <c r="A1000" s="39"/>
      <c r="B1000" s="39"/>
      <c r="C1000" s="39"/>
      <c r="D1000" s="39"/>
      <c r="E1000" s="37"/>
      <c r="F1000" s="40"/>
      <c r="G1000" s="37"/>
      <c r="H1000" s="37"/>
      <c r="I1000" s="37"/>
      <c r="J1000" s="37"/>
      <c r="K1000" s="37"/>
      <c r="L1000" s="37"/>
      <c r="M1000" s="37"/>
      <c r="N1000" s="37"/>
      <c r="O1000" s="37"/>
      <c r="P1000" s="37"/>
      <c r="Q1000" s="37"/>
      <c r="R1000" s="37"/>
      <c r="S1000" s="37"/>
      <c r="T1000" s="37"/>
      <c r="U1000" s="37"/>
      <c r="V1000" s="37"/>
      <c r="W1000" s="37"/>
      <c r="X1000" s="37"/>
      <c r="Y1000" s="37"/>
      <c r="Z1000" s="37"/>
      <c r="AA1000" s="37"/>
      <c r="AB1000" s="37"/>
      <c r="AC1000" s="37"/>
      <c r="AD1000" s="37"/>
      <c r="AE1000" s="37"/>
      <c r="AF1000" s="37"/>
      <c r="AG1000" s="37"/>
      <c r="AH1000" s="37"/>
      <c r="AI1000" s="37"/>
      <c r="AJ1000" s="37"/>
      <c r="AK1000" s="37"/>
      <c r="AL1000" s="37"/>
      <c r="AM1000" s="37"/>
      <c r="AN1000" s="37"/>
      <c r="AO1000" s="37"/>
      <c r="AP1000" s="37"/>
      <c r="AQ1000" s="37"/>
      <c r="AR1000" s="37"/>
      <c r="AS1000" s="37"/>
      <c r="AT1000" s="37"/>
      <c r="AU1000" s="37"/>
      <c r="AV1000" s="37"/>
      <c r="AW1000" s="37"/>
      <c r="AX1000" s="37"/>
      <c r="AY1000" s="37"/>
      <c r="AZ1000" s="37"/>
      <c r="BA1000" s="37"/>
      <c r="BB1000" s="37"/>
      <c r="BC1000" s="37"/>
      <c r="BD1000" s="37"/>
    </row>
  </sheetData>
  <mergeCells count="199">
    <mergeCell ref="A40:A45"/>
    <mergeCell ref="B40:B45"/>
    <mergeCell ref="F40:F45"/>
    <mergeCell ref="N13:N14"/>
    <mergeCell ref="A15:A16"/>
    <mergeCell ref="L52:L57"/>
    <mergeCell ref="M52:M57"/>
    <mergeCell ref="N52:N57"/>
    <mergeCell ref="A52:A57"/>
    <mergeCell ref="B52:B57"/>
    <mergeCell ref="C52:C57"/>
    <mergeCell ref="D52:D57"/>
    <mergeCell ref="E52:E57"/>
    <mergeCell ref="F52:F57"/>
    <mergeCell ref="G52:G57"/>
    <mergeCell ref="B15:B16"/>
    <mergeCell ref="C15:C16"/>
    <mergeCell ref="E15:E16"/>
    <mergeCell ref="F15:F16"/>
    <mergeCell ref="D15:D16"/>
    <mergeCell ref="G15:G16"/>
    <mergeCell ref="H15:H16"/>
    <mergeCell ref="I15:I16"/>
    <mergeCell ref="A13:A14"/>
    <mergeCell ref="E13:E14"/>
    <mergeCell ref="F13:F14"/>
    <mergeCell ref="G13:G14"/>
    <mergeCell ref="H13:H14"/>
    <mergeCell ref="I13:I14"/>
    <mergeCell ref="A28:A33"/>
    <mergeCell ref="B28:B33"/>
    <mergeCell ref="C28:C33"/>
    <mergeCell ref="D28:D33"/>
    <mergeCell ref="E28:E33"/>
    <mergeCell ref="F28:F33"/>
    <mergeCell ref="G28:G33"/>
    <mergeCell ref="B13:B14"/>
    <mergeCell ref="C13:C14"/>
    <mergeCell ref="D13:D14"/>
    <mergeCell ref="C40:C45"/>
    <mergeCell ref="D40:D45"/>
    <mergeCell ref="E40:E45"/>
    <mergeCell ref="N15:N16"/>
    <mergeCell ref="J22:J27"/>
    <mergeCell ref="K22:K27"/>
    <mergeCell ref="L22:L27"/>
    <mergeCell ref="M22:M27"/>
    <mergeCell ref="N22:N27"/>
    <mergeCell ref="M15:M16"/>
    <mergeCell ref="N28:N33"/>
    <mergeCell ref="N34:N39"/>
    <mergeCell ref="L40:L45"/>
    <mergeCell ref="M40:M45"/>
    <mergeCell ref="N40:N45"/>
    <mergeCell ref="H28:H33"/>
    <mergeCell ref="I28:I33"/>
    <mergeCell ref="J28:J33"/>
    <mergeCell ref="K28:K33"/>
    <mergeCell ref="N10:N12"/>
    <mergeCell ref="K10:K12"/>
    <mergeCell ref="G34:G39"/>
    <mergeCell ref="H40:H45"/>
    <mergeCell ref="I40:I45"/>
    <mergeCell ref="J40:J45"/>
    <mergeCell ref="K40:K45"/>
    <mergeCell ref="J13:J14"/>
    <mergeCell ref="K13:K14"/>
    <mergeCell ref="G40:G45"/>
    <mergeCell ref="J8:J9"/>
    <mergeCell ref="K8:K9"/>
    <mergeCell ref="L8:L9"/>
    <mergeCell ref="K52:K57"/>
    <mergeCell ref="A1:AJ2"/>
    <mergeCell ref="A4:B4"/>
    <mergeCell ref="C4:N4"/>
    <mergeCell ref="O4:Q4"/>
    <mergeCell ref="A5:B5"/>
    <mergeCell ref="C5:N5"/>
    <mergeCell ref="C6:N6"/>
    <mergeCell ref="AI8:AI9"/>
    <mergeCell ref="AJ8:AJ9"/>
    <mergeCell ref="A6:B6"/>
    <mergeCell ref="A7:G7"/>
    <mergeCell ref="H7:N7"/>
    <mergeCell ref="O7:W7"/>
    <mergeCell ref="X7:AD7"/>
    <mergeCell ref="AE7:AJ7"/>
    <mergeCell ref="A8:A9"/>
    <mergeCell ref="P8:P9"/>
    <mergeCell ref="Q8:Q9"/>
    <mergeCell ref="AC8:AC9"/>
    <mergeCell ref="AD8:AD9"/>
    <mergeCell ref="AE8:AE9"/>
    <mergeCell ref="AF8:AF9"/>
    <mergeCell ref="AG8:AG9"/>
    <mergeCell ref="AH8:AH9"/>
    <mergeCell ref="M8:M9"/>
    <mergeCell ref="N8:N9"/>
    <mergeCell ref="O8:O9"/>
    <mergeCell ref="AB8:AB9"/>
    <mergeCell ref="R8:W8"/>
    <mergeCell ref="X8:X9"/>
    <mergeCell ref="Y8:Y9"/>
    <mergeCell ref="Z8:Z9"/>
    <mergeCell ref="AA8:AA9"/>
    <mergeCell ref="B8:B9"/>
    <mergeCell ref="C8:C9"/>
    <mergeCell ref="H34:H39"/>
    <mergeCell ref="I34:I39"/>
    <mergeCell ref="D8:D9"/>
    <mergeCell ref="E8:E9"/>
    <mergeCell ref="F8:F9"/>
    <mergeCell ref="G8:G9"/>
    <mergeCell ref="H8:H9"/>
    <mergeCell ref="I8:I9"/>
    <mergeCell ref="H22:H27"/>
    <mergeCell ref="I22:I27"/>
    <mergeCell ref="F10:F12"/>
    <mergeCell ref="G10:G12"/>
    <mergeCell ref="H10:H12"/>
    <mergeCell ref="I10:I12"/>
    <mergeCell ref="B22:B27"/>
    <mergeCell ref="C22:C27"/>
    <mergeCell ref="D22:D27"/>
    <mergeCell ref="E22:E27"/>
    <mergeCell ref="F22:F27"/>
    <mergeCell ref="G22:G27"/>
    <mergeCell ref="E34:E39"/>
    <mergeCell ref="F34:F39"/>
    <mergeCell ref="A10:A12"/>
    <mergeCell ref="B10:B12"/>
    <mergeCell ref="C10:C12"/>
    <mergeCell ref="D10:D12"/>
    <mergeCell ref="E10:E12"/>
    <mergeCell ref="J34:J39"/>
    <mergeCell ref="K34:K39"/>
    <mergeCell ref="L34:L39"/>
    <mergeCell ref="M34:M39"/>
    <mergeCell ref="J10:J12"/>
    <mergeCell ref="L10:L12"/>
    <mergeCell ref="M10:M12"/>
    <mergeCell ref="A22:A27"/>
    <mergeCell ref="L28:L33"/>
    <mergeCell ref="M28:M33"/>
    <mergeCell ref="J15:J16"/>
    <mergeCell ref="K15:K16"/>
    <mergeCell ref="L15:L16"/>
    <mergeCell ref="L13:L14"/>
    <mergeCell ref="M13:M14"/>
    <mergeCell ref="A34:A39"/>
    <mergeCell ref="B34:B39"/>
    <mergeCell ref="C34:C39"/>
    <mergeCell ref="D34:D39"/>
    <mergeCell ref="B70:AJ70"/>
    <mergeCell ref="J64:J69"/>
    <mergeCell ref="K64:K69"/>
    <mergeCell ref="L64:L69"/>
    <mergeCell ref="M64:M69"/>
    <mergeCell ref="N64:N69"/>
    <mergeCell ref="C64:C69"/>
    <mergeCell ref="D64:D69"/>
    <mergeCell ref="E64:E69"/>
    <mergeCell ref="F64:F69"/>
    <mergeCell ref="G64:G69"/>
    <mergeCell ref="H64:H69"/>
    <mergeCell ref="I64:I69"/>
    <mergeCell ref="N58:N63"/>
    <mergeCell ref="B58:B63"/>
    <mergeCell ref="C58:C63"/>
    <mergeCell ref="A46:A51"/>
    <mergeCell ref="B46:B51"/>
    <mergeCell ref="C46:C51"/>
    <mergeCell ref="D46:D51"/>
    <mergeCell ref="E46:E51"/>
    <mergeCell ref="F46:F51"/>
    <mergeCell ref="G46:G51"/>
    <mergeCell ref="J58:J63"/>
    <mergeCell ref="K58:K63"/>
    <mergeCell ref="H52:H57"/>
    <mergeCell ref="I52:I57"/>
    <mergeCell ref="J52:J57"/>
    <mergeCell ref="H46:H51"/>
    <mergeCell ref="I46:I51"/>
    <mergeCell ref="J46:J51"/>
    <mergeCell ref="K46:K51"/>
    <mergeCell ref="L46:L51"/>
    <mergeCell ref="M46:M51"/>
    <mergeCell ref="N46:N51"/>
    <mergeCell ref="L58:L63"/>
    <mergeCell ref="M58:M63"/>
    <mergeCell ref="A64:A69"/>
    <mergeCell ref="B64:B69"/>
    <mergeCell ref="A58:A63"/>
    <mergeCell ref="D58:D63"/>
    <mergeCell ref="E58:E63"/>
    <mergeCell ref="F58:F63"/>
    <mergeCell ref="G58:G63"/>
    <mergeCell ref="H58:H63"/>
    <mergeCell ref="I58:I63"/>
  </mergeCells>
  <conditionalFormatting sqref="H10 Y11:Y12">
    <cfRule type="cellIs" dxfId="303" priority="120" operator="equal">
      <formula>"Muy Alta"</formula>
    </cfRule>
  </conditionalFormatting>
  <conditionalFormatting sqref="H10 Y11:Y12">
    <cfRule type="cellIs" dxfId="302" priority="121" operator="equal">
      <formula>"Alta"</formula>
    </cfRule>
  </conditionalFormatting>
  <conditionalFormatting sqref="H10 Y11:Y12">
    <cfRule type="cellIs" dxfId="301" priority="122" operator="equal">
      <formula>"Media"</formula>
    </cfRule>
  </conditionalFormatting>
  <conditionalFormatting sqref="H10 Y11:Y12">
    <cfRule type="cellIs" dxfId="300" priority="123" operator="equal">
      <formula>"Baja"</formula>
    </cfRule>
  </conditionalFormatting>
  <conditionalFormatting sqref="H10 Y11:Y12">
    <cfRule type="cellIs" dxfId="299" priority="124" operator="equal">
      <formula>"Muy Baja"</formula>
    </cfRule>
  </conditionalFormatting>
  <conditionalFormatting sqref="L10 L22 L28 L34 L40 L46 L52 L58 L64 AA10:AA12">
    <cfRule type="cellIs" dxfId="298" priority="125" operator="equal">
      <formula>"Catastrófico"</formula>
    </cfRule>
  </conditionalFormatting>
  <conditionalFormatting sqref="L10 L22 L28 L34 L40 L46 L52 L58 L64 AA10:AA12">
    <cfRule type="cellIs" dxfId="297" priority="126" operator="equal">
      <formula>"Mayor"</formula>
    </cfRule>
  </conditionalFormatting>
  <conditionalFormatting sqref="L10 L22 L28 L34 L40 L46 L52 L58 L64 AA10:AA12">
    <cfRule type="cellIs" dxfId="296" priority="127" operator="equal">
      <formula>"Moderado"</formula>
    </cfRule>
  </conditionalFormatting>
  <conditionalFormatting sqref="L10 L22 L28 L34 L40 L46 L52 L58 L64 AA10:AA12">
    <cfRule type="cellIs" dxfId="295" priority="128" operator="equal">
      <formula>"Menor"</formula>
    </cfRule>
  </conditionalFormatting>
  <conditionalFormatting sqref="L10 L22 L28 L34 L40 L46 L52 L58 L64 AA10:AA12">
    <cfRule type="cellIs" dxfId="294" priority="129" operator="equal">
      <formula>"Leve"</formula>
    </cfRule>
  </conditionalFormatting>
  <conditionalFormatting sqref="N10 AC10:AC12">
    <cfRule type="cellIs" dxfId="293" priority="130" operator="equal">
      <formula>"Extremo"</formula>
    </cfRule>
  </conditionalFormatting>
  <conditionalFormatting sqref="N10 AC10:AC12">
    <cfRule type="cellIs" dxfId="292" priority="131" operator="equal">
      <formula>"Alto"</formula>
    </cfRule>
  </conditionalFormatting>
  <conditionalFormatting sqref="N10 AC10:AC12">
    <cfRule type="cellIs" dxfId="291" priority="132" operator="equal">
      <formula>"Moderado"</formula>
    </cfRule>
  </conditionalFormatting>
  <conditionalFormatting sqref="N10 AC10:AC12">
    <cfRule type="cellIs" dxfId="290" priority="133" operator="equal">
      <formula>"Bajo"</formula>
    </cfRule>
  </conditionalFormatting>
  <conditionalFormatting sqref="H58">
    <cfRule type="cellIs" dxfId="289" priority="148" operator="equal">
      <formula>"Muy Alta"</formula>
    </cfRule>
  </conditionalFormatting>
  <conditionalFormatting sqref="H58">
    <cfRule type="cellIs" dxfId="288" priority="149" operator="equal">
      <formula>"Alta"</formula>
    </cfRule>
  </conditionalFormatting>
  <conditionalFormatting sqref="H58">
    <cfRule type="cellIs" dxfId="287" priority="150" operator="equal">
      <formula>"Media"</formula>
    </cfRule>
  </conditionalFormatting>
  <conditionalFormatting sqref="H58">
    <cfRule type="cellIs" dxfId="286" priority="151" operator="equal">
      <formula>"Baja"</formula>
    </cfRule>
  </conditionalFormatting>
  <conditionalFormatting sqref="H58">
    <cfRule type="cellIs" dxfId="285" priority="152" operator="equal">
      <formula>"Muy Baja"</formula>
    </cfRule>
  </conditionalFormatting>
  <conditionalFormatting sqref="Y17:Y21">
    <cfRule type="cellIs" dxfId="284" priority="157" operator="equal">
      <formula>"Muy Alta"</formula>
    </cfRule>
  </conditionalFormatting>
  <conditionalFormatting sqref="Y17:Y21">
    <cfRule type="cellIs" dxfId="283" priority="158" operator="equal">
      <formula>"Alta"</formula>
    </cfRule>
  </conditionalFormatting>
  <conditionalFormatting sqref="Y17:Y21">
    <cfRule type="cellIs" dxfId="282" priority="159" operator="equal">
      <formula>"Media"</formula>
    </cfRule>
  </conditionalFormatting>
  <conditionalFormatting sqref="Y17:Y21">
    <cfRule type="cellIs" dxfId="281" priority="160" operator="equal">
      <formula>"Baja"</formula>
    </cfRule>
  </conditionalFormatting>
  <conditionalFormatting sqref="Y17:Y21">
    <cfRule type="cellIs" dxfId="280" priority="161" operator="equal">
      <formula>"Muy Baja"</formula>
    </cfRule>
  </conditionalFormatting>
  <conditionalFormatting sqref="AA17:AA21">
    <cfRule type="cellIs" dxfId="279" priority="162" operator="equal">
      <formula>"Catastrófico"</formula>
    </cfRule>
  </conditionalFormatting>
  <conditionalFormatting sqref="AA17:AA21">
    <cfRule type="cellIs" dxfId="278" priority="163" operator="equal">
      <formula>"Mayor"</formula>
    </cfRule>
  </conditionalFormatting>
  <conditionalFormatting sqref="AA17:AA21">
    <cfRule type="cellIs" dxfId="277" priority="164" operator="equal">
      <formula>"Moderado"</formula>
    </cfRule>
  </conditionalFormatting>
  <conditionalFormatting sqref="AA17:AA21">
    <cfRule type="cellIs" dxfId="276" priority="165" operator="equal">
      <formula>"Menor"</formula>
    </cfRule>
  </conditionalFormatting>
  <conditionalFormatting sqref="AA17:AA21">
    <cfRule type="cellIs" dxfId="275" priority="166" operator="equal">
      <formula>"Leve"</formula>
    </cfRule>
  </conditionalFormatting>
  <conditionalFormatting sqref="AC17:AC21">
    <cfRule type="cellIs" dxfId="274" priority="167" operator="equal">
      <formula>"Extremo"</formula>
    </cfRule>
  </conditionalFormatting>
  <conditionalFormatting sqref="AC17:AC21">
    <cfRule type="cellIs" dxfId="273" priority="168" operator="equal">
      <formula>"Alto"</formula>
    </cfRule>
  </conditionalFormatting>
  <conditionalFormatting sqref="AC17:AC21">
    <cfRule type="cellIs" dxfId="272" priority="169" operator="equal">
      <formula>"Moderado"</formula>
    </cfRule>
  </conditionalFormatting>
  <conditionalFormatting sqref="AC17:AC21">
    <cfRule type="cellIs" dxfId="271" priority="170" operator="equal">
      <formula>"Bajo"</formula>
    </cfRule>
  </conditionalFormatting>
  <conditionalFormatting sqref="H22">
    <cfRule type="cellIs" dxfId="270" priority="171" operator="equal">
      <formula>"Muy Alta"</formula>
    </cfRule>
  </conditionalFormatting>
  <conditionalFormatting sqref="H22">
    <cfRule type="cellIs" dxfId="269" priority="172" operator="equal">
      <formula>"Alta"</formula>
    </cfRule>
  </conditionalFormatting>
  <conditionalFormatting sqref="H22">
    <cfRule type="cellIs" dxfId="268" priority="173" operator="equal">
      <formula>"Media"</formula>
    </cfRule>
  </conditionalFormatting>
  <conditionalFormatting sqref="H22">
    <cfRule type="cellIs" dxfId="267" priority="174" operator="equal">
      <formula>"Baja"</formula>
    </cfRule>
  </conditionalFormatting>
  <conditionalFormatting sqref="H22">
    <cfRule type="cellIs" dxfId="266" priority="175" operator="equal">
      <formula>"Muy Baja"</formula>
    </cfRule>
  </conditionalFormatting>
  <conditionalFormatting sqref="N22">
    <cfRule type="cellIs" dxfId="265" priority="176" operator="equal">
      <formula>"Extremo"</formula>
    </cfRule>
  </conditionalFormatting>
  <conditionalFormatting sqref="N22">
    <cfRule type="cellIs" dxfId="264" priority="177" operator="equal">
      <formula>"Alto"</formula>
    </cfRule>
  </conditionalFormatting>
  <conditionalFormatting sqref="N22">
    <cfRule type="cellIs" dxfId="263" priority="178" operator="equal">
      <formula>"Moderado"</formula>
    </cfRule>
  </conditionalFormatting>
  <conditionalFormatting sqref="N22">
    <cfRule type="cellIs" dxfId="262" priority="179" operator="equal">
      <formula>"Bajo"</formula>
    </cfRule>
  </conditionalFormatting>
  <conditionalFormatting sqref="Y22:Y27">
    <cfRule type="cellIs" dxfId="261" priority="180" operator="equal">
      <formula>"Muy Alta"</formula>
    </cfRule>
  </conditionalFormatting>
  <conditionalFormatting sqref="Y22:Y27">
    <cfRule type="cellIs" dxfId="260" priority="181" operator="equal">
      <formula>"Alta"</formula>
    </cfRule>
  </conditionalFormatting>
  <conditionalFormatting sqref="Y22:Y27">
    <cfRule type="cellIs" dxfId="259" priority="182" operator="equal">
      <formula>"Media"</formula>
    </cfRule>
  </conditionalFormatting>
  <conditionalFormatting sqref="Y22:Y27">
    <cfRule type="cellIs" dxfId="258" priority="183" operator="equal">
      <formula>"Baja"</formula>
    </cfRule>
  </conditionalFormatting>
  <conditionalFormatting sqref="Y22:Y27">
    <cfRule type="cellIs" dxfId="257" priority="184" operator="equal">
      <formula>"Muy Baja"</formula>
    </cfRule>
  </conditionalFormatting>
  <conditionalFormatting sqref="AA22:AA27">
    <cfRule type="cellIs" dxfId="256" priority="185" operator="equal">
      <formula>"Catastrófico"</formula>
    </cfRule>
  </conditionalFormatting>
  <conditionalFormatting sqref="AA22:AA27">
    <cfRule type="cellIs" dxfId="255" priority="186" operator="equal">
      <formula>"Mayor"</formula>
    </cfRule>
  </conditionalFormatting>
  <conditionalFormatting sqref="AA22:AA27">
    <cfRule type="cellIs" dxfId="254" priority="187" operator="equal">
      <formula>"Moderado"</formula>
    </cfRule>
  </conditionalFormatting>
  <conditionalFormatting sqref="AA22:AA27">
    <cfRule type="cellIs" dxfId="253" priority="188" operator="equal">
      <formula>"Menor"</formula>
    </cfRule>
  </conditionalFormatting>
  <conditionalFormatting sqref="AA22:AA27">
    <cfRule type="cellIs" dxfId="252" priority="189" operator="equal">
      <formula>"Leve"</formula>
    </cfRule>
  </conditionalFormatting>
  <conditionalFormatting sqref="AC22:AC27">
    <cfRule type="cellIs" dxfId="251" priority="190" operator="equal">
      <formula>"Extremo"</formula>
    </cfRule>
  </conditionalFormatting>
  <conditionalFormatting sqref="AC22:AC27">
    <cfRule type="cellIs" dxfId="250" priority="191" operator="equal">
      <formula>"Alto"</formula>
    </cfRule>
  </conditionalFormatting>
  <conditionalFormatting sqref="AC22:AC27">
    <cfRule type="cellIs" dxfId="249" priority="192" operator="equal">
      <formula>"Moderado"</formula>
    </cfRule>
  </conditionalFormatting>
  <conditionalFormatting sqref="AC22:AC27">
    <cfRule type="cellIs" dxfId="248" priority="193" operator="equal">
      <formula>"Bajo"</formula>
    </cfRule>
  </conditionalFormatting>
  <conditionalFormatting sqref="H28">
    <cfRule type="cellIs" dxfId="247" priority="194" operator="equal">
      <formula>"Muy Alta"</formula>
    </cfRule>
  </conditionalFormatting>
  <conditionalFormatting sqref="H28">
    <cfRule type="cellIs" dxfId="246" priority="195" operator="equal">
      <formula>"Alta"</formula>
    </cfRule>
  </conditionalFormatting>
  <conditionalFormatting sqref="H28">
    <cfRule type="cellIs" dxfId="245" priority="196" operator="equal">
      <formula>"Media"</formula>
    </cfRule>
  </conditionalFormatting>
  <conditionalFormatting sqref="H28">
    <cfRule type="cellIs" dxfId="244" priority="197" operator="equal">
      <formula>"Baja"</formula>
    </cfRule>
  </conditionalFormatting>
  <conditionalFormatting sqref="H28">
    <cfRule type="cellIs" dxfId="243" priority="198" operator="equal">
      <formula>"Muy Baja"</formula>
    </cfRule>
  </conditionalFormatting>
  <conditionalFormatting sqref="N28">
    <cfRule type="cellIs" dxfId="242" priority="199" operator="equal">
      <formula>"Extremo"</formula>
    </cfRule>
  </conditionalFormatting>
  <conditionalFormatting sqref="N28">
    <cfRule type="cellIs" dxfId="241" priority="200" operator="equal">
      <formula>"Alto"</formula>
    </cfRule>
  </conditionalFormatting>
  <conditionalFormatting sqref="N28">
    <cfRule type="cellIs" dxfId="240" priority="201" operator="equal">
      <formula>"Moderado"</formula>
    </cfRule>
  </conditionalFormatting>
  <conditionalFormatting sqref="N28">
    <cfRule type="cellIs" dxfId="239" priority="202" operator="equal">
      <formula>"Bajo"</formula>
    </cfRule>
  </conditionalFormatting>
  <conditionalFormatting sqref="Y28:Y33">
    <cfRule type="cellIs" dxfId="238" priority="203" operator="equal">
      <formula>"Muy Alta"</formula>
    </cfRule>
  </conditionalFormatting>
  <conditionalFormatting sqref="Y28:Y33">
    <cfRule type="cellIs" dxfId="237" priority="204" operator="equal">
      <formula>"Alta"</formula>
    </cfRule>
  </conditionalFormatting>
  <conditionalFormatting sqref="Y28:Y33">
    <cfRule type="cellIs" dxfId="236" priority="205" operator="equal">
      <formula>"Media"</formula>
    </cfRule>
  </conditionalFormatting>
  <conditionalFormatting sqref="Y28:Y33">
    <cfRule type="cellIs" dxfId="235" priority="206" operator="equal">
      <formula>"Baja"</formula>
    </cfRule>
  </conditionalFormatting>
  <conditionalFormatting sqref="Y28:Y33">
    <cfRule type="cellIs" dxfId="234" priority="207" operator="equal">
      <formula>"Muy Baja"</formula>
    </cfRule>
  </conditionalFormatting>
  <conditionalFormatting sqref="AA28:AA33">
    <cfRule type="cellIs" dxfId="233" priority="208" operator="equal">
      <formula>"Catastrófico"</formula>
    </cfRule>
  </conditionalFormatting>
  <conditionalFormatting sqref="AA28:AA33">
    <cfRule type="cellIs" dxfId="232" priority="209" operator="equal">
      <formula>"Mayor"</formula>
    </cfRule>
  </conditionalFormatting>
  <conditionalFormatting sqref="AA28:AA33">
    <cfRule type="cellIs" dxfId="231" priority="210" operator="equal">
      <formula>"Moderado"</formula>
    </cfRule>
  </conditionalFormatting>
  <conditionalFormatting sqref="AA28:AA33">
    <cfRule type="cellIs" dxfId="230" priority="211" operator="equal">
      <formula>"Menor"</formula>
    </cfRule>
  </conditionalFormatting>
  <conditionalFormatting sqref="AA28:AA33">
    <cfRule type="cellIs" dxfId="229" priority="212" operator="equal">
      <formula>"Leve"</formula>
    </cfRule>
  </conditionalFormatting>
  <conditionalFormatting sqref="AC28:AC33">
    <cfRule type="cellIs" dxfId="228" priority="213" operator="equal">
      <formula>"Extremo"</formula>
    </cfRule>
  </conditionalFormatting>
  <conditionalFormatting sqref="AC28:AC33">
    <cfRule type="cellIs" dxfId="227" priority="214" operator="equal">
      <formula>"Alto"</formula>
    </cfRule>
  </conditionalFormatting>
  <conditionalFormatting sqref="AC28:AC33">
    <cfRule type="cellIs" dxfId="226" priority="215" operator="equal">
      <formula>"Moderado"</formula>
    </cfRule>
  </conditionalFormatting>
  <conditionalFormatting sqref="AC28:AC33">
    <cfRule type="cellIs" dxfId="225" priority="216" operator="equal">
      <formula>"Bajo"</formula>
    </cfRule>
  </conditionalFormatting>
  <conditionalFormatting sqref="H34">
    <cfRule type="cellIs" dxfId="224" priority="217" operator="equal">
      <formula>"Muy Alta"</formula>
    </cfRule>
  </conditionalFormatting>
  <conditionalFormatting sqref="H34">
    <cfRule type="cellIs" dxfId="223" priority="218" operator="equal">
      <formula>"Alta"</formula>
    </cfRule>
  </conditionalFormatting>
  <conditionalFormatting sqref="H34">
    <cfRule type="cellIs" dxfId="222" priority="219" operator="equal">
      <formula>"Media"</formula>
    </cfRule>
  </conditionalFormatting>
  <conditionalFormatting sqref="H34">
    <cfRule type="cellIs" dxfId="221" priority="220" operator="equal">
      <formula>"Baja"</formula>
    </cfRule>
  </conditionalFormatting>
  <conditionalFormatting sqref="H34">
    <cfRule type="cellIs" dxfId="220" priority="221" operator="equal">
      <formula>"Muy Baja"</formula>
    </cfRule>
  </conditionalFormatting>
  <conditionalFormatting sqref="N34">
    <cfRule type="cellIs" dxfId="219" priority="222" operator="equal">
      <formula>"Extremo"</formula>
    </cfRule>
  </conditionalFormatting>
  <conditionalFormatting sqref="N34">
    <cfRule type="cellIs" dxfId="218" priority="223" operator="equal">
      <formula>"Alto"</formula>
    </cfRule>
  </conditionalFormatting>
  <conditionalFormatting sqref="N34">
    <cfRule type="cellIs" dxfId="217" priority="224" operator="equal">
      <formula>"Moderado"</formula>
    </cfRule>
  </conditionalFormatting>
  <conditionalFormatting sqref="N34">
    <cfRule type="cellIs" dxfId="216" priority="225" operator="equal">
      <formula>"Bajo"</formula>
    </cfRule>
  </conditionalFormatting>
  <conditionalFormatting sqref="Y34:Y39">
    <cfRule type="cellIs" dxfId="215" priority="226" operator="equal">
      <formula>"Muy Alta"</formula>
    </cfRule>
  </conditionalFormatting>
  <conditionalFormatting sqref="Y34:Y39">
    <cfRule type="cellIs" dxfId="214" priority="227" operator="equal">
      <formula>"Alta"</formula>
    </cfRule>
  </conditionalFormatting>
  <conditionalFormatting sqref="Y34:Y39">
    <cfRule type="cellIs" dxfId="213" priority="228" operator="equal">
      <formula>"Media"</formula>
    </cfRule>
  </conditionalFormatting>
  <conditionalFormatting sqref="Y34:Y39">
    <cfRule type="cellIs" dxfId="212" priority="229" operator="equal">
      <formula>"Baja"</formula>
    </cfRule>
  </conditionalFormatting>
  <conditionalFormatting sqref="Y34:Y39">
    <cfRule type="cellIs" dxfId="211" priority="230" operator="equal">
      <formula>"Muy Baja"</formula>
    </cfRule>
  </conditionalFormatting>
  <conditionalFormatting sqref="AA34:AA39">
    <cfRule type="cellIs" dxfId="210" priority="231" operator="equal">
      <formula>"Catastrófico"</formula>
    </cfRule>
  </conditionalFormatting>
  <conditionalFormatting sqref="AA34:AA39">
    <cfRule type="cellIs" dxfId="209" priority="232" operator="equal">
      <formula>"Mayor"</formula>
    </cfRule>
  </conditionalFormatting>
  <conditionalFormatting sqref="AA34:AA39">
    <cfRule type="cellIs" dxfId="208" priority="233" operator="equal">
      <formula>"Moderado"</formula>
    </cfRule>
  </conditionalFormatting>
  <conditionalFormatting sqref="AA34:AA39">
    <cfRule type="cellIs" dxfId="207" priority="234" operator="equal">
      <formula>"Menor"</formula>
    </cfRule>
  </conditionalFormatting>
  <conditionalFormatting sqref="AA34:AA39">
    <cfRule type="cellIs" dxfId="206" priority="235" operator="equal">
      <formula>"Leve"</formula>
    </cfRule>
  </conditionalFormatting>
  <conditionalFormatting sqref="AC34:AC39">
    <cfRule type="cellIs" dxfId="205" priority="236" operator="equal">
      <formula>"Extremo"</formula>
    </cfRule>
  </conditionalFormatting>
  <conditionalFormatting sqref="AC34:AC39">
    <cfRule type="cellIs" dxfId="204" priority="237" operator="equal">
      <formula>"Alto"</formula>
    </cfRule>
  </conditionalFormatting>
  <conditionalFormatting sqref="AC34:AC39">
    <cfRule type="cellIs" dxfId="203" priority="238" operator="equal">
      <formula>"Moderado"</formula>
    </cfRule>
  </conditionalFormatting>
  <conditionalFormatting sqref="AC34:AC39">
    <cfRule type="cellIs" dxfId="202" priority="239" operator="equal">
      <formula>"Bajo"</formula>
    </cfRule>
  </conditionalFormatting>
  <conditionalFormatting sqref="H40">
    <cfRule type="cellIs" dxfId="201" priority="240" operator="equal">
      <formula>"Muy Alta"</formula>
    </cfRule>
  </conditionalFormatting>
  <conditionalFormatting sqref="H40">
    <cfRule type="cellIs" dxfId="200" priority="241" operator="equal">
      <formula>"Alta"</formula>
    </cfRule>
  </conditionalFormatting>
  <conditionalFormatting sqref="H40">
    <cfRule type="cellIs" dxfId="199" priority="242" operator="equal">
      <formula>"Media"</formula>
    </cfRule>
  </conditionalFormatting>
  <conditionalFormatting sqref="H40">
    <cfRule type="cellIs" dxfId="198" priority="243" operator="equal">
      <formula>"Baja"</formula>
    </cfRule>
  </conditionalFormatting>
  <conditionalFormatting sqref="H40">
    <cfRule type="cellIs" dxfId="197" priority="244" operator="equal">
      <formula>"Muy Baja"</formula>
    </cfRule>
  </conditionalFormatting>
  <conditionalFormatting sqref="N40">
    <cfRule type="cellIs" dxfId="196" priority="245" operator="equal">
      <formula>"Extremo"</formula>
    </cfRule>
  </conditionalFormatting>
  <conditionalFormatting sqref="N40">
    <cfRule type="cellIs" dxfId="195" priority="246" operator="equal">
      <formula>"Alto"</formula>
    </cfRule>
  </conditionalFormatting>
  <conditionalFormatting sqref="N40">
    <cfRule type="cellIs" dxfId="194" priority="247" operator="equal">
      <formula>"Moderado"</formula>
    </cfRule>
  </conditionalFormatting>
  <conditionalFormatting sqref="N40">
    <cfRule type="cellIs" dxfId="193" priority="248" operator="equal">
      <formula>"Bajo"</formula>
    </cfRule>
  </conditionalFormatting>
  <conditionalFormatting sqref="Y40:Y45">
    <cfRule type="cellIs" dxfId="192" priority="249" operator="equal">
      <formula>"Muy Alta"</formula>
    </cfRule>
  </conditionalFormatting>
  <conditionalFormatting sqref="Y40:Y45">
    <cfRule type="cellIs" dxfId="191" priority="250" operator="equal">
      <formula>"Alta"</formula>
    </cfRule>
  </conditionalFormatting>
  <conditionalFormatting sqref="Y40:Y45">
    <cfRule type="cellIs" dxfId="190" priority="251" operator="equal">
      <formula>"Media"</formula>
    </cfRule>
  </conditionalFormatting>
  <conditionalFormatting sqref="Y40:Y45">
    <cfRule type="cellIs" dxfId="189" priority="252" operator="equal">
      <formula>"Baja"</formula>
    </cfRule>
  </conditionalFormatting>
  <conditionalFormatting sqref="Y40:Y45">
    <cfRule type="cellIs" dxfId="188" priority="253" operator="equal">
      <formula>"Muy Baja"</formula>
    </cfRule>
  </conditionalFormatting>
  <conditionalFormatting sqref="AA40:AA45">
    <cfRule type="cellIs" dxfId="187" priority="254" operator="equal">
      <formula>"Catastrófico"</formula>
    </cfRule>
  </conditionalFormatting>
  <conditionalFormatting sqref="AA40:AA45">
    <cfRule type="cellIs" dxfId="186" priority="255" operator="equal">
      <formula>"Mayor"</formula>
    </cfRule>
  </conditionalFormatting>
  <conditionalFormatting sqref="AA40:AA45">
    <cfRule type="cellIs" dxfId="185" priority="256" operator="equal">
      <formula>"Moderado"</formula>
    </cfRule>
  </conditionalFormatting>
  <conditionalFormatting sqref="AA40:AA45">
    <cfRule type="cellIs" dxfId="184" priority="257" operator="equal">
      <formula>"Menor"</formula>
    </cfRule>
  </conditionalFormatting>
  <conditionalFormatting sqref="AA40:AA45">
    <cfRule type="cellIs" dxfId="183" priority="258" operator="equal">
      <formula>"Leve"</formula>
    </cfRule>
  </conditionalFormatting>
  <conditionalFormatting sqref="AC40:AC45">
    <cfRule type="cellIs" dxfId="182" priority="259" operator="equal">
      <formula>"Extremo"</formula>
    </cfRule>
  </conditionalFormatting>
  <conditionalFormatting sqref="AC40:AC45">
    <cfRule type="cellIs" dxfId="181" priority="260" operator="equal">
      <formula>"Alto"</formula>
    </cfRule>
  </conditionalFormatting>
  <conditionalFormatting sqref="AC40:AC45">
    <cfRule type="cellIs" dxfId="180" priority="261" operator="equal">
      <formula>"Moderado"</formula>
    </cfRule>
  </conditionalFormatting>
  <conditionalFormatting sqref="AC40:AC45">
    <cfRule type="cellIs" dxfId="179" priority="262" operator="equal">
      <formula>"Bajo"</formula>
    </cfRule>
  </conditionalFormatting>
  <conditionalFormatting sqref="H46">
    <cfRule type="cellIs" dxfId="178" priority="263" operator="equal">
      <formula>"Muy Alta"</formula>
    </cfRule>
  </conditionalFormatting>
  <conditionalFormatting sqref="H46">
    <cfRule type="cellIs" dxfId="177" priority="264" operator="equal">
      <formula>"Alta"</formula>
    </cfRule>
  </conditionalFormatting>
  <conditionalFormatting sqref="H46">
    <cfRule type="cellIs" dxfId="176" priority="265" operator="equal">
      <formula>"Media"</formula>
    </cfRule>
  </conditionalFormatting>
  <conditionalFormatting sqref="H46">
    <cfRule type="cellIs" dxfId="175" priority="266" operator="equal">
      <formula>"Baja"</formula>
    </cfRule>
  </conditionalFormatting>
  <conditionalFormatting sqref="H46">
    <cfRule type="cellIs" dxfId="174" priority="267" operator="equal">
      <formula>"Muy Baja"</formula>
    </cfRule>
  </conditionalFormatting>
  <conditionalFormatting sqref="N46">
    <cfRule type="cellIs" dxfId="173" priority="268" operator="equal">
      <formula>"Extremo"</formula>
    </cfRule>
  </conditionalFormatting>
  <conditionalFormatting sqref="N46">
    <cfRule type="cellIs" dxfId="172" priority="269" operator="equal">
      <formula>"Alto"</formula>
    </cfRule>
  </conditionalFormatting>
  <conditionalFormatting sqref="N46">
    <cfRule type="cellIs" dxfId="171" priority="270" operator="equal">
      <formula>"Moderado"</formula>
    </cfRule>
  </conditionalFormatting>
  <conditionalFormatting sqref="N46">
    <cfRule type="cellIs" dxfId="170" priority="271" operator="equal">
      <formula>"Bajo"</formula>
    </cfRule>
  </conditionalFormatting>
  <conditionalFormatting sqref="Y46:Y51">
    <cfRule type="cellIs" dxfId="169" priority="272" operator="equal">
      <formula>"Muy Alta"</formula>
    </cfRule>
  </conditionalFormatting>
  <conditionalFormatting sqref="Y46:Y51">
    <cfRule type="cellIs" dxfId="168" priority="273" operator="equal">
      <formula>"Alta"</formula>
    </cfRule>
  </conditionalFormatting>
  <conditionalFormatting sqref="Y46:Y51">
    <cfRule type="cellIs" dxfId="167" priority="274" operator="equal">
      <formula>"Media"</formula>
    </cfRule>
  </conditionalFormatting>
  <conditionalFormatting sqref="Y46:Y51">
    <cfRule type="cellIs" dxfId="166" priority="275" operator="equal">
      <formula>"Baja"</formula>
    </cfRule>
  </conditionalFormatting>
  <conditionalFormatting sqref="Y46:Y51">
    <cfRule type="cellIs" dxfId="165" priority="276" operator="equal">
      <formula>"Muy Baja"</formula>
    </cfRule>
  </conditionalFormatting>
  <conditionalFormatting sqref="AA46:AA51">
    <cfRule type="cellIs" dxfId="164" priority="277" operator="equal">
      <formula>"Catastrófico"</formula>
    </cfRule>
  </conditionalFormatting>
  <conditionalFormatting sqref="AA46:AA51">
    <cfRule type="cellIs" dxfId="163" priority="278" operator="equal">
      <formula>"Mayor"</formula>
    </cfRule>
  </conditionalFormatting>
  <conditionalFormatting sqref="AA46:AA51">
    <cfRule type="cellIs" dxfId="162" priority="279" operator="equal">
      <formula>"Moderado"</formula>
    </cfRule>
  </conditionalFormatting>
  <conditionalFormatting sqref="AA46:AA51">
    <cfRule type="cellIs" dxfId="161" priority="280" operator="equal">
      <formula>"Menor"</formula>
    </cfRule>
  </conditionalFormatting>
  <conditionalFormatting sqref="AA46:AA51">
    <cfRule type="cellIs" dxfId="160" priority="281" operator="equal">
      <formula>"Leve"</formula>
    </cfRule>
  </conditionalFormatting>
  <conditionalFormatting sqref="AC46:AC51">
    <cfRule type="cellIs" dxfId="159" priority="282" operator="equal">
      <formula>"Extremo"</formula>
    </cfRule>
  </conditionalFormatting>
  <conditionalFormatting sqref="AC46:AC51">
    <cfRule type="cellIs" dxfId="158" priority="283" operator="equal">
      <formula>"Alto"</formula>
    </cfRule>
  </conditionalFormatting>
  <conditionalFormatting sqref="AC46:AC51">
    <cfRule type="cellIs" dxfId="157" priority="284" operator="equal">
      <formula>"Moderado"</formula>
    </cfRule>
  </conditionalFormatting>
  <conditionalFormatting sqref="AC46:AC51">
    <cfRule type="cellIs" dxfId="156" priority="285" operator="equal">
      <formula>"Bajo"</formula>
    </cfRule>
  </conditionalFormatting>
  <conditionalFormatting sqref="H52">
    <cfRule type="cellIs" dxfId="155" priority="286" operator="equal">
      <formula>"Muy Alta"</formula>
    </cfRule>
  </conditionalFormatting>
  <conditionalFormatting sqref="H52">
    <cfRule type="cellIs" dxfId="154" priority="287" operator="equal">
      <formula>"Alta"</formula>
    </cfRule>
  </conditionalFormatting>
  <conditionalFormatting sqref="H52">
    <cfRule type="cellIs" dxfId="153" priority="288" operator="equal">
      <formula>"Media"</formula>
    </cfRule>
  </conditionalFormatting>
  <conditionalFormatting sqref="H52">
    <cfRule type="cellIs" dxfId="152" priority="289" operator="equal">
      <formula>"Baja"</formula>
    </cfRule>
  </conditionalFormatting>
  <conditionalFormatting sqref="H52">
    <cfRule type="cellIs" dxfId="151" priority="290" operator="equal">
      <formula>"Muy Baja"</formula>
    </cfRule>
  </conditionalFormatting>
  <conditionalFormatting sqref="N52">
    <cfRule type="cellIs" dxfId="150" priority="291" operator="equal">
      <formula>"Extremo"</formula>
    </cfRule>
  </conditionalFormatting>
  <conditionalFormatting sqref="N52">
    <cfRule type="cellIs" dxfId="149" priority="292" operator="equal">
      <formula>"Alto"</formula>
    </cfRule>
  </conditionalFormatting>
  <conditionalFormatting sqref="N52">
    <cfRule type="cellIs" dxfId="148" priority="293" operator="equal">
      <formula>"Moderado"</formula>
    </cfRule>
  </conditionalFormatting>
  <conditionalFormatting sqref="N52">
    <cfRule type="cellIs" dxfId="147" priority="294" operator="equal">
      <formula>"Bajo"</formula>
    </cfRule>
  </conditionalFormatting>
  <conditionalFormatting sqref="Y52:Y57">
    <cfRule type="cellIs" dxfId="146" priority="295" operator="equal">
      <formula>"Muy Alta"</formula>
    </cfRule>
  </conditionalFormatting>
  <conditionalFormatting sqref="Y52:Y57">
    <cfRule type="cellIs" dxfId="145" priority="296" operator="equal">
      <formula>"Alta"</formula>
    </cfRule>
  </conditionalFormatting>
  <conditionalFormatting sqref="Y52:Y57">
    <cfRule type="cellIs" dxfId="144" priority="297" operator="equal">
      <formula>"Media"</formula>
    </cfRule>
  </conditionalFormatting>
  <conditionalFormatting sqref="Y52:Y57">
    <cfRule type="cellIs" dxfId="143" priority="298" operator="equal">
      <formula>"Baja"</formula>
    </cfRule>
  </conditionalFormatting>
  <conditionalFormatting sqref="Y52:Y57">
    <cfRule type="cellIs" dxfId="142" priority="299" operator="equal">
      <formula>"Muy Baja"</formula>
    </cfRule>
  </conditionalFormatting>
  <conditionalFormatting sqref="AA52:AA57">
    <cfRule type="cellIs" dxfId="141" priority="300" operator="equal">
      <formula>"Catastrófico"</formula>
    </cfRule>
  </conditionalFormatting>
  <conditionalFormatting sqref="AA52:AA57">
    <cfRule type="cellIs" dxfId="140" priority="301" operator="equal">
      <formula>"Mayor"</formula>
    </cfRule>
  </conditionalFormatting>
  <conditionalFormatting sqref="AA52:AA57">
    <cfRule type="cellIs" dxfId="139" priority="302" operator="equal">
      <formula>"Moderado"</formula>
    </cfRule>
  </conditionalFormatting>
  <conditionalFormatting sqref="AA52:AA57">
    <cfRule type="cellIs" dxfId="138" priority="303" operator="equal">
      <formula>"Menor"</formula>
    </cfRule>
  </conditionalFormatting>
  <conditionalFormatting sqref="AA52:AA57">
    <cfRule type="cellIs" dxfId="137" priority="304" operator="equal">
      <formula>"Leve"</formula>
    </cfRule>
  </conditionalFormatting>
  <conditionalFormatting sqref="AC52:AC57">
    <cfRule type="cellIs" dxfId="136" priority="305" operator="equal">
      <formula>"Extremo"</formula>
    </cfRule>
  </conditionalFormatting>
  <conditionalFormatting sqref="AC52:AC57">
    <cfRule type="cellIs" dxfId="135" priority="306" operator="equal">
      <formula>"Alto"</formula>
    </cfRule>
  </conditionalFormatting>
  <conditionalFormatting sqref="AC52:AC57">
    <cfRule type="cellIs" dxfId="134" priority="307" operator="equal">
      <formula>"Moderado"</formula>
    </cfRule>
  </conditionalFormatting>
  <conditionalFormatting sqref="AC52:AC57">
    <cfRule type="cellIs" dxfId="133" priority="308" operator="equal">
      <formula>"Bajo"</formula>
    </cfRule>
  </conditionalFormatting>
  <conditionalFormatting sqref="N58">
    <cfRule type="cellIs" dxfId="132" priority="309" operator="equal">
      <formula>"Extremo"</formula>
    </cfRule>
  </conditionalFormatting>
  <conditionalFormatting sqref="N58">
    <cfRule type="cellIs" dxfId="131" priority="310" operator="equal">
      <formula>"Alto"</formula>
    </cfRule>
  </conditionalFormatting>
  <conditionalFormatting sqref="N58">
    <cfRule type="cellIs" dxfId="130" priority="311" operator="equal">
      <formula>"Moderado"</formula>
    </cfRule>
  </conditionalFormatting>
  <conditionalFormatting sqref="N58">
    <cfRule type="cellIs" dxfId="129" priority="312" operator="equal">
      <formula>"Bajo"</formula>
    </cfRule>
  </conditionalFormatting>
  <conditionalFormatting sqref="Y58:Y63">
    <cfRule type="cellIs" dxfId="128" priority="313" operator="equal">
      <formula>"Muy Alta"</formula>
    </cfRule>
  </conditionalFormatting>
  <conditionalFormatting sqref="Y58:Y63">
    <cfRule type="cellIs" dxfId="127" priority="314" operator="equal">
      <formula>"Alta"</formula>
    </cfRule>
  </conditionalFormatting>
  <conditionalFormatting sqref="Y58:Y63">
    <cfRule type="cellIs" dxfId="126" priority="315" operator="equal">
      <formula>"Media"</formula>
    </cfRule>
  </conditionalFormatting>
  <conditionalFormatting sqref="Y58:Y63">
    <cfRule type="cellIs" dxfId="125" priority="316" operator="equal">
      <formula>"Baja"</formula>
    </cfRule>
  </conditionalFormatting>
  <conditionalFormatting sqref="Y58:Y63">
    <cfRule type="cellIs" dxfId="124" priority="317" operator="equal">
      <formula>"Muy Baja"</formula>
    </cfRule>
  </conditionalFormatting>
  <conditionalFormatting sqref="AA58:AA63">
    <cfRule type="cellIs" dxfId="123" priority="318" operator="equal">
      <formula>"Catastrófico"</formula>
    </cfRule>
  </conditionalFormatting>
  <conditionalFormatting sqref="AA58:AA63">
    <cfRule type="cellIs" dxfId="122" priority="319" operator="equal">
      <formula>"Mayor"</formula>
    </cfRule>
  </conditionalFormatting>
  <conditionalFormatting sqref="AA58:AA63">
    <cfRule type="cellIs" dxfId="121" priority="320" operator="equal">
      <formula>"Moderado"</formula>
    </cfRule>
  </conditionalFormatting>
  <conditionalFormatting sqref="AA58:AA63">
    <cfRule type="cellIs" dxfId="120" priority="321" operator="equal">
      <formula>"Menor"</formula>
    </cfRule>
  </conditionalFormatting>
  <conditionalFormatting sqref="AA58:AA63">
    <cfRule type="cellIs" dxfId="119" priority="322" operator="equal">
      <formula>"Leve"</formula>
    </cfRule>
  </conditionalFormatting>
  <conditionalFormatting sqref="AC58:AC63">
    <cfRule type="cellIs" dxfId="118" priority="323" operator="equal">
      <formula>"Extremo"</formula>
    </cfRule>
  </conditionalFormatting>
  <conditionalFormatting sqref="AC58:AC63">
    <cfRule type="cellIs" dxfId="117" priority="324" operator="equal">
      <formula>"Alto"</formula>
    </cfRule>
  </conditionalFormatting>
  <conditionalFormatting sqref="AC58:AC63">
    <cfRule type="cellIs" dxfId="116" priority="325" operator="equal">
      <formula>"Moderado"</formula>
    </cfRule>
  </conditionalFormatting>
  <conditionalFormatting sqref="AC58:AC63">
    <cfRule type="cellIs" dxfId="115" priority="326" operator="equal">
      <formula>"Bajo"</formula>
    </cfRule>
  </conditionalFormatting>
  <conditionalFormatting sqref="H64">
    <cfRule type="cellIs" dxfId="114" priority="327" operator="equal">
      <formula>"Muy Alta"</formula>
    </cfRule>
  </conditionalFormatting>
  <conditionalFormatting sqref="H64">
    <cfRule type="cellIs" dxfId="113" priority="328" operator="equal">
      <formula>"Alta"</formula>
    </cfRule>
  </conditionalFormatting>
  <conditionalFormatting sqref="H64">
    <cfRule type="cellIs" dxfId="112" priority="329" operator="equal">
      <formula>"Media"</formula>
    </cfRule>
  </conditionalFormatting>
  <conditionalFormatting sqref="H64">
    <cfRule type="cellIs" dxfId="111" priority="330" operator="equal">
      <formula>"Baja"</formula>
    </cfRule>
  </conditionalFormatting>
  <conditionalFormatting sqref="H64">
    <cfRule type="cellIs" dxfId="110" priority="331" operator="equal">
      <formula>"Muy Baja"</formula>
    </cfRule>
  </conditionalFormatting>
  <conditionalFormatting sqref="N64">
    <cfRule type="cellIs" dxfId="109" priority="332" operator="equal">
      <formula>"Extremo"</formula>
    </cfRule>
  </conditionalFormatting>
  <conditionalFormatting sqref="N64">
    <cfRule type="cellIs" dxfId="108" priority="333" operator="equal">
      <formula>"Alto"</formula>
    </cfRule>
  </conditionalFormatting>
  <conditionalFormatting sqref="N64">
    <cfRule type="cellIs" dxfId="107" priority="334" operator="equal">
      <formula>"Moderado"</formula>
    </cfRule>
  </conditionalFormatting>
  <conditionalFormatting sqref="N64">
    <cfRule type="cellIs" dxfId="106" priority="335" operator="equal">
      <formula>"Bajo"</formula>
    </cfRule>
  </conditionalFormatting>
  <conditionalFormatting sqref="Y64:Y69">
    <cfRule type="cellIs" dxfId="105" priority="336" operator="equal">
      <formula>"Muy Alta"</formula>
    </cfRule>
  </conditionalFormatting>
  <conditionalFormatting sqref="Y64:Y69">
    <cfRule type="cellIs" dxfId="104" priority="337" operator="equal">
      <formula>"Alta"</formula>
    </cfRule>
  </conditionalFormatting>
  <conditionalFormatting sqref="Y64:Y69">
    <cfRule type="cellIs" dxfId="103" priority="338" operator="equal">
      <formula>"Media"</formula>
    </cfRule>
  </conditionalFormatting>
  <conditionalFormatting sqref="Y64:Y69">
    <cfRule type="cellIs" dxfId="102" priority="339" operator="equal">
      <formula>"Baja"</formula>
    </cfRule>
  </conditionalFormatting>
  <conditionalFormatting sqref="Y64:Y69">
    <cfRule type="cellIs" dxfId="101" priority="340" operator="equal">
      <formula>"Muy Baja"</formula>
    </cfRule>
  </conditionalFormatting>
  <conditionalFormatting sqref="AA64:AA69">
    <cfRule type="cellIs" dxfId="100" priority="341" operator="equal">
      <formula>"Catastrófico"</formula>
    </cfRule>
  </conditionalFormatting>
  <conditionalFormatting sqref="AA64:AA69">
    <cfRule type="cellIs" dxfId="99" priority="342" operator="equal">
      <formula>"Mayor"</formula>
    </cfRule>
  </conditionalFormatting>
  <conditionalFormatting sqref="AA64:AA69">
    <cfRule type="cellIs" dxfId="98" priority="343" operator="equal">
      <formula>"Moderado"</formula>
    </cfRule>
  </conditionalFormatting>
  <conditionalFormatting sqref="AA64:AA69">
    <cfRule type="cellIs" dxfId="97" priority="344" operator="equal">
      <formula>"Menor"</formula>
    </cfRule>
  </conditionalFormatting>
  <conditionalFormatting sqref="AA64:AA69">
    <cfRule type="cellIs" dxfId="96" priority="345" operator="equal">
      <formula>"Leve"</formula>
    </cfRule>
  </conditionalFormatting>
  <conditionalFormatting sqref="AC64:AC69">
    <cfRule type="cellIs" dxfId="95" priority="346" operator="equal">
      <formula>"Extremo"</formula>
    </cfRule>
  </conditionalFormatting>
  <conditionalFormatting sqref="AC64:AC69">
    <cfRule type="cellIs" dxfId="94" priority="347" operator="equal">
      <formula>"Alto"</formula>
    </cfRule>
  </conditionalFormatting>
  <conditionalFormatting sqref="AC64:AC69">
    <cfRule type="cellIs" dxfId="93" priority="348" operator="equal">
      <formula>"Moderado"</formula>
    </cfRule>
  </conditionalFormatting>
  <conditionalFormatting sqref="AC64:AC69">
    <cfRule type="cellIs" dxfId="92" priority="349" operator="equal">
      <formula>"Bajo"</formula>
    </cfRule>
  </conditionalFormatting>
  <conditionalFormatting sqref="K10 K17:K69">
    <cfRule type="containsText" dxfId="91" priority="350" operator="containsText" text="❌">
      <formula>NOT(ISERROR(SEARCH(("❌"),(K10))))</formula>
    </cfRule>
  </conditionalFormatting>
  <conditionalFormatting sqref="H13">
    <cfRule type="cellIs" dxfId="90" priority="115" operator="equal">
      <formula>"Muy Alta"</formula>
    </cfRule>
  </conditionalFormatting>
  <conditionalFormatting sqref="H13">
    <cfRule type="cellIs" dxfId="89" priority="116" operator="equal">
      <formula>"Alta"</formula>
    </cfRule>
  </conditionalFormatting>
  <conditionalFormatting sqref="H13">
    <cfRule type="cellIs" dxfId="88" priority="117" operator="equal">
      <formula>"Media"</formula>
    </cfRule>
  </conditionalFormatting>
  <conditionalFormatting sqref="H13">
    <cfRule type="cellIs" dxfId="87" priority="118" operator="equal">
      <formula>"Baja"</formula>
    </cfRule>
  </conditionalFormatting>
  <conditionalFormatting sqref="H13">
    <cfRule type="cellIs" dxfId="86" priority="119" operator="equal">
      <formula>"Muy Baja"</formula>
    </cfRule>
  </conditionalFormatting>
  <conditionalFormatting sqref="L13">
    <cfRule type="cellIs" dxfId="85" priority="96" operator="equal">
      <formula>"Catastrófico"</formula>
    </cfRule>
  </conditionalFormatting>
  <conditionalFormatting sqref="L13">
    <cfRule type="cellIs" dxfId="84" priority="97" operator="equal">
      <formula>"Mayor"</formula>
    </cfRule>
  </conditionalFormatting>
  <conditionalFormatting sqref="L13">
    <cfRule type="cellIs" dxfId="83" priority="98" operator="equal">
      <formula>"Moderado"</formula>
    </cfRule>
  </conditionalFormatting>
  <conditionalFormatting sqref="L13">
    <cfRule type="cellIs" dxfId="82" priority="99" operator="equal">
      <formula>"Menor"</formula>
    </cfRule>
  </conditionalFormatting>
  <conditionalFormatting sqref="L13">
    <cfRule type="cellIs" dxfId="81" priority="100" operator="equal">
      <formula>"Leve"</formula>
    </cfRule>
  </conditionalFormatting>
  <conditionalFormatting sqref="N13">
    <cfRule type="cellIs" dxfId="80" priority="92" operator="equal">
      <formula>"Extremo"</formula>
    </cfRule>
  </conditionalFormatting>
  <conditionalFormatting sqref="N13">
    <cfRule type="cellIs" dxfId="79" priority="93" operator="equal">
      <formula>"Alto"</formula>
    </cfRule>
  </conditionalFormatting>
  <conditionalFormatting sqref="N13">
    <cfRule type="cellIs" dxfId="78" priority="94" operator="equal">
      <formula>"Moderado"</formula>
    </cfRule>
  </conditionalFormatting>
  <conditionalFormatting sqref="N13">
    <cfRule type="cellIs" dxfId="77" priority="95" operator="equal">
      <formula>"Bajo"</formula>
    </cfRule>
  </conditionalFormatting>
  <conditionalFormatting sqref="K13">
    <cfRule type="containsText" dxfId="76" priority="91" operator="containsText" text="❌">
      <formula>NOT(ISERROR(SEARCH(("❌"),(K13))))</formula>
    </cfRule>
  </conditionalFormatting>
  <conditionalFormatting sqref="Y14">
    <cfRule type="cellIs" dxfId="75" priority="63" operator="equal">
      <formula>"Muy Alta"</formula>
    </cfRule>
  </conditionalFormatting>
  <conditionalFormatting sqref="Y14">
    <cfRule type="cellIs" dxfId="74" priority="64" operator="equal">
      <formula>"Alta"</formula>
    </cfRule>
  </conditionalFormatting>
  <conditionalFormatting sqref="Y14">
    <cfRule type="cellIs" dxfId="73" priority="65" operator="equal">
      <formula>"Media"</formula>
    </cfRule>
  </conditionalFormatting>
  <conditionalFormatting sqref="Y14">
    <cfRule type="cellIs" dxfId="72" priority="66" operator="equal">
      <formula>"Baja"</formula>
    </cfRule>
  </conditionalFormatting>
  <conditionalFormatting sqref="Y14">
    <cfRule type="cellIs" dxfId="71" priority="67" operator="equal">
      <formula>"Muy Baja"</formula>
    </cfRule>
  </conditionalFormatting>
  <conditionalFormatting sqref="AA14">
    <cfRule type="cellIs" dxfId="70" priority="68" operator="equal">
      <formula>"Catastrófico"</formula>
    </cfRule>
  </conditionalFormatting>
  <conditionalFormatting sqref="AA14">
    <cfRule type="cellIs" dxfId="69" priority="69" operator="equal">
      <formula>"Mayor"</formula>
    </cfRule>
  </conditionalFormatting>
  <conditionalFormatting sqref="AA14">
    <cfRule type="cellIs" dxfId="68" priority="70" operator="equal">
      <formula>"Moderado"</formula>
    </cfRule>
  </conditionalFormatting>
  <conditionalFormatting sqref="AA14">
    <cfRule type="cellIs" dxfId="67" priority="71" operator="equal">
      <formula>"Menor"</formula>
    </cfRule>
  </conditionalFormatting>
  <conditionalFormatting sqref="AA14">
    <cfRule type="cellIs" dxfId="66" priority="72" operator="equal">
      <formula>"Leve"</formula>
    </cfRule>
  </conditionalFormatting>
  <conditionalFormatting sqref="AC14">
    <cfRule type="cellIs" dxfId="65" priority="73" operator="equal">
      <formula>"Extremo"</formula>
    </cfRule>
  </conditionalFormatting>
  <conditionalFormatting sqref="AC14">
    <cfRule type="cellIs" dxfId="64" priority="74" operator="equal">
      <formula>"Alto"</formula>
    </cfRule>
  </conditionalFormatting>
  <conditionalFormatting sqref="AC14">
    <cfRule type="cellIs" dxfId="63" priority="75" operator="equal">
      <formula>"Moderado"</formula>
    </cfRule>
  </conditionalFormatting>
  <conditionalFormatting sqref="AC14">
    <cfRule type="cellIs" dxfId="62" priority="76" operator="equal">
      <formula>"Bajo"</formula>
    </cfRule>
  </conditionalFormatting>
  <conditionalFormatting sqref="Y10">
    <cfRule type="cellIs" dxfId="61" priority="58" operator="equal">
      <formula>"Muy Alta"</formula>
    </cfRule>
  </conditionalFormatting>
  <conditionalFormatting sqref="Y10">
    <cfRule type="cellIs" dxfId="60" priority="59" operator="equal">
      <formula>"Alta"</formula>
    </cfRule>
  </conditionalFormatting>
  <conditionalFormatting sqref="Y10">
    <cfRule type="cellIs" dxfId="59" priority="60" operator="equal">
      <formula>"Media"</formula>
    </cfRule>
  </conditionalFormatting>
  <conditionalFormatting sqref="Y10">
    <cfRule type="cellIs" dxfId="58" priority="61" operator="equal">
      <formula>"Baja"</formula>
    </cfRule>
  </conditionalFormatting>
  <conditionalFormatting sqref="Y10">
    <cfRule type="cellIs" dxfId="57" priority="62" operator="equal">
      <formula>"Muy Baja"</formula>
    </cfRule>
  </conditionalFormatting>
  <conditionalFormatting sqref="AA13">
    <cfRule type="cellIs" dxfId="56" priority="49" operator="equal">
      <formula>"Catastrófico"</formula>
    </cfRule>
  </conditionalFormatting>
  <conditionalFormatting sqref="AA13">
    <cfRule type="cellIs" dxfId="55" priority="50" operator="equal">
      <formula>"Mayor"</formula>
    </cfRule>
  </conditionalFormatting>
  <conditionalFormatting sqref="AA13">
    <cfRule type="cellIs" dxfId="54" priority="51" operator="equal">
      <formula>"Moderado"</formula>
    </cfRule>
  </conditionalFormatting>
  <conditionalFormatting sqref="AA13">
    <cfRule type="cellIs" dxfId="53" priority="52" operator="equal">
      <formula>"Menor"</formula>
    </cfRule>
  </conditionalFormatting>
  <conditionalFormatting sqref="AA13">
    <cfRule type="cellIs" dxfId="52" priority="53" operator="equal">
      <formula>"Leve"</formula>
    </cfRule>
  </conditionalFormatting>
  <conditionalFormatting sqref="AC13">
    <cfRule type="cellIs" dxfId="51" priority="54" operator="equal">
      <formula>"Extremo"</formula>
    </cfRule>
  </conditionalFormatting>
  <conditionalFormatting sqref="AC13">
    <cfRule type="cellIs" dxfId="50" priority="55" operator="equal">
      <formula>"Alto"</formula>
    </cfRule>
  </conditionalFormatting>
  <conditionalFormatting sqref="AC13">
    <cfRule type="cellIs" dxfId="49" priority="56" operator="equal">
      <formula>"Moderado"</formula>
    </cfRule>
  </conditionalFormatting>
  <conditionalFormatting sqref="AC13">
    <cfRule type="cellIs" dxfId="48" priority="57" operator="equal">
      <formula>"Bajo"</formula>
    </cfRule>
  </conditionalFormatting>
  <conditionalFormatting sqref="Y13">
    <cfRule type="cellIs" dxfId="47" priority="44" operator="equal">
      <formula>"Muy Alta"</formula>
    </cfRule>
  </conditionalFormatting>
  <conditionalFormatting sqref="Y13">
    <cfRule type="cellIs" dxfId="46" priority="45" operator="equal">
      <formula>"Alta"</formula>
    </cfRule>
  </conditionalFormatting>
  <conditionalFormatting sqref="Y13">
    <cfRule type="cellIs" dxfId="45" priority="46" operator="equal">
      <formula>"Media"</formula>
    </cfRule>
  </conditionalFormatting>
  <conditionalFormatting sqref="Y13">
    <cfRule type="cellIs" dxfId="44" priority="47" operator="equal">
      <formula>"Baja"</formula>
    </cfRule>
  </conditionalFormatting>
  <conditionalFormatting sqref="Y13">
    <cfRule type="cellIs" dxfId="43" priority="48" operator="equal">
      <formula>"Muy Baja"</formula>
    </cfRule>
  </conditionalFormatting>
  <conditionalFormatting sqref="H15">
    <cfRule type="cellIs" dxfId="42" priority="39" operator="equal">
      <formula>"Muy Alta"</formula>
    </cfRule>
  </conditionalFormatting>
  <conditionalFormatting sqref="H15">
    <cfRule type="cellIs" dxfId="41" priority="40" operator="equal">
      <formula>"Alta"</formula>
    </cfRule>
  </conditionalFormatting>
  <conditionalFormatting sqref="H15">
    <cfRule type="cellIs" dxfId="40" priority="41" operator="equal">
      <formula>"Media"</formula>
    </cfRule>
  </conditionalFormatting>
  <conditionalFormatting sqref="H15">
    <cfRule type="cellIs" dxfId="39" priority="42" operator="equal">
      <formula>"Baja"</formula>
    </cfRule>
  </conditionalFormatting>
  <conditionalFormatting sqref="H15">
    <cfRule type="cellIs" dxfId="38" priority="43" operator="equal">
      <formula>"Muy Baja"</formula>
    </cfRule>
  </conditionalFormatting>
  <conditionalFormatting sqref="L15">
    <cfRule type="cellIs" dxfId="37" priority="34" operator="equal">
      <formula>"Catastrófico"</formula>
    </cfRule>
  </conditionalFormatting>
  <conditionalFormatting sqref="L15">
    <cfRule type="cellIs" dxfId="36" priority="35" operator="equal">
      <formula>"Mayor"</formula>
    </cfRule>
  </conditionalFormatting>
  <conditionalFormatting sqref="L15">
    <cfRule type="cellIs" dxfId="35" priority="36" operator="equal">
      <formula>"Moderado"</formula>
    </cfRule>
  </conditionalFormatting>
  <conditionalFormatting sqref="L15">
    <cfRule type="cellIs" dxfId="34" priority="37" operator="equal">
      <formula>"Menor"</formula>
    </cfRule>
  </conditionalFormatting>
  <conditionalFormatting sqref="L15">
    <cfRule type="cellIs" dxfId="33" priority="38" operator="equal">
      <formula>"Leve"</formula>
    </cfRule>
  </conditionalFormatting>
  <conditionalFormatting sqref="N15">
    <cfRule type="cellIs" dxfId="32" priority="30" operator="equal">
      <formula>"Extremo"</formula>
    </cfRule>
  </conditionalFormatting>
  <conditionalFormatting sqref="N15">
    <cfRule type="cellIs" dxfId="31" priority="31" operator="equal">
      <formula>"Alto"</formula>
    </cfRule>
  </conditionalFormatting>
  <conditionalFormatting sqref="N15">
    <cfRule type="cellIs" dxfId="30" priority="32" operator="equal">
      <formula>"Moderado"</formula>
    </cfRule>
  </conditionalFormatting>
  <conditionalFormatting sqref="N15">
    <cfRule type="cellIs" dxfId="29" priority="33" operator="equal">
      <formula>"Bajo"</formula>
    </cfRule>
  </conditionalFormatting>
  <conditionalFormatting sqref="K15">
    <cfRule type="containsText" dxfId="28" priority="29" operator="containsText" text="❌">
      <formula>NOT(ISERROR(SEARCH(("❌"),(K15))))</formula>
    </cfRule>
  </conditionalFormatting>
  <conditionalFormatting sqref="Y16">
    <cfRule type="cellIs" dxfId="27" priority="15" operator="equal">
      <formula>"Muy Alta"</formula>
    </cfRule>
  </conditionalFormatting>
  <conditionalFormatting sqref="Y16">
    <cfRule type="cellIs" dxfId="26" priority="16" operator="equal">
      <formula>"Alta"</formula>
    </cfRule>
  </conditionalFormatting>
  <conditionalFormatting sqref="Y16">
    <cfRule type="cellIs" dxfId="25" priority="17" operator="equal">
      <formula>"Media"</formula>
    </cfRule>
  </conditionalFormatting>
  <conditionalFormatting sqref="Y16">
    <cfRule type="cellIs" dxfId="24" priority="18" operator="equal">
      <formula>"Baja"</formula>
    </cfRule>
  </conditionalFormatting>
  <conditionalFormatting sqref="Y16">
    <cfRule type="cellIs" dxfId="23" priority="19" operator="equal">
      <formula>"Muy Baja"</formula>
    </cfRule>
  </conditionalFormatting>
  <conditionalFormatting sqref="AA16">
    <cfRule type="cellIs" dxfId="22" priority="20" operator="equal">
      <formula>"Catastrófico"</formula>
    </cfRule>
  </conditionalFormatting>
  <conditionalFormatting sqref="AA16">
    <cfRule type="cellIs" dxfId="21" priority="21" operator="equal">
      <formula>"Mayor"</formula>
    </cfRule>
  </conditionalFormatting>
  <conditionalFormatting sqref="AA16">
    <cfRule type="cellIs" dxfId="20" priority="22" operator="equal">
      <formula>"Moderado"</formula>
    </cfRule>
  </conditionalFormatting>
  <conditionalFormatting sqref="AA16">
    <cfRule type="cellIs" dxfId="19" priority="23" operator="equal">
      <formula>"Menor"</formula>
    </cfRule>
  </conditionalFormatting>
  <conditionalFormatting sqref="AA16">
    <cfRule type="cellIs" dxfId="18" priority="24" operator="equal">
      <formula>"Leve"</formula>
    </cfRule>
  </conditionalFormatting>
  <conditionalFormatting sqref="AC16">
    <cfRule type="cellIs" dxfId="17" priority="25" operator="equal">
      <formula>"Extremo"</formula>
    </cfRule>
  </conditionalFormatting>
  <conditionalFormatting sqref="AC16">
    <cfRule type="cellIs" dxfId="16" priority="26" operator="equal">
      <formula>"Alto"</formula>
    </cfRule>
  </conditionalFormatting>
  <conditionalFormatting sqref="AC16">
    <cfRule type="cellIs" dxfId="15" priority="27" operator="equal">
      <formula>"Moderado"</formula>
    </cfRule>
  </conditionalFormatting>
  <conditionalFormatting sqref="AC16">
    <cfRule type="cellIs" dxfId="14" priority="28" operator="equal">
      <formula>"Bajo"</formula>
    </cfRule>
  </conditionalFormatting>
  <conditionalFormatting sqref="AA15">
    <cfRule type="cellIs" dxfId="13" priority="6" operator="equal">
      <formula>"Catastrófico"</formula>
    </cfRule>
  </conditionalFormatting>
  <conditionalFormatting sqref="AA15">
    <cfRule type="cellIs" dxfId="12" priority="7" operator="equal">
      <formula>"Mayor"</formula>
    </cfRule>
  </conditionalFormatting>
  <conditionalFormatting sqref="AA15">
    <cfRule type="cellIs" dxfId="11" priority="8" operator="equal">
      <formula>"Moderado"</formula>
    </cfRule>
  </conditionalFormatting>
  <conditionalFormatting sqref="AA15">
    <cfRule type="cellIs" dxfId="10" priority="9" operator="equal">
      <formula>"Menor"</formula>
    </cfRule>
  </conditionalFormatting>
  <conditionalFormatting sqref="AA15">
    <cfRule type="cellIs" dxfId="9" priority="10" operator="equal">
      <formula>"Leve"</formula>
    </cfRule>
  </conditionalFormatting>
  <conditionalFormatting sqref="AC15">
    <cfRule type="cellIs" dxfId="8" priority="11" operator="equal">
      <formula>"Extremo"</formula>
    </cfRule>
  </conditionalFormatting>
  <conditionalFormatting sqref="AC15">
    <cfRule type="cellIs" dxfId="7" priority="12" operator="equal">
      <formula>"Alto"</formula>
    </cfRule>
  </conditionalFormatting>
  <conditionalFormatting sqref="AC15">
    <cfRule type="cellIs" dxfId="6" priority="13" operator="equal">
      <formula>"Moderado"</formula>
    </cfRule>
  </conditionalFormatting>
  <conditionalFormatting sqref="AC15">
    <cfRule type="cellIs" dxfId="5" priority="14" operator="equal">
      <formula>"Bajo"</formula>
    </cfRule>
  </conditionalFormatting>
  <conditionalFormatting sqref="Y15">
    <cfRule type="cellIs" dxfId="4" priority="1" operator="equal">
      <formula>"Muy Alta"</formula>
    </cfRule>
  </conditionalFormatting>
  <conditionalFormatting sqref="Y15">
    <cfRule type="cellIs" dxfId="3" priority="2" operator="equal">
      <formula>"Alta"</formula>
    </cfRule>
  </conditionalFormatting>
  <conditionalFormatting sqref="Y15">
    <cfRule type="cellIs" dxfId="2" priority="3" operator="equal">
      <formula>"Media"</formula>
    </cfRule>
  </conditionalFormatting>
  <conditionalFormatting sqref="Y15">
    <cfRule type="cellIs" dxfId="1" priority="4" operator="equal">
      <formula>"Baja"</formula>
    </cfRule>
  </conditionalFormatting>
  <conditionalFormatting sqref="Y15">
    <cfRule type="cellIs" dxfId="0" priority="5" operator="equal">
      <formula>"Muy Baja"</formula>
    </cfRule>
  </conditionalFormatting>
  <pageMargins left="0.70866141732283472" right="0.70866141732283472" top="0.35433070866141736" bottom="0" header="0" footer="0"/>
  <pageSetup scale="50" orientation="landscape" r:id="rId1"/>
  <extLst>
    <ext xmlns:x14="http://schemas.microsoft.com/office/spreadsheetml/2009/9/main" uri="{CCE6A557-97BC-4b89-ADB6-D9C93CAAB3DF}">
      <x14:dataValidations xmlns:xm="http://schemas.microsoft.com/office/excel/2006/main" count="15">
        <x14:dataValidation type="list" allowBlank="1" showErrorMessage="1">
          <x14:formula1>
            <xm:f>'Tabla Impacto'!$F$210:$F$221</xm:f>
          </x14:formula1>
          <xm:sqref>J10 J13 J22 J28 J34 J40 J46 J52 J58 J64 J15</xm:sqref>
        </x14:dataValidation>
        <x14:dataValidation type="list" allowBlank="1" showErrorMessage="1">
          <x14:formula1>
            <xm:f>'Opciones Tratamiento'!$E$2:$E$4</xm:f>
          </x14:formula1>
          <xm:sqref>B10 B13 B22 B28 B34 B40 B46 B52 B58 B64 B15</xm:sqref>
        </x14:dataValidation>
        <x14:dataValidation type="list" allowBlank="1" showErrorMessage="1">
          <x14:formula1>
            <xm:f>'Opciones Tratamiento'!$B$13:$B$19</xm:f>
          </x14:formula1>
          <xm:sqref>F10 F13 F22 F28 F34 F40 F46 F52 F58 F64 F15</xm:sqref>
        </x14:dataValidation>
        <x14:dataValidation type="list" allowBlank="1" showErrorMessage="1">
          <x14:formula1>
            <xm:f>'Opciones Tratamiento'!$B$9:$B$10</xm:f>
          </x14:formula1>
          <xm:sqref>AJ19:AJ20 AJ22:AJ23 AJ25:AJ26 AJ28:AJ29 AJ31:AJ32 AJ34:AJ35 AJ37:AJ38 AJ40:AJ41 AJ43:AJ44 AJ46:AJ47 AJ49:AJ50 AJ52:AJ53 AJ55:AJ56 AJ58:AJ59 AJ61:AJ62 AJ64:AJ65 AJ67:AJ68 AJ10:AJ17</xm:sqref>
        </x14:dataValidation>
        <x14:dataValidation type="custom" allowBlank="1" showInputMessage="1" showErrorMessage="1" prompt="Recuerde que las acciones se generan bajo la medida de mitigar el riesgo">
          <x14:formula1>
            <xm:f>IF(OR(AD10='Opciones Tratamiento'!$B$2,AD10='Opciones Tratamiento'!$B$3,AD10='Opciones Tratamiento'!$B$4),ISBLANK(AD10),ISTEXT(AD10))</xm:f>
          </x14:formula1>
          <xm:sqref>AH10:AH69</xm:sqref>
        </x14:dataValidation>
        <x14:dataValidation type="list" allowBlank="1" showErrorMessage="1">
          <x14:formula1>
            <xm:f>'Tabla Valoración controles'!$D$4:$D$6</xm:f>
          </x14:formula1>
          <xm:sqref>R10:R69</xm:sqref>
        </x14:dataValidation>
        <x14:dataValidation type="custom" allowBlank="1" showInputMessage="1" showErrorMessage="1" prompt="Recuerde que las acciones se generan bajo la medida de mitigar el riesgo">
          <x14:formula1>
            <xm:f>IF(OR(AD10='Opciones Tratamiento'!$B$2,AD10='Opciones Tratamiento'!$B$3,AD10='Opciones Tratamiento'!$B$4),ISBLANK(AD10),ISTEXT(AD10))</xm:f>
          </x14:formula1>
          <xm:sqref>AF10:AF69</xm:sqref>
        </x14:dataValidation>
        <x14:dataValidation type="list" allowBlank="1" showErrorMessage="1">
          <x14:formula1>
            <xm:f>'Opciones Tratamiento'!$B$2:$B$5</xm:f>
          </x14:formula1>
          <xm:sqref>AD10:AD69</xm:sqref>
        </x14:dataValidation>
        <x14:dataValidation type="list" allowBlank="1" showErrorMessage="1">
          <x14:formula1>
            <xm:f>'Tabla Valoración controles'!$D$7:$D$8</xm:f>
          </x14:formula1>
          <xm:sqref>S10:S69</xm:sqref>
        </x14:dataValidation>
        <x14:dataValidation type="list" allowBlank="1" showErrorMessage="1">
          <x14:formula1>
            <xm:f>'Tabla Valoración controles'!$D$9:$D$10</xm:f>
          </x14:formula1>
          <xm:sqref>U10:U69</xm:sqref>
        </x14:dataValidation>
        <x14:dataValidation type="custom" allowBlank="1" showInputMessage="1" showErrorMessage="1" prompt="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prompt="Recuerde que las acciones se generan bajo la medida de mitigar el riesgo">
          <x14:formula1>
            <xm:f>IF(OR(AD10='Opciones Tratamiento'!$B$2,AD10='Opciones Tratamiento'!$B$3,AD10='Opciones Tratamiento'!$B$4),ISBLANK(AD10),ISTEXT(AD10))</xm:f>
          </x14:formula1>
          <xm:sqref>AI10:AI69</xm:sqref>
        </x14:dataValidation>
        <x14:dataValidation type="list" allowBlank="1" showErrorMessage="1">
          <x14:formula1>
            <xm:f>'Tabla Valoración controles'!$D$11:$D$12</xm:f>
          </x14:formula1>
          <xm:sqref>V10:V69</xm:sqref>
        </x14:dataValidation>
        <x14:dataValidation type="custom" allowBlank="1" showInputMessage="1" showErrorMessage="1" prompt="Recuerde que las acciones se generan bajo la medida de mitigar el riesgo">
          <x14:formula1>
            <xm:f>IF(OR(AD10='Opciones Tratamiento'!$B$2,AD10='Opciones Tratamiento'!$B$3,AD10='Opciones Tratamiento'!$B$4),ISBLANK(AD10),ISTEXT(AD10))</xm:f>
          </x14:formula1>
          <xm:sqref>AE10:AE69</xm:sqref>
        </x14:dataValidation>
        <x14:dataValidation type="list" allowBlank="1" showErrorMessage="1">
          <x14:formula1>
            <xm:f>'Tabla Valoración controles'!$D$13:$D$14</xm:f>
          </x14:formula1>
          <xm:sqref>W10:W69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zoomScale="40" zoomScaleNormal="40" workbookViewId="0"/>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326" t="s">
        <v>109</v>
      </c>
      <c r="C2" s="224"/>
      <c r="D2" s="224"/>
      <c r="E2" s="224"/>
      <c r="F2" s="224"/>
      <c r="G2" s="224"/>
      <c r="H2" s="224"/>
      <c r="I2" s="224"/>
      <c r="J2" s="327" t="s">
        <v>15</v>
      </c>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10"/>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224"/>
      <c r="C3" s="224"/>
      <c r="D3" s="224"/>
      <c r="E3" s="224"/>
      <c r="F3" s="224"/>
      <c r="G3" s="224"/>
      <c r="H3" s="224"/>
      <c r="I3" s="224"/>
      <c r="J3" s="329"/>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330"/>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224"/>
      <c r="C4" s="224"/>
      <c r="D4" s="224"/>
      <c r="E4" s="224"/>
      <c r="F4" s="224"/>
      <c r="G4" s="224"/>
      <c r="H4" s="224"/>
      <c r="I4" s="224"/>
      <c r="J4" s="299"/>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03"/>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332" t="s">
        <v>110</v>
      </c>
      <c r="C6" s="328"/>
      <c r="D6" s="298"/>
      <c r="E6" s="317" t="s">
        <v>111</v>
      </c>
      <c r="F6" s="318"/>
      <c r="G6" s="318"/>
      <c r="H6" s="318"/>
      <c r="I6" s="304"/>
      <c r="J6" s="305" t="str">
        <f ca="1">IF(AND('Mapa final'!$H$10="Muy Alta",'Mapa final'!$L$10="Leve"),CONCATENATE("R",'Mapa final'!$A$10),"")</f>
        <v/>
      </c>
      <c r="K6" s="302"/>
      <c r="L6" s="307" t="str">
        <f ca="1">IF(AND('Mapa final'!$H$15="Muy Alta",'Mapa final'!$L$15="Leve"),CONCATENATE("R",'Mapa final'!$A$16),"")</f>
        <v/>
      </c>
      <c r="M6" s="302"/>
      <c r="N6" s="307" t="str">
        <f ca="1">IF(AND('Mapa final'!$H$22="Muy Alta",'Mapa final'!$L$22="Leve"),CONCATENATE("R",'Mapa final'!$A$22),"")</f>
        <v/>
      </c>
      <c r="O6" s="304"/>
      <c r="P6" s="305" t="str">
        <f ca="1">IF(AND('Mapa final'!$H$10="Muy Alta",'Mapa final'!$L$10="Menor"),CONCATENATE("R",'Mapa final'!$A$10),"")</f>
        <v/>
      </c>
      <c r="Q6" s="302"/>
      <c r="R6" s="307" t="str">
        <f ca="1">IF(AND('Mapa final'!$H$15="Muy Alta",'Mapa final'!$L$15="Menor"),CONCATENATE("R",'Mapa final'!$A$16),"")</f>
        <v/>
      </c>
      <c r="S6" s="302"/>
      <c r="T6" s="307" t="str">
        <f ca="1">IF(AND('Mapa final'!$H$22="Muy Alta",'Mapa final'!$L$22="Menor"),CONCATENATE("R",'Mapa final'!$A$22),"")</f>
        <v/>
      </c>
      <c r="U6" s="304"/>
      <c r="V6" s="305" t="str">
        <f ca="1">IF(AND('Mapa final'!$H$10="Muy Alta",'Mapa final'!$L$10="Moderado"),CONCATENATE("R",'Mapa final'!$A$10),"")</f>
        <v/>
      </c>
      <c r="W6" s="302"/>
      <c r="X6" s="307" t="str">
        <f ca="1">IF(AND('Mapa final'!$H$15="Muy Alta",'Mapa final'!$L$15="Moderado"),CONCATENATE("R",'Mapa final'!$A$16),"")</f>
        <v/>
      </c>
      <c r="Y6" s="302"/>
      <c r="Z6" s="307" t="str">
        <f ca="1">IF(AND('Mapa final'!$H$22="Muy Alta",'Mapa final'!$L$22="Moderado"),CONCATENATE("R",'Mapa final'!$A$22),"")</f>
        <v/>
      </c>
      <c r="AA6" s="304"/>
      <c r="AB6" s="305" t="str">
        <f ca="1">IF(AND('Mapa final'!$H$10="Muy Alta",'Mapa final'!$L$10="Mayor"),CONCATENATE("R",'Mapa final'!$A$10),"")</f>
        <v/>
      </c>
      <c r="AC6" s="302"/>
      <c r="AD6" s="307" t="str">
        <f ca="1">IF(AND('Mapa final'!$H$15="Muy Alta",'Mapa final'!$L$15="Mayor"),CONCATENATE("R",'Mapa final'!$A$16),"")</f>
        <v/>
      </c>
      <c r="AE6" s="302"/>
      <c r="AF6" s="307" t="str">
        <f ca="1">IF(AND('Mapa final'!$H$22="Muy Alta",'Mapa final'!$L$22="Mayor"),CONCATENATE("R",'Mapa final'!$A$22),"")</f>
        <v/>
      </c>
      <c r="AG6" s="304"/>
      <c r="AH6" s="324" t="str">
        <f ca="1">IF(AND('Mapa final'!$H$10="Muy Alta",'Mapa final'!$L$10="Catastrófico"),CONCATENATE("R",'Mapa final'!$A$10),"")</f>
        <v/>
      </c>
      <c r="AI6" s="302"/>
      <c r="AJ6" s="308" t="str">
        <f ca="1">IF(AND('Mapa final'!$H$15="Muy Alta",'Mapa final'!$L$15="Catastrófico"),CONCATENATE("R",'Mapa final'!$A$16),"")</f>
        <v/>
      </c>
      <c r="AK6" s="302"/>
      <c r="AL6" s="308" t="str">
        <f ca="1">IF(AND('Mapa final'!$H$22="Muy Alta",'Mapa final'!$L$22="Catastrófico"),CONCATENATE("R",'Mapa final'!$A$22),"")</f>
        <v/>
      </c>
      <c r="AM6" s="304"/>
      <c r="AO6" s="335" t="s">
        <v>112</v>
      </c>
      <c r="AP6" s="336"/>
      <c r="AQ6" s="336"/>
      <c r="AR6" s="336"/>
      <c r="AS6" s="336"/>
      <c r="AT6" s="337"/>
      <c r="AU6" s="1"/>
      <c r="AV6" s="1"/>
      <c r="AW6" s="1"/>
      <c r="AX6" s="1"/>
      <c r="AY6" s="1"/>
      <c r="AZ6" s="1"/>
      <c r="BA6" s="1"/>
      <c r="BB6" s="1"/>
      <c r="BC6" s="1"/>
      <c r="BD6" s="1"/>
      <c r="BE6" s="1"/>
      <c r="BF6" s="1"/>
      <c r="BG6" s="1"/>
      <c r="BH6" s="1"/>
      <c r="BI6" s="1"/>
    </row>
    <row r="7" spans="1:61" ht="15" customHeight="1" x14ac:dyDescent="0.25">
      <c r="A7" s="1"/>
      <c r="B7" s="329"/>
      <c r="C7" s="224"/>
      <c r="D7" s="225"/>
      <c r="E7" s="236"/>
      <c r="F7" s="224"/>
      <c r="G7" s="224"/>
      <c r="H7" s="224"/>
      <c r="I7" s="225"/>
      <c r="J7" s="306"/>
      <c r="K7" s="303"/>
      <c r="L7" s="299"/>
      <c r="M7" s="303"/>
      <c r="N7" s="299"/>
      <c r="O7" s="300"/>
      <c r="P7" s="306"/>
      <c r="Q7" s="303"/>
      <c r="R7" s="299"/>
      <c r="S7" s="303"/>
      <c r="T7" s="299"/>
      <c r="U7" s="300"/>
      <c r="V7" s="306"/>
      <c r="W7" s="303"/>
      <c r="X7" s="299"/>
      <c r="Y7" s="303"/>
      <c r="Z7" s="299"/>
      <c r="AA7" s="300"/>
      <c r="AB7" s="306"/>
      <c r="AC7" s="303"/>
      <c r="AD7" s="299"/>
      <c r="AE7" s="303"/>
      <c r="AF7" s="299"/>
      <c r="AG7" s="300"/>
      <c r="AH7" s="306"/>
      <c r="AI7" s="303"/>
      <c r="AJ7" s="299"/>
      <c r="AK7" s="303"/>
      <c r="AL7" s="299"/>
      <c r="AM7" s="300"/>
      <c r="AN7" s="1"/>
      <c r="AO7" s="338"/>
      <c r="AP7" s="224"/>
      <c r="AQ7" s="224"/>
      <c r="AR7" s="224"/>
      <c r="AS7" s="224"/>
      <c r="AT7" s="339"/>
      <c r="AU7" s="1"/>
      <c r="AV7" s="1"/>
      <c r="AW7" s="1"/>
      <c r="AX7" s="1"/>
      <c r="AY7" s="1"/>
      <c r="AZ7" s="1"/>
      <c r="BA7" s="1"/>
      <c r="BB7" s="1"/>
      <c r="BC7" s="1"/>
      <c r="BD7" s="1"/>
      <c r="BE7" s="1"/>
      <c r="BF7" s="1"/>
      <c r="BG7" s="1"/>
      <c r="BH7" s="1"/>
      <c r="BI7" s="1"/>
    </row>
    <row r="8" spans="1:61" ht="15" customHeight="1" x14ac:dyDescent="0.25">
      <c r="A8" s="1"/>
      <c r="B8" s="329"/>
      <c r="C8" s="224"/>
      <c r="D8" s="225"/>
      <c r="E8" s="236"/>
      <c r="F8" s="224"/>
      <c r="G8" s="224"/>
      <c r="H8" s="224"/>
      <c r="I8" s="225"/>
      <c r="J8" s="312" t="str">
        <f ca="1">IF(AND('Mapa final'!$H$28="Muy Alta",'Mapa final'!$L$28="Leve"),CONCATENATE("R",'Mapa final'!$A$28),"")</f>
        <v/>
      </c>
      <c r="K8" s="310"/>
      <c r="L8" s="313" t="str">
        <f ca="1">IF(AND('Mapa final'!$H$34="Muy Alta",'Mapa final'!$L$34="Leve"),CONCATENATE("R",'Mapa final'!$A$34),"")</f>
        <v/>
      </c>
      <c r="M8" s="310"/>
      <c r="N8" s="313" t="str">
        <f ca="1">IF(AND('Mapa final'!$H$40="Muy Alta",'Mapa final'!$L$40="Leve"),CONCATENATE("R",'Mapa final'!$A$40),"")</f>
        <v/>
      </c>
      <c r="O8" s="298"/>
      <c r="P8" s="312" t="str">
        <f ca="1">IF(AND('Mapa final'!$H$28="Muy Alta",'Mapa final'!$L$28="Menor"),CONCATENATE("R",'Mapa final'!$A$28),"")</f>
        <v/>
      </c>
      <c r="Q8" s="310"/>
      <c r="R8" s="313" t="str">
        <f ca="1">IF(AND('Mapa final'!$H$34="Muy Alta",'Mapa final'!$L$34="Menor"),CONCATENATE("R",'Mapa final'!$A$34),"")</f>
        <v/>
      </c>
      <c r="S8" s="310"/>
      <c r="T8" s="313" t="str">
        <f ca="1">IF(AND('Mapa final'!$H$40="Muy Alta",'Mapa final'!$L$40="Menor"),CONCATENATE("R",'Mapa final'!$A$40),"")</f>
        <v/>
      </c>
      <c r="U8" s="298"/>
      <c r="V8" s="312" t="str">
        <f ca="1">IF(AND('Mapa final'!$H$28="Muy Alta",'Mapa final'!$L$28="Moderado"),CONCATENATE("R",'Mapa final'!$A$28),"")</f>
        <v/>
      </c>
      <c r="W8" s="310"/>
      <c r="X8" s="313" t="str">
        <f ca="1">IF(AND('Mapa final'!$H$34="Muy Alta",'Mapa final'!$L$34="Moderado"),CONCATENATE("R",'Mapa final'!$A$34),"")</f>
        <v/>
      </c>
      <c r="Y8" s="310"/>
      <c r="Z8" s="313" t="str">
        <f ca="1">IF(AND('Mapa final'!$H$40="Muy Alta",'Mapa final'!$L$40="Moderado"),CONCATENATE("R",'Mapa final'!$A$40),"")</f>
        <v/>
      </c>
      <c r="AA8" s="298"/>
      <c r="AB8" s="312" t="str">
        <f ca="1">IF(AND('Mapa final'!$H$28="Muy Alta",'Mapa final'!$L$28="Mayor"),CONCATENATE("R",'Mapa final'!$A$28),"")</f>
        <v/>
      </c>
      <c r="AC8" s="310"/>
      <c r="AD8" s="313" t="str">
        <f ca="1">IF(AND('Mapa final'!$H$34="Muy Alta",'Mapa final'!$L$34="Mayor"),CONCATENATE("R",'Mapa final'!$A$34),"")</f>
        <v/>
      </c>
      <c r="AE8" s="310"/>
      <c r="AF8" s="313" t="str">
        <f ca="1">IF(AND('Mapa final'!$H$40="Muy Alta",'Mapa final'!$L$40="Mayor"),CONCATENATE("R",'Mapa final'!$A$40),"")</f>
        <v/>
      </c>
      <c r="AG8" s="298"/>
      <c r="AH8" s="314" t="str">
        <f ca="1">IF(AND('Mapa final'!$H$28="Muy Alta",'Mapa final'!$L$28="Catastrófico"),CONCATENATE("R",'Mapa final'!$A$28),"")</f>
        <v/>
      </c>
      <c r="AI8" s="310"/>
      <c r="AJ8" s="315" t="str">
        <f ca="1">IF(AND('Mapa final'!$H$34="Muy Alta",'Mapa final'!$L$34="Catastrófico"),CONCATENATE("R",'Mapa final'!$A$34),"")</f>
        <v/>
      </c>
      <c r="AK8" s="310"/>
      <c r="AL8" s="315" t="str">
        <f ca="1">IF(AND('Mapa final'!$H$40="Muy Alta",'Mapa final'!$L$40="Catastrófico"),CONCATENATE("R",'Mapa final'!$A$40),"")</f>
        <v/>
      </c>
      <c r="AM8" s="298"/>
      <c r="AN8" s="1"/>
      <c r="AO8" s="338"/>
      <c r="AP8" s="224"/>
      <c r="AQ8" s="224"/>
      <c r="AR8" s="224"/>
      <c r="AS8" s="224"/>
      <c r="AT8" s="339"/>
      <c r="AU8" s="1"/>
      <c r="AV8" s="1"/>
      <c r="AW8" s="1"/>
      <c r="AX8" s="1"/>
      <c r="AY8" s="1"/>
      <c r="AZ8" s="1"/>
      <c r="BA8" s="1"/>
      <c r="BB8" s="1"/>
      <c r="BC8" s="1"/>
      <c r="BD8" s="1"/>
      <c r="BE8" s="1"/>
      <c r="BF8" s="1"/>
      <c r="BG8" s="1"/>
      <c r="BH8" s="1"/>
      <c r="BI8" s="1"/>
    </row>
    <row r="9" spans="1:61" ht="15" customHeight="1" x14ac:dyDescent="0.25">
      <c r="A9" s="1"/>
      <c r="B9" s="329"/>
      <c r="C9" s="224"/>
      <c r="D9" s="225"/>
      <c r="E9" s="236"/>
      <c r="F9" s="224"/>
      <c r="G9" s="224"/>
      <c r="H9" s="224"/>
      <c r="I9" s="225"/>
      <c r="J9" s="306"/>
      <c r="K9" s="303"/>
      <c r="L9" s="299"/>
      <c r="M9" s="303"/>
      <c r="N9" s="299"/>
      <c r="O9" s="300"/>
      <c r="P9" s="306"/>
      <c r="Q9" s="303"/>
      <c r="R9" s="299"/>
      <c r="S9" s="303"/>
      <c r="T9" s="299"/>
      <c r="U9" s="300"/>
      <c r="V9" s="306"/>
      <c r="W9" s="303"/>
      <c r="X9" s="299"/>
      <c r="Y9" s="303"/>
      <c r="Z9" s="299"/>
      <c r="AA9" s="300"/>
      <c r="AB9" s="306"/>
      <c r="AC9" s="303"/>
      <c r="AD9" s="299"/>
      <c r="AE9" s="303"/>
      <c r="AF9" s="299"/>
      <c r="AG9" s="300"/>
      <c r="AH9" s="306"/>
      <c r="AI9" s="303"/>
      <c r="AJ9" s="299"/>
      <c r="AK9" s="303"/>
      <c r="AL9" s="299"/>
      <c r="AM9" s="300"/>
      <c r="AN9" s="1"/>
      <c r="AO9" s="338"/>
      <c r="AP9" s="224"/>
      <c r="AQ9" s="224"/>
      <c r="AR9" s="224"/>
      <c r="AS9" s="224"/>
      <c r="AT9" s="339"/>
      <c r="AU9" s="1"/>
      <c r="AV9" s="1"/>
      <c r="AW9" s="1"/>
      <c r="AX9" s="1"/>
      <c r="AY9" s="1"/>
      <c r="AZ9" s="1"/>
      <c r="BA9" s="1"/>
      <c r="BB9" s="1"/>
      <c r="BC9" s="1"/>
      <c r="BD9" s="1"/>
      <c r="BE9" s="1"/>
      <c r="BF9" s="1"/>
      <c r="BG9" s="1"/>
      <c r="BH9" s="1"/>
      <c r="BI9" s="1"/>
    </row>
    <row r="10" spans="1:61" ht="15" customHeight="1" x14ac:dyDescent="0.25">
      <c r="A10" s="1"/>
      <c r="B10" s="329"/>
      <c r="C10" s="224"/>
      <c r="D10" s="225"/>
      <c r="E10" s="236"/>
      <c r="F10" s="224"/>
      <c r="G10" s="224"/>
      <c r="H10" s="224"/>
      <c r="I10" s="225"/>
      <c r="J10" s="312" t="str">
        <f ca="1">IF(AND('Mapa final'!$H$46="Muy Alta",'Mapa final'!$L$46="Leve"),CONCATENATE("R",'Mapa final'!$A$46),"")</f>
        <v/>
      </c>
      <c r="K10" s="310"/>
      <c r="L10" s="313" t="str">
        <f ca="1">IF(AND('Mapa final'!$H$52="Muy Alta",'Mapa final'!$L$52="Leve"),CONCATENATE("R",'Mapa final'!$A$52),"")</f>
        <v/>
      </c>
      <c r="M10" s="310"/>
      <c r="N10" s="313" t="str">
        <f ca="1">IF(AND('Mapa final'!$H$58="Muy Alta",'Mapa final'!$L$58="Leve"),CONCATENATE("R",'Mapa final'!$A$58),"")</f>
        <v/>
      </c>
      <c r="O10" s="298"/>
      <c r="P10" s="312" t="str">
        <f ca="1">IF(AND('Mapa final'!$H$46="Muy Alta",'Mapa final'!$L$46="Menor"),CONCATENATE("R",'Mapa final'!$A$46),"")</f>
        <v/>
      </c>
      <c r="Q10" s="310"/>
      <c r="R10" s="313" t="str">
        <f ca="1">IF(AND('Mapa final'!$H$52="Muy Alta",'Mapa final'!$L$52="Menor"),CONCATENATE("R",'Mapa final'!$A$52),"")</f>
        <v/>
      </c>
      <c r="S10" s="310"/>
      <c r="T10" s="313" t="str">
        <f ca="1">IF(AND('Mapa final'!$H$58="Muy Alta",'Mapa final'!$L$58="Menor"),CONCATENATE("R",'Mapa final'!$A$58),"")</f>
        <v/>
      </c>
      <c r="U10" s="298"/>
      <c r="V10" s="312" t="str">
        <f ca="1">IF(AND('Mapa final'!$H$46="Muy Alta",'Mapa final'!$L$46="Moderado"),CONCATENATE("R",'Mapa final'!$A$46),"")</f>
        <v/>
      </c>
      <c r="W10" s="310"/>
      <c r="X10" s="313" t="str">
        <f ca="1">IF(AND('Mapa final'!$H$52="Muy Alta",'Mapa final'!$L$52="Moderado"),CONCATENATE("R",'Mapa final'!$A$52),"")</f>
        <v/>
      </c>
      <c r="Y10" s="310"/>
      <c r="Z10" s="313" t="str">
        <f ca="1">IF(AND('Mapa final'!$H$58="Muy Alta",'Mapa final'!$L$58="Moderado"),CONCATENATE("R",'Mapa final'!$A$58),"")</f>
        <v/>
      </c>
      <c r="AA10" s="298"/>
      <c r="AB10" s="312" t="str">
        <f ca="1">IF(AND('Mapa final'!$H$46="Muy Alta",'Mapa final'!$L$46="Mayor"),CONCATENATE("R",'Mapa final'!$A$46),"")</f>
        <v/>
      </c>
      <c r="AC10" s="310"/>
      <c r="AD10" s="313" t="str">
        <f ca="1">IF(AND('Mapa final'!$H$52="Muy Alta",'Mapa final'!$L$52="Mayor"),CONCATENATE("R",'Mapa final'!$A$52),"")</f>
        <v/>
      </c>
      <c r="AE10" s="310"/>
      <c r="AF10" s="313" t="str">
        <f ca="1">IF(AND('Mapa final'!$H$58="Muy Alta",'Mapa final'!$L$58="Mayor"),CONCATENATE("R",'Mapa final'!$A$58),"")</f>
        <v/>
      </c>
      <c r="AG10" s="298"/>
      <c r="AH10" s="314" t="str">
        <f ca="1">IF(AND('Mapa final'!$H$46="Muy Alta",'Mapa final'!$L$46="Catastrófico"),CONCATENATE("R",'Mapa final'!$A$46),"")</f>
        <v/>
      </c>
      <c r="AI10" s="310"/>
      <c r="AJ10" s="315" t="str">
        <f ca="1">IF(AND('Mapa final'!$H$52="Muy Alta",'Mapa final'!$L$52="Catastrófico"),CONCATENATE("R",'Mapa final'!$A$52),"")</f>
        <v/>
      </c>
      <c r="AK10" s="310"/>
      <c r="AL10" s="315" t="str">
        <f ca="1">IF(AND('Mapa final'!$H$58="Muy Alta",'Mapa final'!$L$58="Catastrófico"),CONCATENATE("R",'Mapa final'!$A$58),"")</f>
        <v/>
      </c>
      <c r="AM10" s="298"/>
      <c r="AN10" s="1"/>
      <c r="AO10" s="338"/>
      <c r="AP10" s="224"/>
      <c r="AQ10" s="224"/>
      <c r="AR10" s="224"/>
      <c r="AS10" s="224"/>
      <c r="AT10" s="339"/>
      <c r="AU10" s="1"/>
      <c r="AV10" s="1"/>
      <c r="AW10" s="1"/>
      <c r="AX10" s="1"/>
      <c r="AY10" s="1"/>
      <c r="AZ10" s="1"/>
      <c r="BA10" s="1"/>
      <c r="BB10" s="1"/>
      <c r="BC10" s="1"/>
      <c r="BD10" s="1"/>
      <c r="BE10" s="1"/>
      <c r="BF10" s="1"/>
      <c r="BG10" s="1"/>
      <c r="BH10" s="1"/>
      <c r="BI10" s="1"/>
    </row>
    <row r="11" spans="1:61" ht="15" customHeight="1" x14ac:dyDescent="0.25">
      <c r="A11" s="1"/>
      <c r="B11" s="329"/>
      <c r="C11" s="224"/>
      <c r="D11" s="225"/>
      <c r="E11" s="236"/>
      <c r="F11" s="224"/>
      <c r="G11" s="224"/>
      <c r="H11" s="224"/>
      <c r="I11" s="225"/>
      <c r="J11" s="306"/>
      <c r="K11" s="303"/>
      <c r="L11" s="299"/>
      <c r="M11" s="303"/>
      <c r="N11" s="299"/>
      <c r="O11" s="300"/>
      <c r="P11" s="306"/>
      <c r="Q11" s="303"/>
      <c r="R11" s="299"/>
      <c r="S11" s="303"/>
      <c r="T11" s="299"/>
      <c r="U11" s="300"/>
      <c r="V11" s="306"/>
      <c r="W11" s="303"/>
      <c r="X11" s="299"/>
      <c r="Y11" s="303"/>
      <c r="Z11" s="299"/>
      <c r="AA11" s="300"/>
      <c r="AB11" s="306"/>
      <c r="AC11" s="303"/>
      <c r="AD11" s="299"/>
      <c r="AE11" s="303"/>
      <c r="AF11" s="299"/>
      <c r="AG11" s="300"/>
      <c r="AH11" s="306"/>
      <c r="AI11" s="303"/>
      <c r="AJ11" s="299"/>
      <c r="AK11" s="303"/>
      <c r="AL11" s="299"/>
      <c r="AM11" s="300"/>
      <c r="AN11" s="1"/>
      <c r="AO11" s="338"/>
      <c r="AP11" s="224"/>
      <c r="AQ11" s="224"/>
      <c r="AR11" s="224"/>
      <c r="AS11" s="224"/>
      <c r="AT11" s="339"/>
      <c r="AU11" s="1"/>
      <c r="AV11" s="1"/>
      <c r="AW11" s="1"/>
      <c r="AX11" s="1"/>
      <c r="AY11" s="1"/>
      <c r="AZ11" s="1"/>
      <c r="BA11" s="1"/>
      <c r="BB11" s="1"/>
      <c r="BC11" s="1"/>
      <c r="BD11" s="1"/>
      <c r="BE11" s="1"/>
      <c r="BF11" s="1"/>
      <c r="BG11" s="1"/>
      <c r="BH11" s="1"/>
      <c r="BI11" s="1"/>
    </row>
    <row r="12" spans="1:61" ht="15" customHeight="1" x14ac:dyDescent="0.25">
      <c r="A12" s="1"/>
      <c r="B12" s="329"/>
      <c r="C12" s="224"/>
      <c r="D12" s="225"/>
      <c r="E12" s="236"/>
      <c r="F12" s="224"/>
      <c r="G12" s="224"/>
      <c r="H12" s="224"/>
      <c r="I12" s="225"/>
      <c r="J12" s="312" t="str">
        <f ca="1">IF(AND('Mapa final'!$H$64="Muy Alta",'Mapa final'!$L$64="Leve"),CONCATENATE("R",'Mapa final'!$A$64),"")</f>
        <v/>
      </c>
      <c r="K12" s="310"/>
      <c r="L12" s="313" t="str">
        <f>IF(AND('Mapa final'!$H$70="Muy Alta",'Mapa final'!$L$70="Leve"),CONCATENATE("R",'Mapa final'!$A$70),"")</f>
        <v/>
      </c>
      <c r="M12" s="310"/>
      <c r="N12" s="313" t="str">
        <f>IF(AND('Mapa final'!$H$76="Muy Alta",'Mapa final'!$L$76="Leve"),CONCATENATE("R",'Mapa final'!$A$76),"")</f>
        <v/>
      </c>
      <c r="O12" s="298"/>
      <c r="P12" s="312" t="str">
        <f ca="1">IF(AND('Mapa final'!$H$64="Muy Alta",'Mapa final'!$L$64="Menor"),CONCATENATE("R",'Mapa final'!$A$64),"")</f>
        <v/>
      </c>
      <c r="Q12" s="310"/>
      <c r="R12" s="313" t="str">
        <f>IF(AND('Mapa final'!$H$70="Muy Alta",'Mapa final'!$L$70="Menor"),CONCATENATE("R",'Mapa final'!$A$70),"")</f>
        <v/>
      </c>
      <c r="S12" s="310"/>
      <c r="T12" s="313" t="str">
        <f>IF(AND('Mapa final'!$H$76="Muy Alta",'Mapa final'!$L$76="Menor"),CONCATENATE("R",'Mapa final'!$A$76),"")</f>
        <v/>
      </c>
      <c r="U12" s="298"/>
      <c r="V12" s="312" t="str">
        <f ca="1">IF(AND('Mapa final'!$H$64="Muy Alta",'Mapa final'!$L$64="Moderado"),CONCATENATE("R",'Mapa final'!$A$64),"")</f>
        <v/>
      </c>
      <c r="W12" s="310"/>
      <c r="X12" s="313" t="str">
        <f>IF(AND('Mapa final'!$H$70="Muy Alta",'Mapa final'!$L$70="Moderado"),CONCATENATE("R",'Mapa final'!$A$70),"")</f>
        <v/>
      </c>
      <c r="Y12" s="310"/>
      <c r="Z12" s="313" t="str">
        <f>IF(AND('Mapa final'!$H$76="Muy Alta",'Mapa final'!$L$76="Moderado"),CONCATENATE("R",'Mapa final'!$A$76),"")</f>
        <v/>
      </c>
      <c r="AA12" s="298"/>
      <c r="AB12" s="312" t="str">
        <f ca="1">IF(AND('Mapa final'!$H$64="Muy Alta",'Mapa final'!$L$64="Mayor"),CONCATENATE("R",'Mapa final'!$A$64),"")</f>
        <v/>
      </c>
      <c r="AC12" s="310"/>
      <c r="AD12" s="313" t="str">
        <f>IF(AND('Mapa final'!$H$70="Muy Alta",'Mapa final'!$L$70="Mayor"),CONCATENATE("R",'Mapa final'!$A$70),"")</f>
        <v/>
      </c>
      <c r="AE12" s="310"/>
      <c r="AF12" s="313" t="str">
        <f>IF(AND('Mapa final'!$H$76="Muy Alta",'Mapa final'!$L$76="Mayor"),CONCATENATE("R",'Mapa final'!$A$76),"")</f>
        <v/>
      </c>
      <c r="AG12" s="298"/>
      <c r="AH12" s="314" t="str">
        <f ca="1">IF(AND('Mapa final'!$H$64="Muy Alta",'Mapa final'!$L$64="Catastrófico"),CONCATENATE("R",'Mapa final'!$A$64),"")</f>
        <v/>
      </c>
      <c r="AI12" s="310"/>
      <c r="AJ12" s="315" t="str">
        <f>IF(AND('Mapa final'!$H$70="Muy Alta",'Mapa final'!$L$70="Catastrófico"),CONCATENATE("R",'Mapa final'!$A$70),"")</f>
        <v/>
      </c>
      <c r="AK12" s="310"/>
      <c r="AL12" s="315" t="str">
        <f>IF(AND('Mapa final'!$H$76="Muy Alta",'Mapa final'!$L$76="Catastrófico"),CONCATENATE("R",'Mapa final'!$A$76),"")</f>
        <v/>
      </c>
      <c r="AM12" s="298"/>
      <c r="AN12" s="1"/>
      <c r="AO12" s="338"/>
      <c r="AP12" s="224"/>
      <c r="AQ12" s="224"/>
      <c r="AR12" s="224"/>
      <c r="AS12" s="224"/>
      <c r="AT12" s="339"/>
      <c r="AU12" s="1"/>
      <c r="AV12" s="1"/>
      <c r="AW12" s="1"/>
      <c r="AX12" s="1"/>
      <c r="AY12" s="1"/>
      <c r="AZ12" s="1"/>
      <c r="BA12" s="1"/>
      <c r="BB12" s="1"/>
      <c r="BC12" s="1"/>
      <c r="BD12" s="1"/>
      <c r="BE12" s="1"/>
      <c r="BF12" s="1"/>
      <c r="BG12" s="1"/>
      <c r="BH12" s="1"/>
      <c r="BI12" s="1"/>
    </row>
    <row r="13" spans="1:61" ht="15.75" customHeight="1" x14ac:dyDescent="0.25">
      <c r="A13" s="1"/>
      <c r="B13" s="329"/>
      <c r="C13" s="224"/>
      <c r="D13" s="225"/>
      <c r="E13" s="319"/>
      <c r="F13" s="320"/>
      <c r="G13" s="320"/>
      <c r="H13" s="320"/>
      <c r="I13" s="323"/>
      <c r="J13" s="306"/>
      <c r="K13" s="303"/>
      <c r="L13" s="299"/>
      <c r="M13" s="303"/>
      <c r="N13" s="299"/>
      <c r="O13" s="300"/>
      <c r="P13" s="306"/>
      <c r="Q13" s="303"/>
      <c r="R13" s="299"/>
      <c r="S13" s="303"/>
      <c r="T13" s="299"/>
      <c r="U13" s="300"/>
      <c r="V13" s="306"/>
      <c r="W13" s="303"/>
      <c r="X13" s="299"/>
      <c r="Y13" s="303"/>
      <c r="Z13" s="299"/>
      <c r="AA13" s="300"/>
      <c r="AB13" s="306"/>
      <c r="AC13" s="303"/>
      <c r="AD13" s="299"/>
      <c r="AE13" s="303"/>
      <c r="AF13" s="299"/>
      <c r="AG13" s="300"/>
      <c r="AH13" s="319"/>
      <c r="AI13" s="321"/>
      <c r="AJ13" s="322"/>
      <c r="AK13" s="321"/>
      <c r="AL13" s="322"/>
      <c r="AM13" s="323"/>
      <c r="AN13" s="1"/>
      <c r="AO13" s="340"/>
      <c r="AP13" s="341"/>
      <c r="AQ13" s="341"/>
      <c r="AR13" s="341"/>
      <c r="AS13" s="341"/>
      <c r="AT13" s="342"/>
      <c r="AU13" s="1"/>
      <c r="AV13" s="1"/>
      <c r="AW13" s="1"/>
      <c r="AX13" s="1"/>
      <c r="AY13" s="1"/>
      <c r="AZ13" s="1"/>
      <c r="BA13" s="1"/>
      <c r="BB13" s="1"/>
      <c r="BC13" s="1"/>
      <c r="BD13" s="1"/>
      <c r="BE13" s="1"/>
      <c r="BF13" s="1"/>
      <c r="BG13" s="1"/>
      <c r="BH13" s="1"/>
      <c r="BI13" s="1"/>
    </row>
    <row r="14" spans="1:61" ht="15" customHeight="1" x14ac:dyDescent="0.25">
      <c r="A14" s="1"/>
      <c r="B14" s="329"/>
      <c r="C14" s="224"/>
      <c r="D14" s="225"/>
      <c r="E14" s="317" t="s">
        <v>113</v>
      </c>
      <c r="F14" s="318"/>
      <c r="G14" s="318"/>
      <c r="H14" s="318"/>
      <c r="I14" s="318"/>
      <c r="J14" s="316" t="str">
        <f ca="1">IF(AND('Mapa final'!$H$10="Alta",'Mapa final'!$L$10="Leve"),CONCATENATE("R",'Mapa final'!$A$10),"")</f>
        <v/>
      </c>
      <c r="K14" s="302"/>
      <c r="L14" s="301" t="str">
        <f ca="1">IF(AND('Mapa final'!$H$15="Alta",'Mapa final'!$L$15="Leve"),CONCATENATE("R",'Mapa final'!$A$16),"")</f>
        <v/>
      </c>
      <c r="M14" s="302"/>
      <c r="N14" s="301" t="str">
        <f ca="1">IF(AND('Mapa final'!$H$22="Alta",'Mapa final'!$L$22="Leve"),CONCATENATE("R",'Mapa final'!$A$22),"")</f>
        <v/>
      </c>
      <c r="O14" s="304"/>
      <c r="P14" s="316" t="str">
        <f ca="1">IF(AND('Mapa final'!$H$10="Alta",'Mapa final'!$L$10="Menor"),CONCATENATE("R",'Mapa final'!$A$10),"")</f>
        <v/>
      </c>
      <c r="Q14" s="302"/>
      <c r="R14" s="301" t="str">
        <f ca="1">IF(AND('Mapa final'!$H$15="Alta",'Mapa final'!$L$15="Menor"),CONCATENATE("R",'Mapa final'!$A$16),"")</f>
        <v/>
      </c>
      <c r="S14" s="302"/>
      <c r="T14" s="301" t="str">
        <f ca="1">IF(AND('Mapa final'!$H$22="Alta",'Mapa final'!$L$22="Menor"),CONCATENATE("R",'Mapa final'!$A$22),"")</f>
        <v/>
      </c>
      <c r="U14" s="304"/>
      <c r="V14" s="305" t="str">
        <f ca="1">IF(AND('Mapa final'!$H$10="Alta",'Mapa final'!$L$10="Moderado"),CONCATENATE("R",'Mapa final'!$A$10),"")</f>
        <v/>
      </c>
      <c r="W14" s="302"/>
      <c r="X14" s="307" t="str">
        <f ca="1">IF(AND('Mapa final'!$H$15="Alta",'Mapa final'!$L$15="Moderado"),CONCATENATE("R",'Mapa final'!$A$16),"")</f>
        <v/>
      </c>
      <c r="Y14" s="302"/>
      <c r="Z14" s="307" t="str">
        <f ca="1">IF(AND('Mapa final'!$H$22="Alta",'Mapa final'!$L$22="Moderado"),CONCATENATE("R",'Mapa final'!$A$22),"")</f>
        <v/>
      </c>
      <c r="AA14" s="304"/>
      <c r="AB14" s="305" t="str">
        <f ca="1">IF(AND('Mapa final'!$H$10="Alta",'Mapa final'!$L$10="Mayor"),CONCATENATE("R",'Mapa final'!$A$10),"")</f>
        <v/>
      </c>
      <c r="AC14" s="302"/>
      <c r="AD14" s="307" t="str">
        <f ca="1">IF(AND('Mapa final'!$H$15="Alta",'Mapa final'!$L$15="Mayor"),CONCATENATE("R",'Mapa final'!$A$16),"")</f>
        <v/>
      </c>
      <c r="AE14" s="302"/>
      <c r="AF14" s="307" t="str">
        <f ca="1">IF(AND('Mapa final'!$H$22="Alta",'Mapa final'!$L$22="Mayor"),CONCATENATE("R",'Mapa final'!$A$22),"")</f>
        <v/>
      </c>
      <c r="AG14" s="304"/>
      <c r="AH14" s="324" t="str">
        <f ca="1">IF(AND('Mapa final'!$H$10="Alta",'Mapa final'!$L$10="Catastrófico"),CONCATENATE("R",'Mapa final'!$A$10),"")</f>
        <v/>
      </c>
      <c r="AI14" s="302"/>
      <c r="AJ14" s="308" t="str">
        <f ca="1">IF(AND('Mapa final'!$H$15="Alta",'Mapa final'!$L$15="Catastrófico"),CONCATENATE("R",'Mapa final'!$A$16),"")</f>
        <v/>
      </c>
      <c r="AK14" s="302"/>
      <c r="AL14" s="308" t="str">
        <f ca="1">IF(AND('Mapa final'!$H$22="Alta",'Mapa final'!$L$22="Catastrófico"),CONCATENATE("R",'Mapa final'!$A$22),"")</f>
        <v/>
      </c>
      <c r="AM14" s="304"/>
      <c r="AN14" s="1"/>
      <c r="AO14" s="344" t="s">
        <v>114</v>
      </c>
      <c r="AP14" s="336"/>
      <c r="AQ14" s="336"/>
      <c r="AR14" s="336"/>
      <c r="AS14" s="336"/>
      <c r="AT14" s="337"/>
      <c r="AU14" s="1"/>
      <c r="AV14" s="1"/>
      <c r="AW14" s="1"/>
      <c r="AX14" s="1"/>
      <c r="AY14" s="1"/>
      <c r="AZ14" s="1"/>
      <c r="BA14" s="1"/>
      <c r="BB14" s="1"/>
      <c r="BC14" s="1"/>
      <c r="BD14" s="1"/>
      <c r="BE14" s="1"/>
      <c r="BF14" s="1"/>
      <c r="BG14" s="1"/>
      <c r="BH14" s="1"/>
      <c r="BI14" s="1"/>
    </row>
    <row r="15" spans="1:61" ht="15" customHeight="1" x14ac:dyDescent="0.25">
      <c r="A15" s="1"/>
      <c r="B15" s="329"/>
      <c r="C15" s="224"/>
      <c r="D15" s="225"/>
      <c r="E15" s="236"/>
      <c r="F15" s="224"/>
      <c r="G15" s="224"/>
      <c r="H15" s="224"/>
      <c r="I15" s="224"/>
      <c r="J15" s="306"/>
      <c r="K15" s="303"/>
      <c r="L15" s="299"/>
      <c r="M15" s="303"/>
      <c r="N15" s="299"/>
      <c r="O15" s="300"/>
      <c r="P15" s="306"/>
      <c r="Q15" s="303"/>
      <c r="R15" s="299"/>
      <c r="S15" s="303"/>
      <c r="T15" s="299"/>
      <c r="U15" s="300"/>
      <c r="V15" s="306"/>
      <c r="W15" s="303"/>
      <c r="X15" s="299"/>
      <c r="Y15" s="303"/>
      <c r="Z15" s="299"/>
      <c r="AA15" s="300"/>
      <c r="AB15" s="306"/>
      <c r="AC15" s="303"/>
      <c r="AD15" s="299"/>
      <c r="AE15" s="303"/>
      <c r="AF15" s="299"/>
      <c r="AG15" s="300"/>
      <c r="AH15" s="306"/>
      <c r="AI15" s="303"/>
      <c r="AJ15" s="299"/>
      <c r="AK15" s="303"/>
      <c r="AL15" s="299"/>
      <c r="AM15" s="300"/>
      <c r="AN15" s="1"/>
      <c r="AO15" s="338"/>
      <c r="AP15" s="224"/>
      <c r="AQ15" s="224"/>
      <c r="AR15" s="224"/>
      <c r="AS15" s="224"/>
      <c r="AT15" s="339"/>
      <c r="AU15" s="1"/>
      <c r="AV15" s="1"/>
      <c r="AW15" s="1"/>
      <c r="AX15" s="1"/>
      <c r="AY15" s="1"/>
      <c r="AZ15" s="1"/>
      <c r="BA15" s="1"/>
      <c r="BB15" s="1"/>
      <c r="BC15" s="1"/>
      <c r="BD15" s="1"/>
      <c r="BE15" s="1"/>
      <c r="BF15" s="1"/>
      <c r="BG15" s="1"/>
      <c r="BH15" s="1"/>
      <c r="BI15" s="1"/>
    </row>
    <row r="16" spans="1:61" ht="15" customHeight="1" x14ac:dyDescent="0.25">
      <c r="A16" s="1"/>
      <c r="B16" s="329"/>
      <c r="C16" s="224"/>
      <c r="D16" s="225"/>
      <c r="E16" s="236"/>
      <c r="F16" s="224"/>
      <c r="G16" s="224"/>
      <c r="H16" s="224"/>
      <c r="I16" s="224"/>
      <c r="J16" s="311" t="str">
        <f ca="1">IF(AND('Mapa final'!$H$28="Alta",'Mapa final'!$L$28="Leve"),CONCATENATE("R",'Mapa final'!$A$28),"")</f>
        <v/>
      </c>
      <c r="K16" s="310"/>
      <c r="L16" s="297" t="str">
        <f ca="1">IF(AND('Mapa final'!$H$34="Alta",'Mapa final'!$L$34="Leve"),CONCATENATE("R",'Mapa final'!$A$34),"")</f>
        <v/>
      </c>
      <c r="M16" s="310"/>
      <c r="N16" s="297" t="str">
        <f ca="1">IF(AND('Mapa final'!$H$40="Alta",'Mapa final'!$L$40="Leve"),CONCATENATE("R",'Mapa final'!$A$40),"")</f>
        <v/>
      </c>
      <c r="O16" s="298"/>
      <c r="P16" s="311" t="str">
        <f ca="1">IF(AND('Mapa final'!$H$28="Alta",'Mapa final'!$L$28="Menor"),CONCATENATE("R",'Mapa final'!$A$28),"")</f>
        <v/>
      </c>
      <c r="Q16" s="310"/>
      <c r="R16" s="297" t="str">
        <f ca="1">IF(AND('Mapa final'!$H$34="Alta",'Mapa final'!$L$34="Menor"),CONCATENATE("R",'Mapa final'!$A$34),"")</f>
        <v/>
      </c>
      <c r="S16" s="310"/>
      <c r="T16" s="297" t="str">
        <f ca="1">IF(AND('Mapa final'!$H$40="Alta",'Mapa final'!$L$40="Menor"),CONCATENATE("R",'Mapa final'!$A$40),"")</f>
        <v/>
      </c>
      <c r="U16" s="298"/>
      <c r="V16" s="312" t="str">
        <f ca="1">IF(AND('Mapa final'!$H$28="Alta",'Mapa final'!$L$28="Moderado"),CONCATENATE("R",'Mapa final'!$A$28),"")</f>
        <v/>
      </c>
      <c r="W16" s="310"/>
      <c r="X16" s="313" t="str">
        <f ca="1">IF(AND('Mapa final'!$H$34="Alta",'Mapa final'!$L$34="Moderado"),CONCATENATE("R",'Mapa final'!$A$34),"")</f>
        <v/>
      </c>
      <c r="Y16" s="310"/>
      <c r="Z16" s="313" t="str">
        <f ca="1">IF(AND('Mapa final'!$H$40="Alta",'Mapa final'!$L$40="Moderado"),CONCATENATE("R",'Mapa final'!$A$40),"")</f>
        <v/>
      </c>
      <c r="AA16" s="298"/>
      <c r="AB16" s="312" t="str">
        <f ca="1">IF(AND('Mapa final'!$H$28="Alta",'Mapa final'!$L$28="Mayor"),CONCATENATE("R",'Mapa final'!$A$28),"")</f>
        <v/>
      </c>
      <c r="AC16" s="310"/>
      <c r="AD16" s="313" t="str">
        <f ca="1">IF(AND('Mapa final'!$H$34="Alta",'Mapa final'!$L$34="Mayor"),CONCATENATE("R",'Mapa final'!$A$34),"")</f>
        <v/>
      </c>
      <c r="AE16" s="310"/>
      <c r="AF16" s="313" t="str">
        <f ca="1">IF(AND('Mapa final'!$H$40="Alta",'Mapa final'!$L$40="Mayor"),CONCATENATE("R",'Mapa final'!$A$40),"")</f>
        <v/>
      </c>
      <c r="AG16" s="298"/>
      <c r="AH16" s="314" t="str">
        <f ca="1">IF(AND('Mapa final'!$H$28="Alta",'Mapa final'!$L$28="Catastrófico"),CONCATENATE("R",'Mapa final'!$A$28),"")</f>
        <v/>
      </c>
      <c r="AI16" s="310"/>
      <c r="AJ16" s="315" t="str">
        <f ca="1">IF(AND('Mapa final'!$H$34="Alta",'Mapa final'!$L$34="Catastrófico"),CONCATENATE("R",'Mapa final'!$A$34),"")</f>
        <v/>
      </c>
      <c r="AK16" s="310"/>
      <c r="AL16" s="315" t="str">
        <f ca="1">IF(AND('Mapa final'!$H$40="Alta",'Mapa final'!$L$40="Catastrófico"),CONCATENATE("R",'Mapa final'!$A$40),"")</f>
        <v/>
      </c>
      <c r="AM16" s="298"/>
      <c r="AN16" s="1"/>
      <c r="AO16" s="338"/>
      <c r="AP16" s="224"/>
      <c r="AQ16" s="224"/>
      <c r="AR16" s="224"/>
      <c r="AS16" s="224"/>
      <c r="AT16" s="339"/>
      <c r="AU16" s="1"/>
      <c r="AV16" s="1"/>
      <c r="AW16" s="1"/>
      <c r="AX16" s="1"/>
      <c r="AY16" s="1"/>
      <c r="AZ16" s="1"/>
      <c r="BA16" s="1"/>
      <c r="BB16" s="1"/>
      <c r="BC16" s="1"/>
      <c r="BD16" s="1"/>
      <c r="BE16" s="1"/>
      <c r="BF16" s="1"/>
      <c r="BG16" s="1"/>
      <c r="BH16" s="1"/>
      <c r="BI16" s="1"/>
    </row>
    <row r="17" spans="1:61" ht="15" customHeight="1" x14ac:dyDescent="0.25">
      <c r="A17" s="1"/>
      <c r="B17" s="329"/>
      <c r="C17" s="224"/>
      <c r="D17" s="225"/>
      <c r="E17" s="236"/>
      <c r="F17" s="224"/>
      <c r="G17" s="224"/>
      <c r="H17" s="224"/>
      <c r="I17" s="224"/>
      <c r="J17" s="306"/>
      <c r="K17" s="303"/>
      <c r="L17" s="299"/>
      <c r="M17" s="303"/>
      <c r="N17" s="299"/>
      <c r="O17" s="300"/>
      <c r="P17" s="306"/>
      <c r="Q17" s="303"/>
      <c r="R17" s="299"/>
      <c r="S17" s="303"/>
      <c r="T17" s="299"/>
      <c r="U17" s="300"/>
      <c r="V17" s="306"/>
      <c r="W17" s="303"/>
      <c r="X17" s="299"/>
      <c r="Y17" s="303"/>
      <c r="Z17" s="299"/>
      <c r="AA17" s="300"/>
      <c r="AB17" s="306"/>
      <c r="AC17" s="303"/>
      <c r="AD17" s="299"/>
      <c r="AE17" s="303"/>
      <c r="AF17" s="299"/>
      <c r="AG17" s="300"/>
      <c r="AH17" s="306"/>
      <c r="AI17" s="303"/>
      <c r="AJ17" s="299"/>
      <c r="AK17" s="303"/>
      <c r="AL17" s="299"/>
      <c r="AM17" s="300"/>
      <c r="AN17" s="1"/>
      <c r="AO17" s="338"/>
      <c r="AP17" s="224"/>
      <c r="AQ17" s="224"/>
      <c r="AR17" s="224"/>
      <c r="AS17" s="224"/>
      <c r="AT17" s="339"/>
      <c r="AU17" s="1"/>
      <c r="AV17" s="1"/>
      <c r="AW17" s="1"/>
      <c r="AX17" s="1"/>
      <c r="AY17" s="1"/>
      <c r="AZ17" s="1"/>
      <c r="BA17" s="1"/>
      <c r="BB17" s="1"/>
      <c r="BC17" s="1"/>
      <c r="BD17" s="1"/>
      <c r="BE17" s="1"/>
      <c r="BF17" s="1"/>
      <c r="BG17" s="1"/>
      <c r="BH17" s="1"/>
      <c r="BI17" s="1"/>
    </row>
    <row r="18" spans="1:61" ht="15" customHeight="1" x14ac:dyDescent="0.25">
      <c r="A18" s="1"/>
      <c r="B18" s="329"/>
      <c r="C18" s="224"/>
      <c r="D18" s="225"/>
      <c r="E18" s="236"/>
      <c r="F18" s="224"/>
      <c r="G18" s="224"/>
      <c r="H18" s="224"/>
      <c r="I18" s="224"/>
      <c r="J18" s="311" t="str">
        <f ca="1">IF(AND('Mapa final'!$H$46="Alta",'Mapa final'!$L$46="Leve"),CONCATENATE("R",'Mapa final'!$A$46),"")</f>
        <v/>
      </c>
      <c r="K18" s="310"/>
      <c r="L18" s="297" t="str">
        <f ca="1">IF(AND('Mapa final'!$H$52="Alta",'Mapa final'!$L$52="Leve"),CONCATENATE("R",'Mapa final'!$A$52),"")</f>
        <v/>
      </c>
      <c r="M18" s="310"/>
      <c r="N18" s="297" t="str">
        <f ca="1">IF(AND('Mapa final'!$H$58="Alta",'Mapa final'!$L$58="Leve"),CONCATENATE("R",'Mapa final'!$A$58),"")</f>
        <v/>
      </c>
      <c r="O18" s="298"/>
      <c r="P18" s="311" t="str">
        <f ca="1">IF(AND('Mapa final'!$H$46="Alta",'Mapa final'!$L$46="Menor"),CONCATENATE("R",'Mapa final'!$A$46),"")</f>
        <v/>
      </c>
      <c r="Q18" s="310"/>
      <c r="R18" s="297" t="str">
        <f ca="1">IF(AND('Mapa final'!$H$52="Alta",'Mapa final'!$L$52="Menor"),CONCATENATE("R",'Mapa final'!$A$52),"")</f>
        <v/>
      </c>
      <c r="S18" s="310"/>
      <c r="T18" s="297" t="str">
        <f ca="1">IF(AND('Mapa final'!$H$58="Alta",'Mapa final'!$L$58="Menor"),CONCATENATE("R",'Mapa final'!$A$58),"")</f>
        <v/>
      </c>
      <c r="U18" s="298"/>
      <c r="V18" s="312" t="str">
        <f ca="1">IF(AND('Mapa final'!$H$46="Alta",'Mapa final'!$L$46="Moderado"),CONCATENATE("R",'Mapa final'!$A$46),"")</f>
        <v/>
      </c>
      <c r="W18" s="310"/>
      <c r="X18" s="313" t="str">
        <f ca="1">IF(AND('Mapa final'!$H$52="Alta",'Mapa final'!$L$52="Moderado"),CONCATENATE("R",'Mapa final'!$A$52),"")</f>
        <v/>
      </c>
      <c r="Y18" s="310"/>
      <c r="Z18" s="313" t="str">
        <f ca="1">IF(AND('Mapa final'!$H$58="Alta",'Mapa final'!$L$58="Moderado"),CONCATENATE("R",'Mapa final'!$A$58),"")</f>
        <v/>
      </c>
      <c r="AA18" s="298"/>
      <c r="AB18" s="312" t="str">
        <f ca="1">IF(AND('Mapa final'!$H$46="Alta",'Mapa final'!$L$46="Mayor"),CONCATENATE("R",'Mapa final'!$A$46),"")</f>
        <v/>
      </c>
      <c r="AC18" s="310"/>
      <c r="AD18" s="313" t="str">
        <f ca="1">IF(AND('Mapa final'!$H$52="Alta",'Mapa final'!$L$52="Mayor"),CONCATENATE("R",'Mapa final'!$A$52),"")</f>
        <v/>
      </c>
      <c r="AE18" s="310"/>
      <c r="AF18" s="313" t="str">
        <f ca="1">IF(AND('Mapa final'!$H$58="Alta",'Mapa final'!$L$58="Mayor"),CONCATENATE("R",'Mapa final'!$A$58),"")</f>
        <v/>
      </c>
      <c r="AG18" s="298"/>
      <c r="AH18" s="314" t="str">
        <f ca="1">IF(AND('Mapa final'!$H$46="Alta",'Mapa final'!$L$46="Catastrófico"),CONCATENATE("R",'Mapa final'!$A$46),"")</f>
        <v/>
      </c>
      <c r="AI18" s="310"/>
      <c r="AJ18" s="315" t="str">
        <f ca="1">IF(AND('Mapa final'!$H$52="Alta",'Mapa final'!$L$52="Catastrófico"),CONCATENATE("R",'Mapa final'!$A$52),"")</f>
        <v/>
      </c>
      <c r="AK18" s="310"/>
      <c r="AL18" s="315" t="str">
        <f ca="1">IF(AND('Mapa final'!$H$58="Alta",'Mapa final'!$L$58="Catastrófico"),CONCATENATE("R",'Mapa final'!$A$58),"")</f>
        <v/>
      </c>
      <c r="AM18" s="298"/>
      <c r="AN18" s="1"/>
      <c r="AO18" s="338"/>
      <c r="AP18" s="224"/>
      <c r="AQ18" s="224"/>
      <c r="AR18" s="224"/>
      <c r="AS18" s="224"/>
      <c r="AT18" s="339"/>
      <c r="AU18" s="1"/>
      <c r="AV18" s="1"/>
      <c r="AW18" s="1"/>
      <c r="AX18" s="1"/>
      <c r="AY18" s="1"/>
      <c r="AZ18" s="1"/>
      <c r="BA18" s="1"/>
      <c r="BB18" s="1"/>
      <c r="BC18" s="1"/>
      <c r="BD18" s="1"/>
      <c r="BE18" s="1"/>
      <c r="BF18" s="1"/>
      <c r="BG18" s="1"/>
      <c r="BH18" s="1"/>
      <c r="BI18" s="1"/>
    </row>
    <row r="19" spans="1:61" ht="15" customHeight="1" x14ac:dyDescent="0.25">
      <c r="A19" s="1"/>
      <c r="B19" s="329"/>
      <c r="C19" s="224"/>
      <c r="D19" s="225"/>
      <c r="E19" s="236"/>
      <c r="F19" s="224"/>
      <c r="G19" s="224"/>
      <c r="H19" s="224"/>
      <c r="I19" s="224"/>
      <c r="J19" s="306"/>
      <c r="K19" s="303"/>
      <c r="L19" s="299"/>
      <c r="M19" s="303"/>
      <c r="N19" s="299"/>
      <c r="O19" s="300"/>
      <c r="P19" s="306"/>
      <c r="Q19" s="303"/>
      <c r="R19" s="299"/>
      <c r="S19" s="303"/>
      <c r="T19" s="299"/>
      <c r="U19" s="300"/>
      <c r="V19" s="306"/>
      <c r="W19" s="303"/>
      <c r="X19" s="299"/>
      <c r="Y19" s="303"/>
      <c r="Z19" s="299"/>
      <c r="AA19" s="300"/>
      <c r="AB19" s="306"/>
      <c r="AC19" s="303"/>
      <c r="AD19" s="299"/>
      <c r="AE19" s="303"/>
      <c r="AF19" s="299"/>
      <c r="AG19" s="300"/>
      <c r="AH19" s="306"/>
      <c r="AI19" s="303"/>
      <c r="AJ19" s="299"/>
      <c r="AK19" s="303"/>
      <c r="AL19" s="299"/>
      <c r="AM19" s="300"/>
      <c r="AN19" s="1"/>
      <c r="AO19" s="338"/>
      <c r="AP19" s="224"/>
      <c r="AQ19" s="224"/>
      <c r="AR19" s="224"/>
      <c r="AS19" s="224"/>
      <c r="AT19" s="339"/>
      <c r="AU19" s="1"/>
      <c r="AV19" s="1"/>
      <c r="AW19" s="1"/>
      <c r="AX19" s="1"/>
      <c r="AY19" s="1"/>
      <c r="AZ19" s="1"/>
      <c r="BA19" s="1"/>
      <c r="BB19" s="1"/>
      <c r="BC19" s="1"/>
      <c r="BD19" s="1"/>
      <c r="BE19" s="1"/>
      <c r="BF19" s="1"/>
      <c r="BG19" s="1"/>
      <c r="BH19" s="1"/>
      <c r="BI19" s="1"/>
    </row>
    <row r="20" spans="1:61" ht="15" customHeight="1" x14ac:dyDescent="0.25">
      <c r="A20" s="1"/>
      <c r="B20" s="329"/>
      <c r="C20" s="224"/>
      <c r="D20" s="225"/>
      <c r="E20" s="236"/>
      <c r="F20" s="224"/>
      <c r="G20" s="224"/>
      <c r="H20" s="224"/>
      <c r="I20" s="224"/>
      <c r="J20" s="311" t="str">
        <f ca="1">IF(AND('Mapa final'!$H$64="Alta",'Mapa final'!$L$64="Leve"),CONCATENATE("R",'Mapa final'!$A$64),"")</f>
        <v/>
      </c>
      <c r="K20" s="310"/>
      <c r="L20" s="297" t="str">
        <f>IF(AND('Mapa final'!$H$70="Alta",'Mapa final'!$L$70="Leve"),CONCATENATE("R",'Mapa final'!$A$70),"")</f>
        <v/>
      </c>
      <c r="M20" s="310"/>
      <c r="N20" s="297" t="str">
        <f>IF(AND('Mapa final'!$H$76="Alta",'Mapa final'!$L$76="Leve"),CONCATENATE("R",'Mapa final'!$A$76),"")</f>
        <v/>
      </c>
      <c r="O20" s="298"/>
      <c r="P20" s="311" t="str">
        <f ca="1">IF(AND('Mapa final'!$H$64="Alta",'Mapa final'!$L$64="Menor"),CONCATENATE("R",'Mapa final'!$A$64),"")</f>
        <v/>
      </c>
      <c r="Q20" s="310"/>
      <c r="R20" s="297" t="str">
        <f>IF(AND('Mapa final'!$H$70="Alta",'Mapa final'!$L$70="Menor"),CONCATENATE("R",'Mapa final'!$A$70),"")</f>
        <v/>
      </c>
      <c r="S20" s="310"/>
      <c r="T20" s="297" t="str">
        <f>IF(AND('Mapa final'!$H$76="Alta",'Mapa final'!$L$76="Menor"),CONCATENATE("R",'Mapa final'!$A$76),"")</f>
        <v/>
      </c>
      <c r="U20" s="298"/>
      <c r="V20" s="312" t="str">
        <f ca="1">IF(AND('Mapa final'!$H$64="Alta",'Mapa final'!$L$64="Moderado"),CONCATENATE("R",'Mapa final'!$A$64),"")</f>
        <v/>
      </c>
      <c r="W20" s="310"/>
      <c r="X20" s="313" t="str">
        <f>IF(AND('Mapa final'!$H$70="Alta",'Mapa final'!$L$70="Moderado"),CONCATENATE("R",'Mapa final'!$A$70),"")</f>
        <v/>
      </c>
      <c r="Y20" s="310"/>
      <c r="Z20" s="313" t="str">
        <f>IF(AND('Mapa final'!$H$76="Alta",'Mapa final'!$L$76="Moderado"),CONCATENATE("R",'Mapa final'!$A$76),"")</f>
        <v/>
      </c>
      <c r="AA20" s="298"/>
      <c r="AB20" s="312" t="str">
        <f ca="1">IF(AND('Mapa final'!$H$64="Alta",'Mapa final'!$L$64="Mayor"),CONCATENATE("R",'Mapa final'!$A$64),"")</f>
        <v/>
      </c>
      <c r="AC20" s="310"/>
      <c r="AD20" s="313" t="str">
        <f>IF(AND('Mapa final'!$H$70="Alta",'Mapa final'!$L$70="Mayor"),CONCATENATE("R",'Mapa final'!$A$70),"")</f>
        <v/>
      </c>
      <c r="AE20" s="310"/>
      <c r="AF20" s="313" t="str">
        <f>IF(AND('Mapa final'!$H$76="Alta",'Mapa final'!$L$76="Mayor"),CONCATENATE("R",'Mapa final'!$A$76),"")</f>
        <v/>
      </c>
      <c r="AG20" s="298"/>
      <c r="AH20" s="314" t="str">
        <f ca="1">IF(AND('Mapa final'!$H$64="Alta",'Mapa final'!$L$64="Catastrófico"),CONCATENATE("R",'Mapa final'!$A$64),"")</f>
        <v/>
      </c>
      <c r="AI20" s="310"/>
      <c r="AJ20" s="315" t="str">
        <f>IF(AND('Mapa final'!$H$70="Alta",'Mapa final'!$L$70="Catastrófico"),CONCATENATE("R",'Mapa final'!$A$70),"")</f>
        <v/>
      </c>
      <c r="AK20" s="310"/>
      <c r="AL20" s="315" t="str">
        <f>IF(AND('Mapa final'!$H$76="Alta",'Mapa final'!$L$76="Catastrófico"),CONCATENATE("R",'Mapa final'!$A$76),"")</f>
        <v/>
      </c>
      <c r="AM20" s="298"/>
      <c r="AN20" s="1"/>
      <c r="AO20" s="338"/>
      <c r="AP20" s="224"/>
      <c r="AQ20" s="224"/>
      <c r="AR20" s="224"/>
      <c r="AS20" s="224"/>
      <c r="AT20" s="339"/>
      <c r="AU20" s="1"/>
      <c r="AV20" s="1"/>
      <c r="AW20" s="1"/>
      <c r="AX20" s="1"/>
      <c r="AY20" s="1"/>
      <c r="AZ20" s="1"/>
      <c r="BA20" s="1"/>
      <c r="BB20" s="1"/>
      <c r="BC20" s="1"/>
      <c r="BD20" s="1"/>
      <c r="BE20" s="1"/>
      <c r="BF20" s="1"/>
      <c r="BG20" s="1"/>
      <c r="BH20" s="1"/>
      <c r="BI20" s="1"/>
    </row>
    <row r="21" spans="1:61" ht="15.75" customHeight="1" x14ac:dyDescent="0.25">
      <c r="A21" s="1"/>
      <c r="B21" s="329"/>
      <c r="C21" s="224"/>
      <c r="D21" s="225"/>
      <c r="E21" s="319"/>
      <c r="F21" s="320"/>
      <c r="G21" s="320"/>
      <c r="H21" s="320"/>
      <c r="I21" s="320"/>
      <c r="J21" s="319"/>
      <c r="K21" s="321"/>
      <c r="L21" s="322"/>
      <c r="M21" s="321"/>
      <c r="N21" s="322"/>
      <c r="O21" s="323"/>
      <c r="P21" s="319"/>
      <c r="Q21" s="321"/>
      <c r="R21" s="322"/>
      <c r="S21" s="321"/>
      <c r="T21" s="322"/>
      <c r="U21" s="323"/>
      <c r="V21" s="319"/>
      <c r="W21" s="321"/>
      <c r="X21" s="322"/>
      <c r="Y21" s="321"/>
      <c r="Z21" s="322"/>
      <c r="AA21" s="323"/>
      <c r="AB21" s="319"/>
      <c r="AC21" s="321"/>
      <c r="AD21" s="322"/>
      <c r="AE21" s="321"/>
      <c r="AF21" s="322"/>
      <c r="AG21" s="323"/>
      <c r="AH21" s="319"/>
      <c r="AI21" s="321"/>
      <c r="AJ21" s="322"/>
      <c r="AK21" s="321"/>
      <c r="AL21" s="322"/>
      <c r="AM21" s="323"/>
      <c r="AN21" s="1"/>
      <c r="AO21" s="340"/>
      <c r="AP21" s="341"/>
      <c r="AQ21" s="341"/>
      <c r="AR21" s="341"/>
      <c r="AS21" s="341"/>
      <c r="AT21" s="342"/>
      <c r="AU21" s="1"/>
      <c r="AV21" s="1"/>
      <c r="AW21" s="1"/>
      <c r="AX21" s="1"/>
      <c r="AY21" s="1"/>
      <c r="AZ21" s="1"/>
      <c r="BA21" s="1"/>
      <c r="BB21" s="1"/>
      <c r="BC21" s="1"/>
      <c r="BD21" s="1"/>
      <c r="BE21" s="1"/>
      <c r="BF21" s="1"/>
      <c r="BG21" s="1"/>
      <c r="BH21" s="1"/>
      <c r="BI21" s="1"/>
    </row>
    <row r="22" spans="1:61" ht="15.75" customHeight="1" x14ac:dyDescent="0.25">
      <c r="A22" s="1"/>
      <c r="B22" s="329"/>
      <c r="C22" s="224"/>
      <c r="D22" s="225"/>
      <c r="E22" s="317" t="s">
        <v>115</v>
      </c>
      <c r="F22" s="318"/>
      <c r="G22" s="318"/>
      <c r="H22" s="318"/>
      <c r="I22" s="304"/>
      <c r="J22" s="316" t="str">
        <f ca="1">IF(AND('Mapa final'!$H$10="Media",'Mapa final'!$L$10="Leve"),CONCATENATE("R",'Mapa final'!$A$10),"")</f>
        <v/>
      </c>
      <c r="K22" s="302"/>
      <c r="L22" s="301" t="str">
        <f ca="1">IF(AND('Mapa final'!$H$15="Media",'Mapa final'!$L$15="Leve"),CONCATENATE("R",'Mapa final'!$A$16),"")</f>
        <v/>
      </c>
      <c r="M22" s="302"/>
      <c r="N22" s="301" t="str">
        <f ca="1">IF(AND('Mapa final'!$H$22="Media",'Mapa final'!$L$22="Leve"),CONCATENATE("R",'Mapa final'!$A$22),"")</f>
        <v/>
      </c>
      <c r="O22" s="304"/>
      <c r="P22" s="316" t="str">
        <f ca="1">IF(AND('Mapa final'!$H$10="Media",'Mapa final'!$L$10="Menor"),CONCATENATE("R",'Mapa final'!$A$10),"")</f>
        <v/>
      </c>
      <c r="Q22" s="302"/>
      <c r="R22" s="301" t="str">
        <f ca="1">IF(AND('Mapa final'!$H$15="Media",'Mapa final'!$L$15="Menor"),CONCATENATE("R",'Mapa final'!$A$16),"")</f>
        <v/>
      </c>
      <c r="S22" s="302"/>
      <c r="T22" s="301" t="str">
        <f ca="1">IF(AND('Mapa final'!$H$22="Media",'Mapa final'!$L$22="Menor"),CONCATENATE("R",'Mapa final'!$A$22),"")</f>
        <v/>
      </c>
      <c r="U22" s="304"/>
      <c r="V22" s="316" t="str">
        <f ca="1">IF(AND('Mapa final'!$H$10="Media",'Mapa final'!$L$10="Moderado"),CONCATENATE("R",'Mapa final'!$A$10),"")</f>
        <v/>
      </c>
      <c r="W22" s="302"/>
      <c r="X22" s="301" t="str">
        <f ca="1">IF(AND('Mapa final'!$H$15="Media",'Mapa final'!$L$15="Moderado"),CONCATENATE("R",'Mapa final'!$A$16),"")</f>
        <v/>
      </c>
      <c r="Y22" s="302"/>
      <c r="Z22" s="301" t="str">
        <f ca="1">IF(AND('Mapa final'!$H$22="Media",'Mapa final'!$L$22="Moderado"),CONCATENATE("R",'Mapa final'!$A$22),"")</f>
        <v/>
      </c>
      <c r="AA22" s="304"/>
      <c r="AB22" s="305" t="str">
        <f ca="1">IF(AND('Mapa final'!$H$10="Media",'Mapa final'!$L$10="Mayor"),CONCATENATE("R",'Mapa final'!$A$10),"")</f>
        <v/>
      </c>
      <c r="AC22" s="302"/>
      <c r="AD22" s="307" t="str">
        <f ca="1">IF(AND('Mapa final'!$H$15="Media",'Mapa final'!$L$15="Mayor"),CONCATENATE("R",'Mapa final'!$A$16),"")</f>
        <v/>
      </c>
      <c r="AE22" s="302"/>
      <c r="AF22" s="307" t="str">
        <f ca="1">IF(AND('Mapa final'!$H$22="Media",'Mapa final'!$L$22="Mayor"),CONCATENATE("R",'Mapa final'!$A$22),"")</f>
        <v/>
      </c>
      <c r="AG22" s="304"/>
      <c r="AH22" s="324" t="str">
        <f ca="1">IF(AND('Mapa final'!$H$10="Media",'Mapa final'!$L$10="Catastrófico"),CONCATENATE("R",'Mapa final'!$A$10),"")</f>
        <v/>
      </c>
      <c r="AI22" s="302"/>
      <c r="AJ22" s="308" t="str">
        <f ca="1">IF(AND('Mapa final'!$H$15="Media",'Mapa final'!$L$15="Catastrófico"),CONCATENATE("R",'Mapa final'!$A$16),"")</f>
        <v/>
      </c>
      <c r="AK22" s="302"/>
      <c r="AL22" s="308" t="str">
        <f ca="1">IF(AND('Mapa final'!$H$22="Media",'Mapa final'!$L$22="Catastrófico"),CONCATENATE("R",'Mapa final'!$A$22),"")</f>
        <v/>
      </c>
      <c r="AM22" s="304"/>
      <c r="AN22" s="1"/>
      <c r="AO22" s="345" t="s">
        <v>116</v>
      </c>
      <c r="AP22" s="336"/>
      <c r="AQ22" s="336"/>
      <c r="AR22" s="336"/>
      <c r="AS22" s="336"/>
      <c r="AT22" s="337"/>
      <c r="AU22" s="1"/>
      <c r="AV22" s="1"/>
      <c r="AW22" s="1"/>
      <c r="AX22" s="1"/>
      <c r="AY22" s="1"/>
      <c r="AZ22" s="1"/>
      <c r="BA22" s="1"/>
      <c r="BB22" s="1"/>
      <c r="BC22" s="1"/>
      <c r="BD22" s="1"/>
      <c r="BE22" s="1"/>
      <c r="BF22" s="1"/>
      <c r="BG22" s="1"/>
      <c r="BH22" s="1"/>
      <c r="BI22" s="1"/>
    </row>
    <row r="23" spans="1:61" ht="15.75" customHeight="1" x14ac:dyDescent="0.25">
      <c r="A23" s="1"/>
      <c r="B23" s="329"/>
      <c r="C23" s="224"/>
      <c r="D23" s="225"/>
      <c r="E23" s="236"/>
      <c r="F23" s="224"/>
      <c r="G23" s="224"/>
      <c r="H23" s="224"/>
      <c r="I23" s="225"/>
      <c r="J23" s="306"/>
      <c r="K23" s="303"/>
      <c r="L23" s="299"/>
      <c r="M23" s="303"/>
      <c r="N23" s="299"/>
      <c r="O23" s="300"/>
      <c r="P23" s="306"/>
      <c r="Q23" s="303"/>
      <c r="R23" s="299"/>
      <c r="S23" s="303"/>
      <c r="T23" s="299"/>
      <c r="U23" s="300"/>
      <c r="V23" s="306"/>
      <c r="W23" s="303"/>
      <c r="X23" s="299"/>
      <c r="Y23" s="303"/>
      <c r="Z23" s="299"/>
      <c r="AA23" s="300"/>
      <c r="AB23" s="306"/>
      <c r="AC23" s="303"/>
      <c r="AD23" s="299"/>
      <c r="AE23" s="303"/>
      <c r="AF23" s="299"/>
      <c r="AG23" s="300"/>
      <c r="AH23" s="306"/>
      <c r="AI23" s="303"/>
      <c r="AJ23" s="299"/>
      <c r="AK23" s="303"/>
      <c r="AL23" s="299"/>
      <c r="AM23" s="300"/>
      <c r="AN23" s="1"/>
      <c r="AO23" s="338"/>
      <c r="AP23" s="224"/>
      <c r="AQ23" s="224"/>
      <c r="AR23" s="224"/>
      <c r="AS23" s="224"/>
      <c r="AT23" s="339"/>
      <c r="AU23" s="1"/>
      <c r="AV23" s="1"/>
      <c r="AW23" s="1"/>
      <c r="AX23" s="1"/>
      <c r="AY23" s="1"/>
      <c r="AZ23" s="1"/>
      <c r="BA23" s="1"/>
      <c r="BB23" s="1"/>
      <c r="BC23" s="1"/>
      <c r="BD23" s="1"/>
      <c r="BE23" s="1"/>
      <c r="BF23" s="1"/>
      <c r="BG23" s="1"/>
      <c r="BH23" s="1"/>
      <c r="BI23" s="1"/>
    </row>
    <row r="24" spans="1:61" ht="15.75" customHeight="1" x14ac:dyDescent="0.25">
      <c r="A24" s="1"/>
      <c r="B24" s="329"/>
      <c r="C24" s="224"/>
      <c r="D24" s="225"/>
      <c r="E24" s="236"/>
      <c r="F24" s="224"/>
      <c r="G24" s="224"/>
      <c r="H24" s="224"/>
      <c r="I24" s="225"/>
      <c r="J24" s="311" t="str">
        <f ca="1">IF(AND('Mapa final'!$H$28="Media",'Mapa final'!$L$28="Leve"),CONCATENATE("R",'Mapa final'!$A$28),"")</f>
        <v/>
      </c>
      <c r="K24" s="310"/>
      <c r="L24" s="297" t="str">
        <f ca="1">IF(AND('Mapa final'!$H$34="Media",'Mapa final'!$L$34="Leve"),CONCATENATE("R",'Mapa final'!$A$34),"")</f>
        <v/>
      </c>
      <c r="M24" s="310"/>
      <c r="N24" s="297" t="str">
        <f ca="1">IF(AND('Mapa final'!$H$40="Media",'Mapa final'!$L$40="Leve"),CONCATENATE("R",'Mapa final'!$A$40),"")</f>
        <v/>
      </c>
      <c r="O24" s="298"/>
      <c r="P24" s="311" t="str">
        <f ca="1">IF(AND('Mapa final'!$H$28="Media",'Mapa final'!$L$28="Menor"),CONCATENATE("R",'Mapa final'!$A$28),"")</f>
        <v/>
      </c>
      <c r="Q24" s="310"/>
      <c r="R24" s="297" t="str">
        <f ca="1">IF(AND('Mapa final'!$H$34="Media",'Mapa final'!$L$34="Menor"),CONCATENATE("R",'Mapa final'!$A$34),"")</f>
        <v/>
      </c>
      <c r="S24" s="310"/>
      <c r="T24" s="297" t="str">
        <f ca="1">IF(AND('Mapa final'!$H$40="Media",'Mapa final'!$L$40="Menor"),CONCATENATE("R",'Mapa final'!$A$40),"")</f>
        <v/>
      </c>
      <c r="U24" s="298"/>
      <c r="V24" s="311" t="str">
        <f ca="1">IF(AND('Mapa final'!$H$28="Media",'Mapa final'!$L$28="Moderado"),CONCATENATE("R",'Mapa final'!$A$28),"")</f>
        <v/>
      </c>
      <c r="W24" s="310"/>
      <c r="X24" s="297" t="str">
        <f ca="1">IF(AND('Mapa final'!$H$34="Media",'Mapa final'!$L$34="Moderado"),CONCATENATE("R",'Mapa final'!$A$34),"")</f>
        <v/>
      </c>
      <c r="Y24" s="310"/>
      <c r="Z24" s="297" t="str">
        <f ca="1">IF(AND('Mapa final'!$H$40="Media",'Mapa final'!$L$40="Moderado"),CONCATENATE("R",'Mapa final'!$A$40),"")</f>
        <v/>
      </c>
      <c r="AA24" s="298"/>
      <c r="AB24" s="312" t="str">
        <f ca="1">IF(AND('Mapa final'!$H$28="Media",'Mapa final'!$L$28="Mayor"),CONCATENATE("R",'Mapa final'!$A$28),"")</f>
        <v/>
      </c>
      <c r="AC24" s="310"/>
      <c r="AD24" s="313" t="str">
        <f ca="1">IF(AND('Mapa final'!$H$34="Media",'Mapa final'!$L$34="Mayor"),CONCATENATE("R",'Mapa final'!$A$34),"")</f>
        <v/>
      </c>
      <c r="AE24" s="310"/>
      <c r="AF24" s="313" t="str">
        <f ca="1">IF(AND('Mapa final'!$H$40="Media",'Mapa final'!$L$40="Mayor"),CONCATENATE("R",'Mapa final'!$A$40),"")</f>
        <v/>
      </c>
      <c r="AG24" s="298"/>
      <c r="AH24" s="314" t="str">
        <f ca="1">IF(AND('Mapa final'!$H$28="Media",'Mapa final'!$L$28="Catastrófico"),CONCATENATE("R",'Mapa final'!$A$28),"")</f>
        <v/>
      </c>
      <c r="AI24" s="310"/>
      <c r="AJ24" s="315" t="str">
        <f ca="1">IF(AND('Mapa final'!$H$34="Media",'Mapa final'!$L$34="Catastrófico"),CONCATENATE("R",'Mapa final'!$A$34),"")</f>
        <v/>
      </c>
      <c r="AK24" s="310"/>
      <c r="AL24" s="315" t="str">
        <f ca="1">IF(AND('Mapa final'!$H$40="Media",'Mapa final'!$L$40="Catastrófico"),CONCATENATE("R",'Mapa final'!$A$40),"")</f>
        <v/>
      </c>
      <c r="AM24" s="298"/>
      <c r="AN24" s="1"/>
      <c r="AO24" s="338"/>
      <c r="AP24" s="224"/>
      <c r="AQ24" s="224"/>
      <c r="AR24" s="224"/>
      <c r="AS24" s="224"/>
      <c r="AT24" s="339"/>
      <c r="AU24" s="1"/>
      <c r="AV24" s="1"/>
      <c r="AW24" s="1"/>
      <c r="AX24" s="1"/>
      <c r="AY24" s="1"/>
      <c r="AZ24" s="1"/>
      <c r="BA24" s="1"/>
      <c r="BB24" s="1"/>
      <c r="BC24" s="1"/>
      <c r="BD24" s="1"/>
      <c r="BE24" s="1"/>
      <c r="BF24" s="1"/>
      <c r="BG24" s="1"/>
      <c r="BH24" s="1"/>
      <c r="BI24" s="1"/>
    </row>
    <row r="25" spans="1:61" ht="15.75" customHeight="1" x14ac:dyDescent="0.25">
      <c r="A25" s="1"/>
      <c r="B25" s="329"/>
      <c r="C25" s="224"/>
      <c r="D25" s="225"/>
      <c r="E25" s="236"/>
      <c r="F25" s="224"/>
      <c r="G25" s="224"/>
      <c r="H25" s="224"/>
      <c r="I25" s="225"/>
      <c r="J25" s="306"/>
      <c r="K25" s="303"/>
      <c r="L25" s="299"/>
      <c r="M25" s="303"/>
      <c r="N25" s="299"/>
      <c r="O25" s="300"/>
      <c r="P25" s="306"/>
      <c r="Q25" s="303"/>
      <c r="R25" s="299"/>
      <c r="S25" s="303"/>
      <c r="T25" s="299"/>
      <c r="U25" s="300"/>
      <c r="V25" s="306"/>
      <c r="W25" s="303"/>
      <c r="X25" s="299"/>
      <c r="Y25" s="303"/>
      <c r="Z25" s="299"/>
      <c r="AA25" s="300"/>
      <c r="AB25" s="306"/>
      <c r="AC25" s="303"/>
      <c r="AD25" s="299"/>
      <c r="AE25" s="303"/>
      <c r="AF25" s="299"/>
      <c r="AG25" s="300"/>
      <c r="AH25" s="306"/>
      <c r="AI25" s="303"/>
      <c r="AJ25" s="299"/>
      <c r="AK25" s="303"/>
      <c r="AL25" s="299"/>
      <c r="AM25" s="300"/>
      <c r="AN25" s="1"/>
      <c r="AO25" s="338"/>
      <c r="AP25" s="224"/>
      <c r="AQ25" s="224"/>
      <c r="AR25" s="224"/>
      <c r="AS25" s="224"/>
      <c r="AT25" s="339"/>
      <c r="AU25" s="1"/>
      <c r="AV25" s="1"/>
      <c r="AW25" s="1"/>
      <c r="AX25" s="1"/>
      <c r="AY25" s="1"/>
      <c r="AZ25" s="1"/>
      <c r="BA25" s="1"/>
      <c r="BB25" s="1"/>
      <c r="BC25" s="1"/>
      <c r="BD25" s="1"/>
      <c r="BE25" s="1"/>
      <c r="BF25" s="1"/>
      <c r="BG25" s="1"/>
      <c r="BH25" s="1"/>
      <c r="BI25" s="1"/>
    </row>
    <row r="26" spans="1:61" ht="15.75" customHeight="1" x14ac:dyDescent="0.25">
      <c r="A26" s="1"/>
      <c r="B26" s="329"/>
      <c r="C26" s="224"/>
      <c r="D26" s="225"/>
      <c r="E26" s="236"/>
      <c r="F26" s="224"/>
      <c r="G26" s="224"/>
      <c r="H26" s="224"/>
      <c r="I26" s="225"/>
      <c r="J26" s="311" t="str">
        <f ca="1">IF(AND('Mapa final'!$H$46="Media",'Mapa final'!$L$46="Leve"),CONCATENATE("R",'Mapa final'!$A$46),"")</f>
        <v/>
      </c>
      <c r="K26" s="310"/>
      <c r="L26" s="297" t="str">
        <f ca="1">IF(AND('Mapa final'!$H$52="Media",'Mapa final'!$L$52="Leve"),CONCATENATE("R",'Mapa final'!$A$52),"")</f>
        <v/>
      </c>
      <c r="M26" s="310"/>
      <c r="N26" s="297" t="str">
        <f ca="1">IF(AND('Mapa final'!$H$58="Media",'Mapa final'!$L$58="Leve"),CONCATENATE("R",'Mapa final'!$A$58),"")</f>
        <v/>
      </c>
      <c r="O26" s="298"/>
      <c r="P26" s="311" t="str">
        <f ca="1">IF(AND('Mapa final'!$H$46="Media",'Mapa final'!$L$46="Menor"),CONCATENATE("R",'Mapa final'!$A$46),"")</f>
        <v/>
      </c>
      <c r="Q26" s="310"/>
      <c r="R26" s="297" t="str">
        <f ca="1">IF(AND('Mapa final'!$H$52="Media",'Mapa final'!$L$52="Menor"),CONCATENATE("R",'Mapa final'!$A$52),"")</f>
        <v/>
      </c>
      <c r="S26" s="310"/>
      <c r="T26" s="297" t="str">
        <f ca="1">IF(AND('Mapa final'!$H$58="Media",'Mapa final'!$L$58="Menor"),CONCATENATE("R",'Mapa final'!$A$58),"")</f>
        <v/>
      </c>
      <c r="U26" s="298"/>
      <c r="V26" s="311" t="str">
        <f ca="1">IF(AND('Mapa final'!$H$46="Media",'Mapa final'!$L$46="Moderado"),CONCATENATE("R",'Mapa final'!$A$46),"")</f>
        <v/>
      </c>
      <c r="W26" s="310"/>
      <c r="X26" s="297" t="str">
        <f ca="1">IF(AND('Mapa final'!$H$52="Media",'Mapa final'!$L$52="Moderado"),CONCATENATE("R",'Mapa final'!$A$52),"")</f>
        <v/>
      </c>
      <c r="Y26" s="310"/>
      <c r="Z26" s="297" t="str">
        <f ca="1">IF(AND('Mapa final'!$H$58="Media",'Mapa final'!$L$58="Moderado"),CONCATENATE("R",'Mapa final'!$A$58),"")</f>
        <v/>
      </c>
      <c r="AA26" s="298"/>
      <c r="AB26" s="312" t="str">
        <f ca="1">IF(AND('Mapa final'!$H$46="Media",'Mapa final'!$L$46="Mayor"),CONCATENATE("R",'Mapa final'!$A$46),"")</f>
        <v/>
      </c>
      <c r="AC26" s="310"/>
      <c r="AD26" s="313" t="str">
        <f ca="1">IF(AND('Mapa final'!$H$52="Media",'Mapa final'!$L$52="Mayor"),CONCATENATE("R",'Mapa final'!$A$52),"")</f>
        <v/>
      </c>
      <c r="AE26" s="310"/>
      <c r="AF26" s="313" t="str">
        <f ca="1">IF(AND('Mapa final'!$H$58="Media",'Mapa final'!$L$58="Mayor"),CONCATENATE("R",'Mapa final'!$A$58),"")</f>
        <v/>
      </c>
      <c r="AG26" s="298"/>
      <c r="AH26" s="314" t="str">
        <f ca="1">IF(AND('Mapa final'!$H$46="Media",'Mapa final'!$L$46="Catastrófico"),CONCATENATE("R",'Mapa final'!$A$46),"")</f>
        <v/>
      </c>
      <c r="AI26" s="310"/>
      <c r="AJ26" s="315" t="str">
        <f ca="1">IF(AND('Mapa final'!$H$52="Media",'Mapa final'!$L$52="Catastrófico"),CONCATENATE("R",'Mapa final'!$A$52),"")</f>
        <v/>
      </c>
      <c r="AK26" s="310"/>
      <c r="AL26" s="315" t="str">
        <f ca="1">IF(AND('Mapa final'!$H$58="Media",'Mapa final'!$L$58="Catastrófico"),CONCATENATE("R",'Mapa final'!$A$58),"")</f>
        <v/>
      </c>
      <c r="AM26" s="298"/>
      <c r="AN26" s="1"/>
      <c r="AO26" s="338"/>
      <c r="AP26" s="224"/>
      <c r="AQ26" s="224"/>
      <c r="AR26" s="224"/>
      <c r="AS26" s="224"/>
      <c r="AT26" s="339"/>
      <c r="AU26" s="1"/>
      <c r="AV26" s="1"/>
      <c r="AW26" s="1"/>
      <c r="AX26" s="1"/>
      <c r="AY26" s="1"/>
      <c r="AZ26" s="1"/>
      <c r="BA26" s="1"/>
      <c r="BB26" s="1"/>
      <c r="BC26" s="1"/>
      <c r="BD26" s="1"/>
      <c r="BE26" s="1"/>
      <c r="BF26" s="1"/>
      <c r="BG26" s="1"/>
      <c r="BH26" s="1"/>
      <c r="BI26" s="1"/>
    </row>
    <row r="27" spans="1:61" ht="15.75" customHeight="1" x14ac:dyDescent="0.25">
      <c r="A27" s="1"/>
      <c r="B27" s="329"/>
      <c r="C27" s="224"/>
      <c r="D27" s="225"/>
      <c r="E27" s="236"/>
      <c r="F27" s="224"/>
      <c r="G27" s="224"/>
      <c r="H27" s="224"/>
      <c r="I27" s="225"/>
      <c r="J27" s="306"/>
      <c r="K27" s="303"/>
      <c r="L27" s="299"/>
      <c r="M27" s="303"/>
      <c r="N27" s="299"/>
      <c r="O27" s="300"/>
      <c r="P27" s="306"/>
      <c r="Q27" s="303"/>
      <c r="R27" s="299"/>
      <c r="S27" s="303"/>
      <c r="T27" s="299"/>
      <c r="U27" s="300"/>
      <c r="V27" s="306"/>
      <c r="W27" s="303"/>
      <c r="X27" s="299"/>
      <c r="Y27" s="303"/>
      <c r="Z27" s="299"/>
      <c r="AA27" s="300"/>
      <c r="AB27" s="306"/>
      <c r="AC27" s="303"/>
      <c r="AD27" s="299"/>
      <c r="AE27" s="303"/>
      <c r="AF27" s="299"/>
      <c r="AG27" s="300"/>
      <c r="AH27" s="306"/>
      <c r="AI27" s="303"/>
      <c r="AJ27" s="299"/>
      <c r="AK27" s="303"/>
      <c r="AL27" s="299"/>
      <c r="AM27" s="300"/>
      <c r="AN27" s="1"/>
      <c r="AO27" s="338"/>
      <c r="AP27" s="224"/>
      <c r="AQ27" s="224"/>
      <c r="AR27" s="224"/>
      <c r="AS27" s="224"/>
      <c r="AT27" s="339"/>
      <c r="AU27" s="1"/>
      <c r="AV27" s="1"/>
      <c r="AW27" s="1"/>
      <c r="AX27" s="1"/>
      <c r="AY27" s="1"/>
      <c r="AZ27" s="1"/>
      <c r="BA27" s="1"/>
      <c r="BB27" s="1"/>
      <c r="BC27" s="1"/>
      <c r="BD27" s="1"/>
      <c r="BE27" s="1"/>
      <c r="BF27" s="1"/>
      <c r="BG27" s="1"/>
      <c r="BH27" s="1"/>
      <c r="BI27" s="1"/>
    </row>
    <row r="28" spans="1:61" ht="15.75" customHeight="1" x14ac:dyDescent="0.25">
      <c r="A28" s="1"/>
      <c r="B28" s="329"/>
      <c r="C28" s="224"/>
      <c r="D28" s="225"/>
      <c r="E28" s="236"/>
      <c r="F28" s="224"/>
      <c r="G28" s="224"/>
      <c r="H28" s="224"/>
      <c r="I28" s="225"/>
      <c r="J28" s="311" t="str">
        <f ca="1">IF(AND('Mapa final'!$H$64="Media",'Mapa final'!$L$64="Leve"),CONCATENATE("R",'Mapa final'!$A$64),"")</f>
        <v/>
      </c>
      <c r="K28" s="310"/>
      <c r="L28" s="297" t="str">
        <f>IF(AND('Mapa final'!$H$70="Media",'Mapa final'!$L$70="Leve"),CONCATENATE("R",'Mapa final'!$A$70),"")</f>
        <v/>
      </c>
      <c r="M28" s="310"/>
      <c r="N28" s="297" t="str">
        <f>IF(AND('Mapa final'!$H$76="Media",'Mapa final'!$L$76="Leve"),CONCATENATE("R",'Mapa final'!$A$76),"")</f>
        <v/>
      </c>
      <c r="O28" s="298"/>
      <c r="P28" s="311" t="str">
        <f ca="1">IF(AND('Mapa final'!$H$64="Media",'Mapa final'!$L$64="Menor"),CONCATENATE("R",'Mapa final'!$A$64),"")</f>
        <v/>
      </c>
      <c r="Q28" s="310"/>
      <c r="R28" s="297" t="str">
        <f>IF(AND('Mapa final'!$H$70="Media",'Mapa final'!$L$70="Menor"),CONCATENATE("R",'Mapa final'!$A$70),"")</f>
        <v/>
      </c>
      <c r="S28" s="310"/>
      <c r="T28" s="297" t="str">
        <f>IF(AND('Mapa final'!$H$76="Media",'Mapa final'!$L$76="Menor"),CONCATENATE("R",'Mapa final'!$A$76),"")</f>
        <v/>
      </c>
      <c r="U28" s="298"/>
      <c r="V28" s="311" t="str">
        <f ca="1">IF(AND('Mapa final'!$H$64="Media",'Mapa final'!$L$64="Moderado"),CONCATENATE("R",'Mapa final'!$A$64),"")</f>
        <v/>
      </c>
      <c r="W28" s="310"/>
      <c r="X28" s="297" t="str">
        <f>IF(AND('Mapa final'!$H$70="Media",'Mapa final'!$L$70="Moderado"),CONCATENATE("R",'Mapa final'!$A$70),"")</f>
        <v/>
      </c>
      <c r="Y28" s="310"/>
      <c r="Z28" s="297" t="str">
        <f>IF(AND('Mapa final'!$H$76="Media",'Mapa final'!$L$76="Moderado"),CONCATENATE("R",'Mapa final'!$A$76),"")</f>
        <v/>
      </c>
      <c r="AA28" s="298"/>
      <c r="AB28" s="312" t="str">
        <f ca="1">IF(AND('Mapa final'!$H$64="Media",'Mapa final'!$L$64="Mayor"),CONCATENATE("R",'Mapa final'!$A$64),"")</f>
        <v/>
      </c>
      <c r="AC28" s="310"/>
      <c r="AD28" s="313" t="str">
        <f>IF(AND('Mapa final'!$H$70="Media",'Mapa final'!$L$70="Mayor"),CONCATENATE("R",'Mapa final'!$A$70),"")</f>
        <v/>
      </c>
      <c r="AE28" s="310"/>
      <c r="AF28" s="313" t="str">
        <f>IF(AND('Mapa final'!$H$76="Media",'Mapa final'!$L$76="Mayor"),CONCATENATE("R",'Mapa final'!$A$76),"")</f>
        <v/>
      </c>
      <c r="AG28" s="298"/>
      <c r="AH28" s="314" t="str">
        <f ca="1">IF(AND('Mapa final'!$H$64="Media",'Mapa final'!$L$64="Catastrófico"),CONCATENATE("R",'Mapa final'!$A$64),"")</f>
        <v/>
      </c>
      <c r="AI28" s="310"/>
      <c r="AJ28" s="315" t="str">
        <f>IF(AND('Mapa final'!$H$70="Media",'Mapa final'!$L$70="Catastrófico"),CONCATENATE("R",'Mapa final'!$A$70),"")</f>
        <v/>
      </c>
      <c r="AK28" s="310"/>
      <c r="AL28" s="315" t="str">
        <f>IF(AND('Mapa final'!$H$76="Media",'Mapa final'!$L$76="Catastrófico"),CONCATENATE("R",'Mapa final'!$A$76),"")</f>
        <v/>
      </c>
      <c r="AM28" s="298"/>
      <c r="AN28" s="1"/>
      <c r="AO28" s="338"/>
      <c r="AP28" s="224"/>
      <c r="AQ28" s="224"/>
      <c r="AR28" s="224"/>
      <c r="AS28" s="224"/>
      <c r="AT28" s="339"/>
      <c r="AU28" s="1"/>
      <c r="AV28" s="1"/>
      <c r="AW28" s="1"/>
      <c r="AX28" s="1"/>
      <c r="AY28" s="1"/>
      <c r="AZ28" s="1"/>
      <c r="BA28" s="1"/>
      <c r="BB28" s="1"/>
      <c r="BC28" s="1"/>
      <c r="BD28" s="1"/>
      <c r="BE28" s="1"/>
      <c r="BF28" s="1"/>
      <c r="BG28" s="1"/>
      <c r="BH28" s="1"/>
      <c r="BI28" s="1"/>
    </row>
    <row r="29" spans="1:61" ht="15.75" customHeight="1" x14ac:dyDescent="0.25">
      <c r="A29" s="1"/>
      <c r="B29" s="329"/>
      <c r="C29" s="224"/>
      <c r="D29" s="225"/>
      <c r="E29" s="319"/>
      <c r="F29" s="320"/>
      <c r="G29" s="320"/>
      <c r="H29" s="320"/>
      <c r="I29" s="323"/>
      <c r="J29" s="306"/>
      <c r="K29" s="303"/>
      <c r="L29" s="299"/>
      <c r="M29" s="303"/>
      <c r="N29" s="299"/>
      <c r="O29" s="300"/>
      <c r="P29" s="319"/>
      <c r="Q29" s="321"/>
      <c r="R29" s="322"/>
      <c r="S29" s="321"/>
      <c r="T29" s="322"/>
      <c r="U29" s="323"/>
      <c r="V29" s="319"/>
      <c r="W29" s="321"/>
      <c r="X29" s="322"/>
      <c r="Y29" s="321"/>
      <c r="Z29" s="322"/>
      <c r="AA29" s="323"/>
      <c r="AB29" s="319"/>
      <c r="AC29" s="321"/>
      <c r="AD29" s="322"/>
      <c r="AE29" s="321"/>
      <c r="AF29" s="322"/>
      <c r="AG29" s="323"/>
      <c r="AH29" s="319"/>
      <c r="AI29" s="321"/>
      <c r="AJ29" s="322"/>
      <c r="AK29" s="321"/>
      <c r="AL29" s="322"/>
      <c r="AM29" s="323"/>
      <c r="AN29" s="1"/>
      <c r="AO29" s="340"/>
      <c r="AP29" s="341"/>
      <c r="AQ29" s="341"/>
      <c r="AR29" s="341"/>
      <c r="AS29" s="341"/>
      <c r="AT29" s="342"/>
      <c r="AU29" s="1"/>
      <c r="AV29" s="1"/>
      <c r="AW29" s="1"/>
      <c r="AX29" s="1"/>
      <c r="AY29" s="1"/>
      <c r="AZ29" s="1"/>
      <c r="BA29" s="1"/>
      <c r="BB29" s="1"/>
      <c r="BC29" s="1"/>
      <c r="BD29" s="1"/>
      <c r="BE29" s="1"/>
      <c r="BF29" s="1"/>
      <c r="BG29" s="1"/>
      <c r="BH29" s="1"/>
      <c r="BI29" s="1"/>
    </row>
    <row r="30" spans="1:61" ht="15.75" customHeight="1" x14ac:dyDescent="0.25">
      <c r="A30" s="1"/>
      <c r="B30" s="329"/>
      <c r="C30" s="224"/>
      <c r="D30" s="225"/>
      <c r="E30" s="317" t="s">
        <v>117</v>
      </c>
      <c r="F30" s="318"/>
      <c r="G30" s="318"/>
      <c r="H30" s="318"/>
      <c r="I30" s="318"/>
      <c r="J30" s="334" t="str">
        <f ca="1">IF(AND('Mapa final'!$H$10="Baja",'Mapa final'!$L$10="Leve"),CONCATENATE("R",'Mapa final'!$A$10),"")</f>
        <v/>
      </c>
      <c r="K30" s="302"/>
      <c r="L30" s="333" t="str">
        <f ca="1">IF(AND('Mapa final'!$H$15="Baja",'Mapa final'!$L$15="Leve"),CONCATENATE("R",'Mapa final'!$A$16),"")</f>
        <v/>
      </c>
      <c r="M30" s="302"/>
      <c r="N30" s="333" t="str">
        <f ca="1">IF(AND('Mapa final'!$H$22="Baja",'Mapa final'!$L$22="Leve"),CONCATENATE("R",'Mapa final'!$A$22),"")</f>
        <v/>
      </c>
      <c r="O30" s="304"/>
      <c r="P30" s="301" t="str">
        <f ca="1">IF(AND('Mapa final'!$H$10="Baja",'Mapa final'!$L$10="Menor"),CONCATENATE("R",'Mapa final'!$A$10),"")</f>
        <v>R1</v>
      </c>
      <c r="Q30" s="302"/>
      <c r="R30" s="301" t="str">
        <f ca="1">IF(AND('Mapa final'!$H$15="Baja",'Mapa final'!$L$15="Menor"),CONCATENATE("R",'Mapa final'!$A$16),"")</f>
        <v>R</v>
      </c>
      <c r="S30" s="302"/>
      <c r="T30" s="301" t="str">
        <f ca="1">IF(AND('Mapa final'!$H$22="Baja",'Mapa final'!$L$22="Menor"),CONCATENATE("R",'Mapa final'!$A$22),"")</f>
        <v/>
      </c>
      <c r="U30" s="304"/>
      <c r="V30" s="316" t="str">
        <f ca="1">IF(AND('Mapa final'!$H$10="Baja",'Mapa final'!$L$10="Moderado"),CONCATENATE("R",'Mapa final'!$A$10),"")</f>
        <v/>
      </c>
      <c r="W30" s="302"/>
      <c r="X30" s="301" t="str">
        <f ca="1">IF(AND('Mapa final'!$H$15="Baja",'Mapa final'!$L$15="Moderado"),CONCATENATE("R",'Mapa final'!$A$16),"")</f>
        <v/>
      </c>
      <c r="Y30" s="302"/>
      <c r="Z30" s="301" t="str">
        <f ca="1">IF(AND('Mapa final'!$H$22="Baja",'Mapa final'!$L$22="Moderado"),CONCATENATE("R",'Mapa final'!$A$22),"")</f>
        <v/>
      </c>
      <c r="AA30" s="304"/>
      <c r="AB30" s="305" t="str">
        <f ca="1">IF(AND('Mapa final'!$H$10="Baja",'Mapa final'!$L$10="Mayor"),CONCATENATE("R",'Mapa final'!$A$10),"")</f>
        <v/>
      </c>
      <c r="AC30" s="302"/>
      <c r="AD30" s="307" t="str">
        <f ca="1">IF(AND('Mapa final'!$H$15="Baja",'Mapa final'!$L$15="Mayor"),CONCATENATE("R",'Mapa final'!$A$16),"")</f>
        <v/>
      </c>
      <c r="AE30" s="302"/>
      <c r="AF30" s="307" t="str">
        <f ca="1">IF(AND('Mapa final'!$H$22="Baja",'Mapa final'!$L$22="Mayor"),CONCATENATE("R",'Mapa final'!$A$22),"")</f>
        <v/>
      </c>
      <c r="AG30" s="304"/>
      <c r="AH30" s="324" t="str">
        <f ca="1">IF(AND('Mapa final'!$H$10="Baja",'Mapa final'!$L$10="Catastrófico"),CONCATENATE("R",'Mapa final'!$A$10),"")</f>
        <v/>
      </c>
      <c r="AI30" s="302"/>
      <c r="AJ30" s="308" t="str">
        <f ca="1">IF(AND('Mapa final'!$H$15="Baja",'Mapa final'!$L$15="Catastrófico"),CONCATENATE("R",'Mapa final'!$A$16),"")</f>
        <v/>
      </c>
      <c r="AK30" s="302"/>
      <c r="AL30" s="308" t="str">
        <f ca="1">IF(AND('Mapa final'!$H$22="Baja",'Mapa final'!$L$22="Catastrófico"),CONCATENATE("R",'Mapa final'!$A$22),"")</f>
        <v/>
      </c>
      <c r="AM30" s="304"/>
      <c r="AN30" s="1"/>
      <c r="AO30" s="343" t="s">
        <v>118</v>
      </c>
      <c r="AP30" s="336"/>
      <c r="AQ30" s="336"/>
      <c r="AR30" s="336"/>
      <c r="AS30" s="336"/>
      <c r="AT30" s="337"/>
      <c r="AU30" s="1"/>
      <c r="AV30" s="1"/>
      <c r="AW30" s="1"/>
      <c r="AX30" s="1"/>
      <c r="AY30" s="1"/>
      <c r="AZ30" s="1"/>
      <c r="BA30" s="1"/>
      <c r="BB30" s="1"/>
      <c r="BC30" s="1"/>
      <c r="BD30" s="1"/>
      <c r="BE30" s="1"/>
      <c r="BF30" s="1"/>
      <c r="BG30" s="1"/>
      <c r="BH30" s="1"/>
      <c r="BI30" s="1"/>
    </row>
    <row r="31" spans="1:61" ht="15.75" customHeight="1" x14ac:dyDescent="0.25">
      <c r="A31" s="1"/>
      <c r="B31" s="329"/>
      <c r="C31" s="224"/>
      <c r="D31" s="225"/>
      <c r="E31" s="236"/>
      <c r="F31" s="224"/>
      <c r="G31" s="224"/>
      <c r="H31" s="224"/>
      <c r="I31" s="224"/>
      <c r="J31" s="306"/>
      <c r="K31" s="303"/>
      <c r="L31" s="299"/>
      <c r="M31" s="303"/>
      <c r="N31" s="299"/>
      <c r="O31" s="300"/>
      <c r="P31" s="299"/>
      <c r="Q31" s="303"/>
      <c r="R31" s="299"/>
      <c r="S31" s="303"/>
      <c r="T31" s="299"/>
      <c r="U31" s="300"/>
      <c r="V31" s="306"/>
      <c r="W31" s="303"/>
      <c r="X31" s="299"/>
      <c r="Y31" s="303"/>
      <c r="Z31" s="299"/>
      <c r="AA31" s="300"/>
      <c r="AB31" s="306"/>
      <c r="AC31" s="303"/>
      <c r="AD31" s="299"/>
      <c r="AE31" s="303"/>
      <c r="AF31" s="299"/>
      <c r="AG31" s="300"/>
      <c r="AH31" s="306"/>
      <c r="AI31" s="303"/>
      <c r="AJ31" s="299"/>
      <c r="AK31" s="303"/>
      <c r="AL31" s="299"/>
      <c r="AM31" s="300"/>
      <c r="AN31" s="1"/>
      <c r="AO31" s="338"/>
      <c r="AP31" s="224"/>
      <c r="AQ31" s="224"/>
      <c r="AR31" s="224"/>
      <c r="AS31" s="224"/>
      <c r="AT31" s="339"/>
      <c r="AU31" s="1"/>
      <c r="AV31" s="1"/>
      <c r="AW31" s="1"/>
      <c r="AX31" s="1"/>
      <c r="AY31" s="1"/>
      <c r="AZ31" s="1"/>
      <c r="BA31" s="1"/>
      <c r="BB31" s="1"/>
      <c r="BC31" s="1"/>
      <c r="BD31" s="1"/>
      <c r="BE31" s="1"/>
      <c r="BF31" s="1"/>
      <c r="BG31" s="1"/>
      <c r="BH31" s="1"/>
      <c r="BI31" s="1"/>
    </row>
    <row r="32" spans="1:61" ht="15.75" customHeight="1" x14ac:dyDescent="0.25">
      <c r="A32" s="1"/>
      <c r="B32" s="329"/>
      <c r="C32" s="224"/>
      <c r="D32" s="225"/>
      <c r="E32" s="236"/>
      <c r="F32" s="224"/>
      <c r="G32" s="224"/>
      <c r="H32" s="224"/>
      <c r="I32" s="224"/>
      <c r="J32" s="325" t="str">
        <f ca="1">IF(AND('Mapa final'!$H$28="Baja",'Mapa final'!$L$28="Leve"),CONCATENATE("R",'Mapa final'!$A$28),"")</f>
        <v/>
      </c>
      <c r="K32" s="310"/>
      <c r="L32" s="309" t="str">
        <f ca="1">IF(AND('Mapa final'!$H$34="Baja",'Mapa final'!$L$34="Leve"),CONCATENATE("R",'Mapa final'!$A$34),"")</f>
        <v/>
      </c>
      <c r="M32" s="310"/>
      <c r="N32" s="309" t="str">
        <f ca="1">IF(AND('Mapa final'!$H$40="Baja",'Mapa final'!$L$40="Leve"),CONCATENATE("R",'Mapa final'!$A$40),"")</f>
        <v/>
      </c>
      <c r="O32" s="298"/>
      <c r="P32" s="297" t="str">
        <f ca="1">IF(AND('Mapa final'!$H$28="Baja",'Mapa final'!$L$28="Menor"),CONCATENATE("R",'Mapa final'!$A$28),"")</f>
        <v/>
      </c>
      <c r="Q32" s="310"/>
      <c r="R32" s="297" t="str">
        <f ca="1">IF(AND('Mapa final'!$H$34="Baja",'Mapa final'!$L$34="Menor"),CONCATENATE("R",'Mapa final'!$A$34),"")</f>
        <v/>
      </c>
      <c r="S32" s="310"/>
      <c r="T32" s="297" t="str">
        <f ca="1">IF(AND('Mapa final'!$H$40="Baja",'Mapa final'!$L$40="Menor"),CONCATENATE("R",'Mapa final'!$A$40),"")</f>
        <v/>
      </c>
      <c r="U32" s="298"/>
      <c r="V32" s="311" t="str">
        <f ca="1">IF(AND('Mapa final'!$H$28="Baja",'Mapa final'!$L$28="Moderado"),CONCATENATE("R",'Mapa final'!$A$28),"")</f>
        <v/>
      </c>
      <c r="W32" s="310"/>
      <c r="X32" s="297" t="str">
        <f ca="1">IF(AND('Mapa final'!$H$34="Baja",'Mapa final'!$L$34="Moderado"),CONCATENATE("R",'Mapa final'!$A$34),"")</f>
        <v/>
      </c>
      <c r="Y32" s="310"/>
      <c r="Z32" s="297" t="str">
        <f ca="1">IF(AND('Mapa final'!$H$40="Baja",'Mapa final'!$L$40="Moderado"),CONCATENATE("R",'Mapa final'!$A$40),"")</f>
        <v/>
      </c>
      <c r="AA32" s="298"/>
      <c r="AB32" s="312" t="str">
        <f ca="1">IF(AND('Mapa final'!$H$28="Baja",'Mapa final'!$L$28="Mayor"),CONCATENATE("R",'Mapa final'!$A$28),"")</f>
        <v/>
      </c>
      <c r="AC32" s="310"/>
      <c r="AD32" s="313" t="str">
        <f ca="1">IF(AND('Mapa final'!$H$34="Baja",'Mapa final'!$L$34="Mayor"),CONCATENATE("R",'Mapa final'!$A$34),"")</f>
        <v/>
      </c>
      <c r="AE32" s="310"/>
      <c r="AF32" s="313" t="str">
        <f ca="1">IF(AND('Mapa final'!$H$40="Baja",'Mapa final'!$L$40="Mayor"),CONCATENATE("R",'Mapa final'!$A$40),"")</f>
        <v/>
      </c>
      <c r="AG32" s="298"/>
      <c r="AH32" s="314" t="str">
        <f ca="1">IF(AND('Mapa final'!$H$28="Baja",'Mapa final'!$L$28="Catastrófico"),CONCATENATE("R",'Mapa final'!$A$28),"")</f>
        <v/>
      </c>
      <c r="AI32" s="310"/>
      <c r="AJ32" s="315" t="str">
        <f ca="1">IF(AND('Mapa final'!$H$34="Baja",'Mapa final'!$L$34="Catastrófico"),CONCATENATE("R",'Mapa final'!$A$34),"")</f>
        <v/>
      </c>
      <c r="AK32" s="310"/>
      <c r="AL32" s="315" t="str">
        <f ca="1">IF(AND('Mapa final'!$H$40="Baja",'Mapa final'!$L$40="Catastrófico"),CONCATENATE("R",'Mapa final'!$A$40),"")</f>
        <v/>
      </c>
      <c r="AM32" s="298"/>
      <c r="AN32" s="1"/>
      <c r="AO32" s="338"/>
      <c r="AP32" s="224"/>
      <c r="AQ32" s="224"/>
      <c r="AR32" s="224"/>
      <c r="AS32" s="224"/>
      <c r="AT32" s="339"/>
      <c r="AU32" s="1"/>
      <c r="AV32" s="1"/>
      <c r="AW32" s="1"/>
      <c r="AX32" s="1"/>
      <c r="AY32" s="1"/>
      <c r="AZ32" s="1"/>
      <c r="BA32" s="1"/>
      <c r="BB32" s="1"/>
      <c r="BC32" s="1"/>
      <c r="BD32" s="1"/>
      <c r="BE32" s="1"/>
      <c r="BF32" s="1"/>
      <c r="BG32" s="1"/>
      <c r="BH32" s="1"/>
      <c r="BI32" s="1"/>
    </row>
    <row r="33" spans="1:61" ht="15.75" customHeight="1" x14ac:dyDescent="0.25">
      <c r="A33" s="1"/>
      <c r="B33" s="329"/>
      <c r="C33" s="224"/>
      <c r="D33" s="225"/>
      <c r="E33" s="236"/>
      <c r="F33" s="224"/>
      <c r="G33" s="224"/>
      <c r="H33" s="224"/>
      <c r="I33" s="224"/>
      <c r="J33" s="306"/>
      <c r="K33" s="303"/>
      <c r="L33" s="299"/>
      <c r="M33" s="303"/>
      <c r="N33" s="299"/>
      <c r="O33" s="300"/>
      <c r="P33" s="299"/>
      <c r="Q33" s="303"/>
      <c r="R33" s="299"/>
      <c r="S33" s="303"/>
      <c r="T33" s="299"/>
      <c r="U33" s="300"/>
      <c r="V33" s="306"/>
      <c r="W33" s="303"/>
      <c r="X33" s="299"/>
      <c r="Y33" s="303"/>
      <c r="Z33" s="299"/>
      <c r="AA33" s="300"/>
      <c r="AB33" s="306"/>
      <c r="AC33" s="303"/>
      <c r="AD33" s="299"/>
      <c r="AE33" s="303"/>
      <c r="AF33" s="299"/>
      <c r="AG33" s="300"/>
      <c r="AH33" s="306"/>
      <c r="AI33" s="303"/>
      <c r="AJ33" s="299"/>
      <c r="AK33" s="303"/>
      <c r="AL33" s="299"/>
      <c r="AM33" s="300"/>
      <c r="AN33" s="1"/>
      <c r="AO33" s="338"/>
      <c r="AP33" s="224"/>
      <c r="AQ33" s="224"/>
      <c r="AR33" s="224"/>
      <c r="AS33" s="224"/>
      <c r="AT33" s="339"/>
      <c r="AU33" s="1"/>
      <c r="AV33" s="1"/>
      <c r="AW33" s="1"/>
      <c r="AX33" s="1"/>
      <c r="AY33" s="1"/>
      <c r="AZ33" s="1"/>
      <c r="BA33" s="1"/>
      <c r="BB33" s="1"/>
      <c r="BC33" s="1"/>
      <c r="BD33" s="1"/>
      <c r="BE33" s="1"/>
      <c r="BF33" s="1"/>
      <c r="BG33" s="1"/>
      <c r="BH33" s="1"/>
      <c r="BI33" s="1"/>
    </row>
    <row r="34" spans="1:61" ht="15.75" customHeight="1" x14ac:dyDescent="0.25">
      <c r="A34" s="1"/>
      <c r="B34" s="329"/>
      <c r="C34" s="224"/>
      <c r="D34" s="225"/>
      <c r="E34" s="236"/>
      <c r="F34" s="224"/>
      <c r="G34" s="224"/>
      <c r="H34" s="224"/>
      <c r="I34" s="224"/>
      <c r="J34" s="325" t="str">
        <f ca="1">IF(AND('Mapa final'!$H$46="Baja",'Mapa final'!$L$46="Leve"),CONCATENATE("R",'Mapa final'!$A$46),"")</f>
        <v/>
      </c>
      <c r="K34" s="310"/>
      <c r="L34" s="309" t="str">
        <f ca="1">IF(AND('Mapa final'!$H$52="Baja",'Mapa final'!$L$52="Leve"),CONCATENATE("R",'Mapa final'!$A$52),"")</f>
        <v/>
      </c>
      <c r="M34" s="310"/>
      <c r="N34" s="309" t="str">
        <f ca="1">IF(AND('Mapa final'!$H$58="Baja",'Mapa final'!$L$58="Leve"),CONCATENATE("R",'Mapa final'!$A$58),"")</f>
        <v/>
      </c>
      <c r="O34" s="298"/>
      <c r="P34" s="297" t="str">
        <f ca="1">IF(AND('Mapa final'!$H$46="Baja",'Mapa final'!$L$46="Menor"),CONCATENATE("R",'Mapa final'!$A$46),"")</f>
        <v/>
      </c>
      <c r="Q34" s="310"/>
      <c r="R34" s="297" t="str">
        <f ca="1">IF(AND('Mapa final'!$H$52="Baja",'Mapa final'!$L$52="Menor"),CONCATENATE("R",'Mapa final'!$A$52),"")</f>
        <v/>
      </c>
      <c r="S34" s="310"/>
      <c r="T34" s="297" t="str">
        <f ca="1">IF(AND('Mapa final'!$H$58="Baja",'Mapa final'!$L$58="Menor"),CONCATENATE("R",'Mapa final'!$A$58),"")</f>
        <v/>
      </c>
      <c r="U34" s="298"/>
      <c r="V34" s="311" t="str">
        <f ca="1">IF(AND('Mapa final'!$H$46="Baja",'Mapa final'!$L$46="Moderado"),CONCATENATE("R",'Mapa final'!$A$46),"")</f>
        <v/>
      </c>
      <c r="W34" s="310"/>
      <c r="X34" s="297" t="str">
        <f ca="1">IF(AND('Mapa final'!$H$52="Baja",'Mapa final'!$L$52="Moderado"),CONCATENATE("R",'Mapa final'!$A$52),"")</f>
        <v/>
      </c>
      <c r="Y34" s="310"/>
      <c r="Z34" s="297" t="str">
        <f ca="1">IF(AND('Mapa final'!$H$58="Baja",'Mapa final'!$L$58="Moderado"),CONCATENATE("R",'Mapa final'!$A$58),"")</f>
        <v/>
      </c>
      <c r="AA34" s="298"/>
      <c r="AB34" s="312" t="str">
        <f ca="1">IF(AND('Mapa final'!$H$46="Baja",'Mapa final'!$L$46="Mayor"),CONCATENATE("R",'Mapa final'!$A$46),"")</f>
        <v/>
      </c>
      <c r="AC34" s="310"/>
      <c r="AD34" s="313" t="str">
        <f ca="1">IF(AND('Mapa final'!$H$52="Baja",'Mapa final'!$L$52="Mayor"),CONCATENATE("R",'Mapa final'!$A$52),"")</f>
        <v/>
      </c>
      <c r="AE34" s="310"/>
      <c r="AF34" s="313" t="str">
        <f ca="1">IF(AND('Mapa final'!$H$58="Baja",'Mapa final'!$L$58="Mayor"),CONCATENATE("R",'Mapa final'!$A$58),"")</f>
        <v/>
      </c>
      <c r="AG34" s="298"/>
      <c r="AH34" s="314" t="str">
        <f ca="1">IF(AND('Mapa final'!$H$46="Baja",'Mapa final'!$L$46="Catastrófico"),CONCATENATE("R",'Mapa final'!$A$46),"")</f>
        <v/>
      </c>
      <c r="AI34" s="310"/>
      <c r="AJ34" s="315" t="str">
        <f ca="1">IF(AND('Mapa final'!$H$52="Baja",'Mapa final'!$L$52="Catastrófico"),CONCATENATE("R",'Mapa final'!$A$52),"")</f>
        <v/>
      </c>
      <c r="AK34" s="310"/>
      <c r="AL34" s="315" t="str">
        <f ca="1">IF(AND('Mapa final'!$H$58="Baja",'Mapa final'!$L$58="Catastrófico"),CONCATENATE("R",'Mapa final'!$A$58),"")</f>
        <v/>
      </c>
      <c r="AM34" s="298"/>
      <c r="AN34" s="1"/>
      <c r="AO34" s="338"/>
      <c r="AP34" s="224"/>
      <c r="AQ34" s="224"/>
      <c r="AR34" s="224"/>
      <c r="AS34" s="224"/>
      <c r="AT34" s="339"/>
      <c r="AU34" s="1"/>
      <c r="AV34" s="1"/>
      <c r="AW34" s="1"/>
      <c r="AX34" s="1"/>
      <c r="AY34" s="1"/>
      <c r="AZ34" s="1"/>
      <c r="BA34" s="1"/>
      <c r="BB34" s="1"/>
      <c r="BC34" s="1"/>
      <c r="BD34" s="1"/>
      <c r="BE34" s="1"/>
      <c r="BF34" s="1"/>
      <c r="BG34" s="1"/>
      <c r="BH34" s="1"/>
      <c r="BI34" s="1"/>
    </row>
    <row r="35" spans="1:61" ht="15.75" customHeight="1" x14ac:dyDescent="0.25">
      <c r="A35" s="1"/>
      <c r="B35" s="329"/>
      <c r="C35" s="224"/>
      <c r="D35" s="225"/>
      <c r="E35" s="236"/>
      <c r="F35" s="224"/>
      <c r="G35" s="224"/>
      <c r="H35" s="224"/>
      <c r="I35" s="224"/>
      <c r="J35" s="306"/>
      <c r="K35" s="303"/>
      <c r="L35" s="299"/>
      <c r="M35" s="303"/>
      <c r="N35" s="299"/>
      <c r="O35" s="300"/>
      <c r="P35" s="299"/>
      <c r="Q35" s="303"/>
      <c r="R35" s="299"/>
      <c r="S35" s="303"/>
      <c r="T35" s="299"/>
      <c r="U35" s="300"/>
      <c r="V35" s="306"/>
      <c r="W35" s="303"/>
      <c r="X35" s="299"/>
      <c r="Y35" s="303"/>
      <c r="Z35" s="299"/>
      <c r="AA35" s="300"/>
      <c r="AB35" s="306"/>
      <c r="AC35" s="303"/>
      <c r="AD35" s="299"/>
      <c r="AE35" s="303"/>
      <c r="AF35" s="299"/>
      <c r="AG35" s="300"/>
      <c r="AH35" s="306"/>
      <c r="AI35" s="303"/>
      <c r="AJ35" s="299"/>
      <c r="AK35" s="303"/>
      <c r="AL35" s="299"/>
      <c r="AM35" s="300"/>
      <c r="AN35" s="1"/>
      <c r="AO35" s="338"/>
      <c r="AP35" s="224"/>
      <c r="AQ35" s="224"/>
      <c r="AR35" s="224"/>
      <c r="AS35" s="224"/>
      <c r="AT35" s="339"/>
      <c r="AU35" s="1"/>
      <c r="AV35" s="1"/>
      <c r="AW35" s="1"/>
      <c r="AX35" s="1"/>
      <c r="AY35" s="1"/>
      <c r="AZ35" s="1"/>
      <c r="BA35" s="1"/>
      <c r="BB35" s="1"/>
      <c r="BC35" s="1"/>
      <c r="BD35" s="1"/>
      <c r="BE35" s="1"/>
      <c r="BF35" s="1"/>
      <c r="BG35" s="1"/>
      <c r="BH35" s="1"/>
      <c r="BI35" s="1"/>
    </row>
    <row r="36" spans="1:61" ht="15.75" customHeight="1" x14ac:dyDescent="0.25">
      <c r="A36" s="1"/>
      <c r="B36" s="329"/>
      <c r="C36" s="224"/>
      <c r="D36" s="225"/>
      <c r="E36" s="236"/>
      <c r="F36" s="224"/>
      <c r="G36" s="224"/>
      <c r="H36" s="224"/>
      <c r="I36" s="224"/>
      <c r="J36" s="325" t="str">
        <f ca="1">IF(AND('Mapa final'!$H$64="Baja",'Mapa final'!$L$64="Leve"),CONCATENATE("R",'Mapa final'!$A$64),"")</f>
        <v/>
      </c>
      <c r="K36" s="310"/>
      <c r="L36" s="309" t="str">
        <f>IF(AND('Mapa final'!$H$70="Baja",'Mapa final'!$L$70="Leve"),CONCATENATE("R",'Mapa final'!$A$70),"")</f>
        <v/>
      </c>
      <c r="M36" s="310"/>
      <c r="N36" s="309" t="str">
        <f>IF(AND('Mapa final'!$H$76="Baja",'Mapa final'!$L$76="Leve"),CONCATENATE("R",'Mapa final'!$A$76),"")</f>
        <v/>
      </c>
      <c r="O36" s="298"/>
      <c r="P36" s="297" t="str">
        <f ca="1">IF(AND('Mapa final'!$H$64="Baja",'Mapa final'!$L$64="Menor"),CONCATENATE("R",'Mapa final'!$A$64),"")</f>
        <v/>
      </c>
      <c r="Q36" s="310"/>
      <c r="R36" s="297" t="str">
        <f>IF(AND('Mapa final'!$H$70="Baja",'Mapa final'!$L$70="Menor"),CONCATENATE("R",'Mapa final'!$A$70),"")</f>
        <v/>
      </c>
      <c r="S36" s="310"/>
      <c r="T36" s="297" t="str">
        <f>IF(AND('Mapa final'!$H$76="Baja",'Mapa final'!$L$76="Menor"),CONCATENATE("R",'Mapa final'!$A$76),"")</f>
        <v/>
      </c>
      <c r="U36" s="298"/>
      <c r="V36" s="311" t="str">
        <f ca="1">IF(AND('Mapa final'!$H$64="Baja",'Mapa final'!$L$64="Moderado"),CONCATENATE("R",'Mapa final'!$A$64),"")</f>
        <v/>
      </c>
      <c r="W36" s="310"/>
      <c r="X36" s="297" t="str">
        <f>IF(AND('Mapa final'!$H$70="Baja",'Mapa final'!$L$70="Moderado"),CONCATENATE("R",'Mapa final'!$A$70),"")</f>
        <v/>
      </c>
      <c r="Y36" s="310"/>
      <c r="Z36" s="297" t="str">
        <f>IF(AND('Mapa final'!$H$76="Baja",'Mapa final'!$L$76="Moderado"),CONCATENATE("R",'Mapa final'!$A$76),"")</f>
        <v/>
      </c>
      <c r="AA36" s="298"/>
      <c r="AB36" s="312" t="str">
        <f ca="1">IF(AND('Mapa final'!$H$64="Baja",'Mapa final'!$L$64="Mayor"),CONCATENATE("R",'Mapa final'!$A$64),"")</f>
        <v/>
      </c>
      <c r="AC36" s="310"/>
      <c r="AD36" s="313" t="str">
        <f>IF(AND('Mapa final'!$H$70="Baja",'Mapa final'!$L$70="Mayor"),CONCATENATE("R",'Mapa final'!$A$70),"")</f>
        <v/>
      </c>
      <c r="AE36" s="310"/>
      <c r="AF36" s="313" t="str">
        <f>IF(AND('Mapa final'!$H$76="Baja",'Mapa final'!$L$76="Mayor"),CONCATENATE("R",'Mapa final'!$A$76),"")</f>
        <v/>
      </c>
      <c r="AG36" s="298"/>
      <c r="AH36" s="314" t="str">
        <f ca="1">IF(AND('Mapa final'!$H$64="Baja",'Mapa final'!$L$64="Catastrófico"),CONCATENATE("R",'Mapa final'!$A$64),"")</f>
        <v/>
      </c>
      <c r="AI36" s="310"/>
      <c r="AJ36" s="315" t="str">
        <f>IF(AND('Mapa final'!$H$70="Baja",'Mapa final'!$L$70="Catastrófico"),CONCATENATE("R",'Mapa final'!$A$70),"")</f>
        <v/>
      </c>
      <c r="AK36" s="310"/>
      <c r="AL36" s="315" t="str">
        <f>IF(AND('Mapa final'!$H$76="Baja",'Mapa final'!$L$76="Catastrófico"),CONCATENATE("R",'Mapa final'!$A$76),"")</f>
        <v/>
      </c>
      <c r="AM36" s="298"/>
      <c r="AN36" s="1"/>
      <c r="AO36" s="338"/>
      <c r="AP36" s="224"/>
      <c r="AQ36" s="224"/>
      <c r="AR36" s="224"/>
      <c r="AS36" s="224"/>
      <c r="AT36" s="339"/>
      <c r="AU36" s="1"/>
      <c r="AV36" s="1"/>
      <c r="AW36" s="1"/>
      <c r="AX36" s="1"/>
      <c r="AY36" s="1"/>
      <c r="AZ36" s="1"/>
      <c r="BA36" s="1"/>
      <c r="BB36" s="1"/>
      <c r="BC36" s="1"/>
      <c r="BD36" s="1"/>
      <c r="BE36" s="1"/>
      <c r="BF36" s="1"/>
      <c r="BG36" s="1"/>
      <c r="BH36" s="1"/>
      <c r="BI36" s="1"/>
    </row>
    <row r="37" spans="1:61" ht="15.75" customHeight="1" x14ac:dyDescent="0.25">
      <c r="A37" s="1"/>
      <c r="B37" s="329"/>
      <c r="C37" s="224"/>
      <c r="D37" s="225"/>
      <c r="E37" s="319"/>
      <c r="F37" s="320"/>
      <c r="G37" s="320"/>
      <c r="H37" s="320"/>
      <c r="I37" s="320"/>
      <c r="J37" s="319"/>
      <c r="K37" s="321"/>
      <c r="L37" s="322"/>
      <c r="M37" s="321"/>
      <c r="N37" s="322"/>
      <c r="O37" s="323"/>
      <c r="P37" s="322"/>
      <c r="Q37" s="321"/>
      <c r="R37" s="322"/>
      <c r="S37" s="321"/>
      <c r="T37" s="322"/>
      <c r="U37" s="323"/>
      <c r="V37" s="319"/>
      <c r="W37" s="321"/>
      <c r="X37" s="322"/>
      <c r="Y37" s="321"/>
      <c r="Z37" s="322"/>
      <c r="AA37" s="323"/>
      <c r="AB37" s="319"/>
      <c r="AC37" s="321"/>
      <c r="AD37" s="322"/>
      <c r="AE37" s="321"/>
      <c r="AF37" s="322"/>
      <c r="AG37" s="323"/>
      <c r="AH37" s="319"/>
      <c r="AI37" s="321"/>
      <c r="AJ37" s="322"/>
      <c r="AK37" s="321"/>
      <c r="AL37" s="322"/>
      <c r="AM37" s="323"/>
      <c r="AN37" s="1"/>
      <c r="AO37" s="340"/>
      <c r="AP37" s="341"/>
      <c r="AQ37" s="341"/>
      <c r="AR37" s="341"/>
      <c r="AS37" s="341"/>
      <c r="AT37" s="342"/>
      <c r="AU37" s="1"/>
      <c r="AV37" s="1"/>
      <c r="AW37" s="1"/>
      <c r="AX37" s="1"/>
      <c r="AY37" s="1"/>
      <c r="AZ37" s="1"/>
      <c r="BA37" s="1"/>
      <c r="BB37" s="1"/>
      <c r="BC37" s="1"/>
      <c r="BD37" s="1"/>
      <c r="BE37" s="1"/>
      <c r="BF37" s="1"/>
      <c r="BG37" s="1"/>
      <c r="BH37" s="1"/>
      <c r="BI37" s="1"/>
    </row>
    <row r="38" spans="1:61" ht="15.75" customHeight="1" x14ac:dyDescent="0.25">
      <c r="A38" s="1"/>
      <c r="B38" s="329"/>
      <c r="C38" s="224"/>
      <c r="D38" s="225"/>
      <c r="E38" s="317" t="s">
        <v>119</v>
      </c>
      <c r="F38" s="318"/>
      <c r="G38" s="318"/>
      <c r="H38" s="318"/>
      <c r="I38" s="304"/>
      <c r="J38" s="334" t="str">
        <f ca="1">IF(AND('Mapa final'!$H$10="Muy Baja",'Mapa final'!$L$10="Leve"),CONCATENATE("R",'Mapa final'!$A$10),"")</f>
        <v/>
      </c>
      <c r="K38" s="302"/>
      <c r="L38" s="333" t="str">
        <f ca="1">IF(AND('Mapa final'!$H$15="Muy Baja",'Mapa final'!$L$15="Leve"),CONCATENATE("R",'Mapa final'!$A$16),"")</f>
        <v/>
      </c>
      <c r="M38" s="302"/>
      <c r="N38" s="333" t="str">
        <f ca="1">IF(AND('Mapa final'!$H$22="Muy Baja",'Mapa final'!$L$22="Leve"),CONCATENATE("R",'Mapa final'!$A$22),"")</f>
        <v/>
      </c>
      <c r="O38" s="304"/>
      <c r="P38" s="334" t="str">
        <f ca="1">IF(AND('Mapa final'!$H$10="Muy Baja",'Mapa final'!$L$10="Menor"),CONCATENATE("R",'Mapa final'!$A$10),"")</f>
        <v/>
      </c>
      <c r="Q38" s="302"/>
      <c r="R38" s="333" t="str">
        <f ca="1">IF(AND('Mapa final'!$H$15="Muy Baja",'Mapa final'!$L$15="Menor"),CONCATENATE("R",'Mapa final'!$A$16),"")</f>
        <v/>
      </c>
      <c r="S38" s="302"/>
      <c r="T38" s="333" t="str">
        <f ca="1">IF(AND('Mapa final'!$H$22="Muy Baja",'Mapa final'!$L$22="Menor"),CONCATENATE("R",'Mapa final'!$A$22),"")</f>
        <v/>
      </c>
      <c r="U38" s="304"/>
      <c r="V38" s="316" t="str">
        <f ca="1">IF(AND('Mapa final'!$H$10="Muy Baja",'Mapa final'!$L$10="Moderado"),CONCATENATE("R",'Mapa final'!$A$10),"")</f>
        <v/>
      </c>
      <c r="W38" s="302"/>
      <c r="X38" s="301" t="str">
        <f ca="1">IF(AND('Mapa final'!$H$15="Muy Baja",'Mapa final'!$L$15="Moderado"),CONCATENATE("R",'Mapa final'!$A$16),"")</f>
        <v/>
      </c>
      <c r="Y38" s="302"/>
      <c r="Z38" s="301" t="str">
        <f ca="1">IF(AND('Mapa final'!$H$22="Muy Baja",'Mapa final'!$L$22="Moderado"),CONCATENATE("R",'Mapa final'!$A$22),"")</f>
        <v/>
      </c>
      <c r="AA38" s="304"/>
      <c r="AB38" s="305" t="str">
        <f ca="1">IF(AND('Mapa final'!$H$10="Muy Baja",'Mapa final'!$L$10="Mayor"),CONCATENATE("R",'Mapa final'!$A$10),"")</f>
        <v/>
      </c>
      <c r="AC38" s="302"/>
      <c r="AD38" s="307" t="str">
        <f ca="1">IF(AND('Mapa final'!$H$15="Muy Baja",'Mapa final'!$L$15="Mayor"),CONCATENATE("R",'Mapa final'!$A$16),"")</f>
        <v/>
      </c>
      <c r="AE38" s="302"/>
      <c r="AF38" s="307" t="str">
        <f ca="1">IF(AND('Mapa final'!$H$22="Muy Baja",'Mapa final'!$L$22="Mayor"),CONCATENATE("R",'Mapa final'!$A$22),"")</f>
        <v/>
      </c>
      <c r="AG38" s="304"/>
      <c r="AH38" s="324" t="str">
        <f ca="1">IF(AND('Mapa final'!$H$10="Muy Baja",'Mapa final'!$L$10="Catastrófico"),CONCATENATE("R",'Mapa final'!$A$10),"")</f>
        <v/>
      </c>
      <c r="AI38" s="302"/>
      <c r="AJ38" s="308" t="str">
        <f ca="1">IF(AND('Mapa final'!$H$15="Muy Baja",'Mapa final'!$L$15="Catastrófico"),CONCATENATE("R",'Mapa final'!$A$16),"")</f>
        <v/>
      </c>
      <c r="AK38" s="302"/>
      <c r="AL38" s="308" t="str">
        <f ca="1">IF(AND('Mapa final'!$H$22="Muy Baja",'Mapa final'!$L$22="Catastrófico"),CONCATENATE("R",'Mapa final'!$A$22),"")</f>
        <v/>
      </c>
      <c r="AM38" s="304"/>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329"/>
      <c r="C39" s="224"/>
      <c r="D39" s="225"/>
      <c r="E39" s="236"/>
      <c r="F39" s="224"/>
      <c r="G39" s="224"/>
      <c r="H39" s="224"/>
      <c r="I39" s="225"/>
      <c r="J39" s="306"/>
      <c r="K39" s="303"/>
      <c r="L39" s="299"/>
      <c r="M39" s="303"/>
      <c r="N39" s="299"/>
      <c r="O39" s="300"/>
      <c r="P39" s="306"/>
      <c r="Q39" s="303"/>
      <c r="R39" s="299"/>
      <c r="S39" s="303"/>
      <c r="T39" s="299"/>
      <c r="U39" s="300"/>
      <c r="V39" s="306"/>
      <c r="W39" s="303"/>
      <c r="X39" s="299"/>
      <c r="Y39" s="303"/>
      <c r="Z39" s="299"/>
      <c r="AA39" s="300"/>
      <c r="AB39" s="306"/>
      <c r="AC39" s="303"/>
      <c r="AD39" s="299"/>
      <c r="AE39" s="303"/>
      <c r="AF39" s="299"/>
      <c r="AG39" s="300"/>
      <c r="AH39" s="306"/>
      <c r="AI39" s="303"/>
      <c r="AJ39" s="299"/>
      <c r="AK39" s="303"/>
      <c r="AL39" s="299"/>
      <c r="AM39" s="300"/>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329"/>
      <c r="C40" s="224"/>
      <c r="D40" s="225"/>
      <c r="E40" s="236"/>
      <c r="F40" s="224"/>
      <c r="G40" s="224"/>
      <c r="H40" s="224"/>
      <c r="I40" s="225"/>
      <c r="J40" s="325" t="str">
        <f ca="1">IF(AND('Mapa final'!$H$28="Muy Baja",'Mapa final'!$L$28="Leve"),CONCATENATE("R",'Mapa final'!$A$28),"")</f>
        <v/>
      </c>
      <c r="K40" s="310"/>
      <c r="L40" s="309" t="str">
        <f ca="1">IF(AND('Mapa final'!$H$34="Muy Baja",'Mapa final'!$L$34="Leve"),CONCATENATE("R",'Mapa final'!$A$34),"")</f>
        <v/>
      </c>
      <c r="M40" s="310"/>
      <c r="N40" s="309" t="str">
        <f ca="1">IF(AND('Mapa final'!$H$40="Muy Baja",'Mapa final'!$L$40="Leve"),CONCATENATE("R",'Mapa final'!$A$40),"")</f>
        <v/>
      </c>
      <c r="O40" s="298"/>
      <c r="P40" s="325" t="str">
        <f ca="1">IF(AND('Mapa final'!$H$28="Muy Baja",'Mapa final'!$L$28="Menor"),CONCATENATE("R",'Mapa final'!$A$28),"")</f>
        <v/>
      </c>
      <c r="Q40" s="310"/>
      <c r="R40" s="309" t="str">
        <f ca="1">IF(AND('Mapa final'!$H$34="Muy Baja",'Mapa final'!$L$34="Menor"),CONCATENATE("R",'Mapa final'!$A$34),"")</f>
        <v/>
      </c>
      <c r="S40" s="310"/>
      <c r="T40" s="309" t="str">
        <f ca="1">IF(AND('Mapa final'!$H$40="Muy Baja",'Mapa final'!$L$40="Menor"),CONCATENATE("R",'Mapa final'!$A$40),"")</f>
        <v/>
      </c>
      <c r="U40" s="298"/>
      <c r="V40" s="311" t="str">
        <f ca="1">IF(AND('Mapa final'!$H$28="Muy Baja",'Mapa final'!$L$28="Moderado"),CONCATENATE("R",'Mapa final'!$A$28),"")</f>
        <v/>
      </c>
      <c r="W40" s="310"/>
      <c r="X40" s="297" t="str">
        <f ca="1">IF(AND('Mapa final'!$H$34="Muy Baja",'Mapa final'!$L$34="Moderado"),CONCATENATE("R",'Mapa final'!$A$34),"")</f>
        <v/>
      </c>
      <c r="Y40" s="310"/>
      <c r="Z40" s="297" t="str">
        <f ca="1">IF(AND('Mapa final'!$H$40="Muy Baja",'Mapa final'!$L$40="Moderado"),CONCATENATE("R",'Mapa final'!$A$40),"")</f>
        <v/>
      </c>
      <c r="AA40" s="298"/>
      <c r="AB40" s="312" t="str">
        <f ca="1">IF(AND('Mapa final'!$H$28="Muy Baja",'Mapa final'!$L$28="Mayor"),CONCATENATE("R",'Mapa final'!$A$28),"")</f>
        <v/>
      </c>
      <c r="AC40" s="310"/>
      <c r="AD40" s="313" t="str">
        <f ca="1">IF(AND('Mapa final'!$H$34="Muy Baja",'Mapa final'!$L$34="Mayor"),CONCATENATE("R",'Mapa final'!$A$34),"")</f>
        <v/>
      </c>
      <c r="AE40" s="310"/>
      <c r="AF40" s="313" t="str">
        <f ca="1">IF(AND('Mapa final'!$H$40="Muy Baja",'Mapa final'!$L$40="Mayor"),CONCATENATE("R",'Mapa final'!$A$40),"")</f>
        <v/>
      </c>
      <c r="AG40" s="298"/>
      <c r="AH40" s="314" t="str">
        <f ca="1">IF(AND('Mapa final'!$H$28="Muy Baja",'Mapa final'!$L$28="Catastrófico"),CONCATENATE("R",'Mapa final'!$A$28),"")</f>
        <v/>
      </c>
      <c r="AI40" s="310"/>
      <c r="AJ40" s="315" t="str">
        <f ca="1">IF(AND('Mapa final'!$H$34="Muy Baja",'Mapa final'!$L$34="Catastrófico"),CONCATENATE("R",'Mapa final'!$A$34),"")</f>
        <v/>
      </c>
      <c r="AK40" s="310"/>
      <c r="AL40" s="315" t="str">
        <f ca="1">IF(AND('Mapa final'!$H$40="Muy Baja",'Mapa final'!$L$40="Catastrófico"),CONCATENATE("R",'Mapa final'!$A$40),"")</f>
        <v/>
      </c>
      <c r="AM40" s="298"/>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329"/>
      <c r="C41" s="224"/>
      <c r="D41" s="225"/>
      <c r="E41" s="236"/>
      <c r="F41" s="224"/>
      <c r="G41" s="224"/>
      <c r="H41" s="224"/>
      <c r="I41" s="225"/>
      <c r="J41" s="306"/>
      <c r="K41" s="303"/>
      <c r="L41" s="299"/>
      <c r="M41" s="303"/>
      <c r="N41" s="299"/>
      <c r="O41" s="300"/>
      <c r="P41" s="306"/>
      <c r="Q41" s="303"/>
      <c r="R41" s="299"/>
      <c r="S41" s="303"/>
      <c r="T41" s="299"/>
      <c r="U41" s="300"/>
      <c r="V41" s="306"/>
      <c r="W41" s="303"/>
      <c r="X41" s="299"/>
      <c r="Y41" s="303"/>
      <c r="Z41" s="299"/>
      <c r="AA41" s="300"/>
      <c r="AB41" s="306"/>
      <c r="AC41" s="303"/>
      <c r="AD41" s="299"/>
      <c r="AE41" s="303"/>
      <c r="AF41" s="299"/>
      <c r="AG41" s="300"/>
      <c r="AH41" s="306"/>
      <c r="AI41" s="303"/>
      <c r="AJ41" s="299"/>
      <c r="AK41" s="303"/>
      <c r="AL41" s="299"/>
      <c r="AM41" s="300"/>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329"/>
      <c r="C42" s="224"/>
      <c r="D42" s="225"/>
      <c r="E42" s="236"/>
      <c r="F42" s="224"/>
      <c r="G42" s="224"/>
      <c r="H42" s="224"/>
      <c r="I42" s="225"/>
      <c r="J42" s="325" t="str">
        <f ca="1">IF(AND('Mapa final'!$H$46="Muy Baja",'Mapa final'!$L$46="Leve"),CONCATENATE("R",'Mapa final'!$A$46),"")</f>
        <v/>
      </c>
      <c r="K42" s="310"/>
      <c r="L42" s="309" t="str">
        <f ca="1">IF(AND('Mapa final'!$H$52="Muy Baja",'Mapa final'!$L$52="Leve"),CONCATENATE("R",'Mapa final'!$A$52),"")</f>
        <v/>
      </c>
      <c r="M42" s="310"/>
      <c r="N42" s="309" t="str">
        <f ca="1">IF(AND('Mapa final'!$H$58="Muy Baja",'Mapa final'!$L$58="Leve"),CONCATENATE("R",'Mapa final'!$A$58),"")</f>
        <v/>
      </c>
      <c r="O42" s="298"/>
      <c r="P42" s="325" t="str">
        <f ca="1">IF(AND('Mapa final'!$H$46="Muy Baja",'Mapa final'!$L$46="Menor"),CONCATENATE("R",'Mapa final'!$A$46),"")</f>
        <v/>
      </c>
      <c r="Q42" s="310"/>
      <c r="R42" s="309" t="str">
        <f ca="1">IF(AND('Mapa final'!$H$52="Muy Baja",'Mapa final'!$L$52="Menor"),CONCATENATE("R",'Mapa final'!$A$52),"")</f>
        <v/>
      </c>
      <c r="S42" s="310"/>
      <c r="T42" s="309" t="str">
        <f ca="1">IF(AND('Mapa final'!$H$58="Muy Baja",'Mapa final'!$L$58="Menor"),CONCATENATE("R",'Mapa final'!$A$58),"")</f>
        <v/>
      </c>
      <c r="U42" s="298"/>
      <c r="V42" s="311" t="str">
        <f ca="1">IF(AND('Mapa final'!$H$46="Muy Baja",'Mapa final'!$L$46="Moderado"),CONCATENATE("R",'Mapa final'!$A$46),"")</f>
        <v/>
      </c>
      <c r="W42" s="310"/>
      <c r="X42" s="297" t="str">
        <f ca="1">IF(AND('Mapa final'!$H$52="Muy Baja",'Mapa final'!$L$52="Moderado"),CONCATENATE("R",'Mapa final'!$A$52),"")</f>
        <v/>
      </c>
      <c r="Y42" s="310"/>
      <c r="Z42" s="297" t="str">
        <f ca="1">IF(AND('Mapa final'!$H$58="Muy Baja",'Mapa final'!$L$58="Moderado"),CONCATENATE("R",'Mapa final'!$A$58),"")</f>
        <v/>
      </c>
      <c r="AA42" s="298"/>
      <c r="AB42" s="312" t="str">
        <f ca="1">IF(AND('Mapa final'!$H$46="Muy Baja",'Mapa final'!$L$46="Mayor"),CONCATENATE("R",'Mapa final'!$A$46),"")</f>
        <v/>
      </c>
      <c r="AC42" s="310"/>
      <c r="AD42" s="313" t="str">
        <f ca="1">IF(AND('Mapa final'!$H$52="Muy Baja",'Mapa final'!$L$52="Mayor"),CONCATENATE("R",'Mapa final'!$A$52),"")</f>
        <v/>
      </c>
      <c r="AE42" s="310"/>
      <c r="AF42" s="313" t="str">
        <f ca="1">IF(AND('Mapa final'!$H$58="Muy Baja",'Mapa final'!$L$58="Mayor"),CONCATENATE("R",'Mapa final'!$A$58),"")</f>
        <v/>
      </c>
      <c r="AG42" s="298"/>
      <c r="AH42" s="314" t="str">
        <f ca="1">IF(AND('Mapa final'!$H$46="Muy Baja",'Mapa final'!$L$46="Catastrófico"),CONCATENATE("R",'Mapa final'!$A$46),"")</f>
        <v/>
      </c>
      <c r="AI42" s="310"/>
      <c r="AJ42" s="315" t="str">
        <f ca="1">IF(AND('Mapa final'!$H$52="Muy Baja",'Mapa final'!$L$52="Catastrófico"),CONCATENATE("R",'Mapa final'!$A$52),"")</f>
        <v/>
      </c>
      <c r="AK42" s="310"/>
      <c r="AL42" s="315" t="str">
        <f ca="1">IF(AND('Mapa final'!$H$58="Muy Baja",'Mapa final'!$L$58="Catastrófico"),CONCATENATE("R",'Mapa final'!$A$58),"")</f>
        <v/>
      </c>
      <c r="AM42" s="298"/>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329"/>
      <c r="C43" s="224"/>
      <c r="D43" s="225"/>
      <c r="E43" s="236"/>
      <c r="F43" s="224"/>
      <c r="G43" s="224"/>
      <c r="H43" s="224"/>
      <c r="I43" s="225"/>
      <c r="J43" s="306"/>
      <c r="K43" s="303"/>
      <c r="L43" s="299"/>
      <c r="M43" s="303"/>
      <c r="N43" s="299"/>
      <c r="O43" s="300"/>
      <c r="P43" s="306"/>
      <c r="Q43" s="303"/>
      <c r="R43" s="299"/>
      <c r="S43" s="303"/>
      <c r="T43" s="299"/>
      <c r="U43" s="300"/>
      <c r="V43" s="306"/>
      <c r="W43" s="303"/>
      <c r="X43" s="299"/>
      <c r="Y43" s="303"/>
      <c r="Z43" s="299"/>
      <c r="AA43" s="300"/>
      <c r="AB43" s="306"/>
      <c r="AC43" s="303"/>
      <c r="AD43" s="299"/>
      <c r="AE43" s="303"/>
      <c r="AF43" s="299"/>
      <c r="AG43" s="300"/>
      <c r="AH43" s="306"/>
      <c r="AI43" s="303"/>
      <c r="AJ43" s="299"/>
      <c r="AK43" s="303"/>
      <c r="AL43" s="299"/>
      <c r="AM43" s="300"/>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329"/>
      <c r="C44" s="224"/>
      <c r="D44" s="225"/>
      <c r="E44" s="236"/>
      <c r="F44" s="224"/>
      <c r="G44" s="224"/>
      <c r="H44" s="224"/>
      <c r="I44" s="225"/>
      <c r="J44" s="325" t="str">
        <f ca="1">IF(AND('Mapa final'!$H$64="Muy Baja",'Mapa final'!$L$64="Leve"),CONCATENATE("R",'Mapa final'!$A$64),"")</f>
        <v/>
      </c>
      <c r="K44" s="310"/>
      <c r="L44" s="309" t="str">
        <f>IF(AND('Mapa final'!$H$70="Muy Baja",'Mapa final'!$L$70="Leve"),CONCATENATE("R",'Mapa final'!$A$70),"")</f>
        <v/>
      </c>
      <c r="M44" s="310"/>
      <c r="N44" s="309" t="str">
        <f>IF(AND('Mapa final'!$H$76="Muy Baja",'Mapa final'!$L$76="Leve"),CONCATENATE("R",'Mapa final'!$A$76),"")</f>
        <v/>
      </c>
      <c r="O44" s="298"/>
      <c r="P44" s="325" t="str">
        <f ca="1">IF(AND('Mapa final'!$H$64="Muy Baja",'Mapa final'!$L$64="Menor"),CONCATENATE("R",'Mapa final'!$A$64),"")</f>
        <v/>
      </c>
      <c r="Q44" s="310"/>
      <c r="R44" s="309" t="str">
        <f>IF(AND('Mapa final'!$H$70="Muy Baja",'Mapa final'!$L$70="Menor"),CONCATENATE("R",'Mapa final'!$A$70),"")</f>
        <v/>
      </c>
      <c r="S44" s="310"/>
      <c r="T44" s="309" t="str">
        <f>IF(AND('Mapa final'!$H$76="Muy Baja",'Mapa final'!$L$76="Menor"),CONCATENATE("R",'Mapa final'!$A$76),"")</f>
        <v/>
      </c>
      <c r="U44" s="298"/>
      <c r="V44" s="311" t="str">
        <f ca="1">IF(AND('Mapa final'!$H$64="Muy Baja",'Mapa final'!$L$64="Moderado"),CONCATENATE("R",'Mapa final'!$A$64),"")</f>
        <v/>
      </c>
      <c r="W44" s="310"/>
      <c r="X44" s="297" t="str">
        <f>IF(AND('Mapa final'!$H$70="Muy Baja",'Mapa final'!$L$70="Moderado"),CONCATENATE("R",'Mapa final'!$A$70),"")</f>
        <v/>
      </c>
      <c r="Y44" s="310"/>
      <c r="Z44" s="297" t="str">
        <f>IF(AND('Mapa final'!$H$76="Muy Baja",'Mapa final'!$L$76="Moderado"),CONCATENATE("R",'Mapa final'!$A$76),"")</f>
        <v/>
      </c>
      <c r="AA44" s="298"/>
      <c r="AB44" s="312" t="str">
        <f ca="1">IF(AND('Mapa final'!$H$64="Muy Baja",'Mapa final'!$L$64="Mayor"),CONCATENATE("R",'Mapa final'!$A$64),"")</f>
        <v/>
      </c>
      <c r="AC44" s="310"/>
      <c r="AD44" s="313" t="str">
        <f>IF(AND('Mapa final'!$H$70="Muy Baja",'Mapa final'!$L$70="Mayor"),CONCATENATE("R",'Mapa final'!$A$70),"")</f>
        <v/>
      </c>
      <c r="AE44" s="310"/>
      <c r="AF44" s="313" t="str">
        <f>IF(AND('Mapa final'!$H$76="Muy Baja",'Mapa final'!$L$76="Mayor"),CONCATENATE("R",'Mapa final'!$A$76),"")</f>
        <v/>
      </c>
      <c r="AG44" s="298"/>
      <c r="AH44" s="314" t="str">
        <f ca="1">IF(AND('Mapa final'!$H$64="Muy Baja",'Mapa final'!$L$64="Catastrófico"),CONCATENATE("R",'Mapa final'!$A$64),"")</f>
        <v/>
      </c>
      <c r="AI44" s="310"/>
      <c r="AJ44" s="315" t="str">
        <f>IF(AND('Mapa final'!$H$70="Muy Baja",'Mapa final'!$L$70="Catastrófico"),CONCATENATE("R",'Mapa final'!$A$70),"")</f>
        <v/>
      </c>
      <c r="AK44" s="310"/>
      <c r="AL44" s="315" t="str">
        <f>IF(AND('Mapa final'!$H$76="Muy Baja",'Mapa final'!$L$76="Catastrófico"),CONCATENATE("R",'Mapa final'!$A$76),"")</f>
        <v/>
      </c>
      <c r="AM44" s="298"/>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99"/>
      <c r="C45" s="331"/>
      <c r="D45" s="300"/>
      <c r="E45" s="319"/>
      <c r="F45" s="320"/>
      <c r="G45" s="320"/>
      <c r="H45" s="320"/>
      <c r="I45" s="323"/>
      <c r="J45" s="319"/>
      <c r="K45" s="321"/>
      <c r="L45" s="322"/>
      <c r="M45" s="321"/>
      <c r="N45" s="322"/>
      <c r="O45" s="323"/>
      <c r="P45" s="319"/>
      <c r="Q45" s="321"/>
      <c r="R45" s="322"/>
      <c r="S45" s="321"/>
      <c r="T45" s="322"/>
      <c r="U45" s="323"/>
      <c r="V45" s="319"/>
      <c r="W45" s="321"/>
      <c r="X45" s="322"/>
      <c r="Y45" s="321"/>
      <c r="Z45" s="322"/>
      <c r="AA45" s="323"/>
      <c r="AB45" s="319"/>
      <c r="AC45" s="321"/>
      <c r="AD45" s="322"/>
      <c r="AE45" s="321"/>
      <c r="AF45" s="322"/>
      <c r="AG45" s="323"/>
      <c r="AH45" s="319"/>
      <c r="AI45" s="321"/>
      <c r="AJ45" s="322"/>
      <c r="AK45" s="321"/>
      <c r="AL45" s="322"/>
      <c r="AM45" s="323"/>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317" t="s">
        <v>120</v>
      </c>
      <c r="K46" s="318"/>
      <c r="L46" s="318"/>
      <c r="M46" s="318"/>
      <c r="N46" s="318"/>
      <c r="O46" s="304"/>
      <c r="P46" s="317" t="s">
        <v>121</v>
      </c>
      <c r="Q46" s="318"/>
      <c r="R46" s="318"/>
      <c r="S46" s="318"/>
      <c r="T46" s="318"/>
      <c r="U46" s="304"/>
      <c r="V46" s="317" t="s">
        <v>122</v>
      </c>
      <c r="W46" s="318"/>
      <c r="X46" s="318"/>
      <c r="Y46" s="318"/>
      <c r="Z46" s="318"/>
      <c r="AA46" s="304"/>
      <c r="AB46" s="317" t="s">
        <v>123</v>
      </c>
      <c r="AC46" s="318"/>
      <c r="AD46" s="318"/>
      <c r="AE46" s="318"/>
      <c r="AF46" s="318"/>
      <c r="AG46" s="304"/>
      <c r="AH46" s="317" t="s">
        <v>124</v>
      </c>
      <c r="AI46" s="318"/>
      <c r="AJ46" s="318"/>
      <c r="AK46" s="318"/>
      <c r="AL46" s="318"/>
      <c r="AM46" s="304"/>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236"/>
      <c r="K47" s="224"/>
      <c r="L47" s="224"/>
      <c r="M47" s="224"/>
      <c r="N47" s="224"/>
      <c r="O47" s="225"/>
      <c r="P47" s="236"/>
      <c r="Q47" s="224"/>
      <c r="R47" s="224"/>
      <c r="S47" s="224"/>
      <c r="T47" s="224"/>
      <c r="U47" s="225"/>
      <c r="V47" s="236"/>
      <c r="W47" s="224"/>
      <c r="X47" s="224"/>
      <c r="Y47" s="224"/>
      <c r="Z47" s="224"/>
      <c r="AA47" s="225"/>
      <c r="AB47" s="236"/>
      <c r="AC47" s="224"/>
      <c r="AD47" s="224"/>
      <c r="AE47" s="224"/>
      <c r="AF47" s="224"/>
      <c r="AG47" s="225"/>
      <c r="AH47" s="236"/>
      <c r="AI47" s="224"/>
      <c r="AJ47" s="224"/>
      <c r="AK47" s="224"/>
      <c r="AL47" s="224"/>
      <c r="AM47" s="225"/>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236"/>
      <c r="K48" s="224"/>
      <c r="L48" s="224"/>
      <c r="M48" s="224"/>
      <c r="N48" s="224"/>
      <c r="O48" s="225"/>
      <c r="P48" s="236"/>
      <c r="Q48" s="224"/>
      <c r="R48" s="224"/>
      <c r="S48" s="224"/>
      <c r="T48" s="224"/>
      <c r="U48" s="225"/>
      <c r="V48" s="236"/>
      <c r="W48" s="224"/>
      <c r="X48" s="224"/>
      <c r="Y48" s="224"/>
      <c r="Z48" s="224"/>
      <c r="AA48" s="225"/>
      <c r="AB48" s="236"/>
      <c r="AC48" s="224"/>
      <c r="AD48" s="224"/>
      <c r="AE48" s="224"/>
      <c r="AF48" s="224"/>
      <c r="AG48" s="225"/>
      <c r="AH48" s="236"/>
      <c r="AI48" s="224"/>
      <c r="AJ48" s="224"/>
      <c r="AK48" s="224"/>
      <c r="AL48" s="224"/>
      <c r="AM48" s="225"/>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236"/>
      <c r="K49" s="224"/>
      <c r="L49" s="224"/>
      <c r="M49" s="224"/>
      <c r="N49" s="224"/>
      <c r="O49" s="225"/>
      <c r="P49" s="236"/>
      <c r="Q49" s="224"/>
      <c r="R49" s="224"/>
      <c r="S49" s="224"/>
      <c r="T49" s="224"/>
      <c r="U49" s="225"/>
      <c r="V49" s="236"/>
      <c r="W49" s="224"/>
      <c r="X49" s="224"/>
      <c r="Y49" s="224"/>
      <c r="Z49" s="224"/>
      <c r="AA49" s="225"/>
      <c r="AB49" s="236"/>
      <c r="AC49" s="224"/>
      <c r="AD49" s="224"/>
      <c r="AE49" s="224"/>
      <c r="AF49" s="224"/>
      <c r="AG49" s="225"/>
      <c r="AH49" s="236"/>
      <c r="AI49" s="224"/>
      <c r="AJ49" s="224"/>
      <c r="AK49" s="224"/>
      <c r="AL49" s="224"/>
      <c r="AM49" s="225"/>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236"/>
      <c r="K50" s="224"/>
      <c r="L50" s="224"/>
      <c r="M50" s="224"/>
      <c r="N50" s="224"/>
      <c r="O50" s="225"/>
      <c r="P50" s="236"/>
      <c r="Q50" s="224"/>
      <c r="R50" s="224"/>
      <c r="S50" s="224"/>
      <c r="T50" s="224"/>
      <c r="U50" s="225"/>
      <c r="V50" s="236"/>
      <c r="W50" s="224"/>
      <c r="X50" s="224"/>
      <c r="Y50" s="224"/>
      <c r="Z50" s="224"/>
      <c r="AA50" s="225"/>
      <c r="AB50" s="236"/>
      <c r="AC50" s="224"/>
      <c r="AD50" s="224"/>
      <c r="AE50" s="224"/>
      <c r="AF50" s="224"/>
      <c r="AG50" s="225"/>
      <c r="AH50" s="236"/>
      <c r="AI50" s="224"/>
      <c r="AJ50" s="224"/>
      <c r="AK50" s="224"/>
      <c r="AL50" s="224"/>
      <c r="AM50" s="225"/>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319"/>
      <c r="K51" s="320"/>
      <c r="L51" s="320"/>
      <c r="M51" s="320"/>
      <c r="N51" s="320"/>
      <c r="O51" s="323"/>
      <c r="P51" s="319"/>
      <c r="Q51" s="320"/>
      <c r="R51" s="320"/>
      <c r="S51" s="320"/>
      <c r="T51" s="320"/>
      <c r="U51" s="323"/>
      <c r="V51" s="319"/>
      <c r="W51" s="320"/>
      <c r="X51" s="320"/>
      <c r="Y51" s="320"/>
      <c r="Z51" s="320"/>
      <c r="AA51" s="323"/>
      <c r="AB51" s="319"/>
      <c r="AC51" s="320"/>
      <c r="AD51" s="320"/>
      <c r="AE51" s="320"/>
      <c r="AF51" s="320"/>
      <c r="AG51" s="323"/>
      <c r="AH51" s="319"/>
      <c r="AI51" s="320"/>
      <c r="AJ51" s="320"/>
      <c r="AK51" s="320"/>
      <c r="AL51" s="320"/>
      <c r="AM51" s="323"/>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1"/>
      <c r="AV53" s="1"/>
      <c r="AW53" s="1"/>
      <c r="AX53" s="1"/>
      <c r="AY53" s="1"/>
      <c r="AZ53" s="1"/>
      <c r="BA53" s="1"/>
      <c r="BB53" s="1"/>
      <c r="BC53" s="1"/>
      <c r="BD53" s="1"/>
      <c r="BE53" s="1"/>
      <c r="BF53" s="1"/>
      <c r="BG53" s="1"/>
      <c r="BH53" s="1"/>
      <c r="BI53" s="1"/>
    </row>
    <row r="54" spans="1:61" ht="15" customHeight="1" x14ac:dyDescent="0.25">
      <c r="A54" s="1"/>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J40:AK41"/>
    <mergeCell ref="AL40:AM41"/>
    <mergeCell ref="T38:U39"/>
    <mergeCell ref="V38:W39"/>
    <mergeCell ref="X38:Y39"/>
    <mergeCell ref="Z38:AA39"/>
    <mergeCell ref="AB38:AC39"/>
    <mergeCell ref="AD38:AE39"/>
    <mergeCell ref="AF38:AG39"/>
    <mergeCell ref="AH38:AI39"/>
    <mergeCell ref="AJ38:AK39"/>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J46:O51"/>
    <mergeCell ref="P44:Q45"/>
    <mergeCell ref="R44:S45"/>
    <mergeCell ref="P46:U51"/>
    <mergeCell ref="T44:U45"/>
    <mergeCell ref="V44:W45"/>
    <mergeCell ref="X44:Y45"/>
    <mergeCell ref="Z44:AA45"/>
    <mergeCell ref="V46:AA51"/>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workbookViewId="0"/>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346" t="s">
        <v>125</v>
      </c>
      <c r="C2" s="224"/>
      <c r="D2" s="224"/>
      <c r="E2" s="224"/>
      <c r="F2" s="224"/>
      <c r="G2" s="224"/>
      <c r="H2" s="224"/>
      <c r="I2" s="224"/>
      <c r="J2" s="327" t="s">
        <v>15</v>
      </c>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10"/>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224"/>
      <c r="C3" s="224"/>
      <c r="D3" s="224"/>
      <c r="E3" s="224"/>
      <c r="F3" s="224"/>
      <c r="G3" s="224"/>
      <c r="H3" s="224"/>
      <c r="I3" s="224"/>
      <c r="J3" s="329"/>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330"/>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224"/>
      <c r="C4" s="224"/>
      <c r="D4" s="224"/>
      <c r="E4" s="224"/>
      <c r="F4" s="224"/>
      <c r="G4" s="224"/>
      <c r="H4" s="224"/>
      <c r="I4" s="224"/>
      <c r="J4" s="299"/>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03"/>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332" t="s">
        <v>110</v>
      </c>
      <c r="C6" s="328"/>
      <c r="D6" s="298"/>
      <c r="E6" s="347" t="s">
        <v>111</v>
      </c>
      <c r="F6" s="318"/>
      <c r="G6" s="318"/>
      <c r="H6" s="318"/>
      <c r="I6" s="304"/>
      <c r="J6" s="43" t="str">
        <f ca="1">IF(AND('Mapa final'!$Y$10="Muy Alta",'Mapa final'!$AA$10="Leve"),CONCATENATE("R1C",'Mapa final'!$O$10),"")</f>
        <v/>
      </c>
      <c r="K6" s="44" t="str">
        <f>IF(AND('Mapa final'!$Y$11="Muy Alta",'Mapa final'!$AA$11="Leve"),CONCATENATE("R1C",'Mapa final'!$O$11),"")</f>
        <v/>
      </c>
      <c r="L6" s="44" t="str">
        <f>IF(AND('Mapa final'!$Y$12="Muy Alta",'Mapa final'!$AA$12="Leve"),CONCATENATE("R1C",'Mapa final'!$O$12),"")</f>
        <v/>
      </c>
      <c r="M6" s="44" t="str">
        <f ca="1">IF(AND('Mapa final'!$Y$13="Muy Alta",'Mapa final'!$AA$13="Leve"),CONCATENATE("R1C",'Mapa final'!$O$13),"")</f>
        <v/>
      </c>
      <c r="N6" s="44" t="str">
        <f>IF(AND('Mapa final'!$Y$14="Muy Alta",'Mapa final'!$AA$14="Leve"),CONCATENATE("R1C",'Mapa final'!$O$14),"")</f>
        <v/>
      </c>
      <c r="O6" s="45" t="str">
        <f ca="1">IF(AND('Mapa final'!$Y$15="Muy Alta",'Mapa final'!$AA$15="Leve"),CONCATENATE("R1C",'Mapa final'!$O$15),"")</f>
        <v/>
      </c>
      <c r="P6" s="43" t="str">
        <f ca="1">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 ca="1">IF(AND('Mapa final'!$Y$13="Muy Alta",'Mapa final'!$AA$13="Menor"),CONCATENATE("R1C",'Mapa final'!$O$13),"")</f>
        <v/>
      </c>
      <c r="T6" s="44" t="str">
        <f>IF(AND('Mapa final'!$Y$14="Muy Alta",'Mapa final'!$AA$14="Menor"),CONCATENATE("R1C",'Mapa final'!$O$14),"")</f>
        <v/>
      </c>
      <c r="U6" s="45" t="str">
        <f ca="1">IF(AND('Mapa final'!$Y$15="Muy Alta",'Mapa final'!$AA$15="Menor"),CONCATENATE("R1C",'Mapa final'!$O$15),"")</f>
        <v/>
      </c>
      <c r="V6" s="43" t="str">
        <f ca="1">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 ca="1">IF(AND('Mapa final'!$Y$13="Muy Alta",'Mapa final'!$AA$13="Moderado"),CONCATENATE("R1C",'Mapa final'!$O$13),"")</f>
        <v/>
      </c>
      <c r="Z6" s="44" t="str">
        <f>IF(AND('Mapa final'!$Y$14="Muy Alta",'Mapa final'!$AA$14="Moderado"),CONCATENATE("R1C",'Mapa final'!$O$14),"")</f>
        <v/>
      </c>
      <c r="AA6" s="45" t="str">
        <f ca="1">IF(AND('Mapa final'!$Y$15="Muy Alta",'Mapa final'!$AA$15="Moderado"),CONCATENATE("R1C",'Mapa final'!$O$15),"")</f>
        <v/>
      </c>
      <c r="AB6" s="43" t="str">
        <f ca="1">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 ca="1">IF(AND('Mapa final'!$Y$13="Muy Alta",'Mapa final'!$AA$13="Mayor"),CONCATENATE("R1C",'Mapa final'!$O$13),"")</f>
        <v/>
      </c>
      <c r="AF6" s="44" t="str">
        <f>IF(AND('Mapa final'!$Y$14="Muy Alta",'Mapa final'!$AA$14="Mayor"),CONCATENATE("R1C",'Mapa final'!$O$14),"")</f>
        <v/>
      </c>
      <c r="AG6" s="45" t="str">
        <f ca="1">IF(AND('Mapa final'!$Y$15="Muy Alta",'Mapa final'!$AA$15="Mayor"),CONCATENATE("R1C",'Mapa final'!$O$15),"")</f>
        <v/>
      </c>
      <c r="AH6" s="46" t="str">
        <f ca="1">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 ca="1">IF(AND('Mapa final'!$Y$13="Muy Alta",'Mapa final'!$AA$13="Catastrófico"),CONCATENATE("R1C",'Mapa final'!$O$13),"")</f>
        <v/>
      </c>
      <c r="AL6" s="47" t="str">
        <f>IF(AND('Mapa final'!$Y$14="Muy Alta",'Mapa final'!$AA$14="Catastrófico"),CONCATENATE("R1C",'Mapa final'!$O$14),"")</f>
        <v/>
      </c>
      <c r="AM6" s="48" t="str">
        <f ca="1">IF(AND('Mapa final'!$Y$15="Muy Alta",'Mapa final'!$AA$15="Catastrófico"),CONCATENATE("R1C",'Mapa final'!$O$15),"")</f>
        <v/>
      </c>
      <c r="AN6" s="1"/>
      <c r="AO6" s="350" t="s">
        <v>112</v>
      </c>
      <c r="AP6" s="336"/>
      <c r="AQ6" s="336"/>
      <c r="AR6" s="336"/>
      <c r="AS6" s="336"/>
      <c r="AT6" s="337"/>
      <c r="AU6" s="1"/>
      <c r="AV6" s="1"/>
      <c r="AW6" s="1"/>
      <c r="AX6" s="1"/>
      <c r="AY6" s="1"/>
      <c r="AZ6" s="1"/>
      <c r="BA6" s="1"/>
      <c r="BB6" s="1"/>
      <c r="BC6" s="1"/>
      <c r="BD6" s="1"/>
      <c r="BE6" s="1"/>
      <c r="BF6" s="1"/>
      <c r="BG6" s="1"/>
      <c r="BH6" s="1"/>
      <c r="BI6" s="1"/>
    </row>
    <row r="7" spans="1:61" ht="15" customHeight="1" x14ac:dyDescent="0.25">
      <c r="A7" s="1"/>
      <c r="B7" s="329"/>
      <c r="C7" s="224"/>
      <c r="D7" s="225"/>
      <c r="E7" s="236"/>
      <c r="F7" s="224"/>
      <c r="G7" s="224"/>
      <c r="H7" s="224"/>
      <c r="I7" s="225"/>
      <c r="J7" s="49" t="str">
        <f>IF(AND('Mapa final'!$Y$16="Muy Alta",'Mapa final'!$AA$16="Leve"),CONCATENATE("R2C",'Mapa final'!$O$16),"")</f>
        <v/>
      </c>
      <c r="K7" s="50" t="str">
        <f>IF(AND('Mapa final'!$Y$17="Muy Alta",'Mapa final'!$AA$17="Leve"),CONCATENATE("R2C",'Mapa final'!$O$17),"")</f>
        <v/>
      </c>
      <c r="L7" s="50" t="str">
        <f>IF(AND('Mapa final'!$Y$18="Muy Alta",'Mapa final'!$AA$18="Leve"),CONCATENATE("R2C",'Mapa final'!$O$18),"")</f>
        <v/>
      </c>
      <c r="M7" s="50" t="str">
        <f>IF(AND('Mapa final'!$Y$19="Muy Alta",'Mapa final'!$AA$19="Leve"),CONCATENATE("R2C",'Mapa final'!$O$19),"")</f>
        <v/>
      </c>
      <c r="N7" s="50" t="str">
        <f>IF(AND('Mapa final'!$Y$20="Muy Alta",'Mapa final'!$AA$20="Leve"),CONCATENATE("R2C",'Mapa final'!$O$20),"")</f>
        <v/>
      </c>
      <c r="O7" s="51" t="str">
        <f>IF(AND('Mapa final'!$Y$21="Muy Alta",'Mapa final'!$AA$21="Leve"),CONCATENATE("R2C",'Mapa final'!$O$21),"")</f>
        <v/>
      </c>
      <c r="P7" s="49" t="str">
        <f>IF(AND('Mapa final'!$Y$16="Muy Alta",'Mapa final'!$AA$16="Menor"),CONCATENATE("R2C",'Mapa final'!$O$16),"")</f>
        <v/>
      </c>
      <c r="Q7" s="50" t="str">
        <f>IF(AND('Mapa final'!$Y$17="Muy Alta",'Mapa final'!$AA$17="Menor"),CONCATENATE("R2C",'Mapa final'!$O$17),"")</f>
        <v/>
      </c>
      <c r="R7" s="50" t="str">
        <f>IF(AND('Mapa final'!$Y$18="Muy Alta",'Mapa final'!$AA$18="Menor"),CONCATENATE("R2C",'Mapa final'!$O$18),"")</f>
        <v/>
      </c>
      <c r="S7" s="50" t="str">
        <f>IF(AND('Mapa final'!$Y$19="Muy Alta",'Mapa final'!$AA$19="Menor"),CONCATENATE("R2C",'Mapa final'!$O$19),"")</f>
        <v/>
      </c>
      <c r="T7" s="50" t="str">
        <f>IF(AND('Mapa final'!$Y$20="Muy Alta",'Mapa final'!$AA$20="Menor"),CONCATENATE("R2C",'Mapa final'!$O$20),"")</f>
        <v/>
      </c>
      <c r="U7" s="51" t="str">
        <f>IF(AND('Mapa final'!$Y$21="Muy Alta",'Mapa final'!$AA$21="Menor"),CONCATENATE("R2C",'Mapa final'!$O$21),"")</f>
        <v/>
      </c>
      <c r="V7" s="49" t="str">
        <f>IF(AND('Mapa final'!$Y$16="Muy Alta",'Mapa final'!$AA$16="Moderado"),CONCATENATE("R2C",'Mapa final'!$O$16),"")</f>
        <v/>
      </c>
      <c r="W7" s="50" t="str">
        <f>IF(AND('Mapa final'!$Y$17="Muy Alta",'Mapa final'!$AA$17="Moderado"),CONCATENATE("R2C",'Mapa final'!$O$17),"")</f>
        <v/>
      </c>
      <c r="X7" s="50" t="str">
        <f>IF(AND('Mapa final'!$Y$18="Muy Alta",'Mapa final'!$AA$18="Moderado"),CONCATENATE("R2C",'Mapa final'!$O$18),"")</f>
        <v/>
      </c>
      <c r="Y7" s="50" t="str">
        <f>IF(AND('Mapa final'!$Y$19="Muy Alta",'Mapa final'!$AA$19="Moderado"),CONCATENATE("R2C",'Mapa final'!$O$19),"")</f>
        <v/>
      </c>
      <c r="Z7" s="50" t="str">
        <f>IF(AND('Mapa final'!$Y$20="Muy Alta",'Mapa final'!$AA$20="Moderado"),CONCATENATE("R2C",'Mapa final'!$O$20),"")</f>
        <v/>
      </c>
      <c r="AA7" s="51" t="str">
        <f>IF(AND('Mapa final'!$Y$21="Muy Alta",'Mapa final'!$AA$21="Moderado"),CONCATENATE("R2C",'Mapa final'!$O$21),"")</f>
        <v/>
      </c>
      <c r="AB7" s="49" t="str">
        <f>IF(AND('Mapa final'!$Y$16="Muy Alta",'Mapa final'!$AA$16="Mayor"),CONCATENATE("R2C",'Mapa final'!$O$16),"")</f>
        <v/>
      </c>
      <c r="AC7" s="50" t="str">
        <f>IF(AND('Mapa final'!$Y$17="Muy Alta",'Mapa final'!$AA$17="Mayor"),CONCATENATE("R2C",'Mapa final'!$O$17),"")</f>
        <v/>
      </c>
      <c r="AD7" s="50" t="str">
        <f>IF(AND('Mapa final'!$Y$18="Muy Alta",'Mapa final'!$AA$18="Mayor"),CONCATENATE("R2C",'Mapa final'!$O$18),"")</f>
        <v/>
      </c>
      <c r="AE7" s="50" t="str">
        <f>IF(AND('Mapa final'!$Y$19="Muy Alta",'Mapa final'!$AA$19="Mayor"),CONCATENATE("R2C",'Mapa final'!$O$19),"")</f>
        <v/>
      </c>
      <c r="AF7" s="50" t="str">
        <f>IF(AND('Mapa final'!$Y$20="Muy Alta",'Mapa final'!$AA$20="Mayor"),CONCATENATE("R2C",'Mapa final'!$O$20),"")</f>
        <v/>
      </c>
      <c r="AG7" s="51" t="str">
        <f>IF(AND('Mapa final'!$Y$21="Muy Alta",'Mapa final'!$AA$21="Mayor"),CONCATENATE("R2C",'Mapa final'!$O$21),"")</f>
        <v/>
      </c>
      <c r="AH7" s="52" t="str">
        <f>IF(AND('Mapa final'!$Y$16="Muy Alta",'Mapa final'!$AA$16="Catastrófico"),CONCATENATE("R2C",'Mapa final'!$O$16),"")</f>
        <v/>
      </c>
      <c r="AI7" s="53" t="str">
        <f>IF(AND('Mapa final'!$Y$17="Muy Alta",'Mapa final'!$AA$17="Catastrófico"),CONCATENATE("R2C",'Mapa final'!$O$17),"")</f>
        <v/>
      </c>
      <c r="AJ7" s="53" t="str">
        <f>IF(AND('Mapa final'!$Y$18="Muy Alta",'Mapa final'!$AA$18="Catastrófico"),CONCATENATE("R2C",'Mapa final'!$O$18),"")</f>
        <v/>
      </c>
      <c r="AK7" s="53" t="str">
        <f>IF(AND('Mapa final'!$Y$19="Muy Alta",'Mapa final'!$AA$19="Catastrófico"),CONCATENATE("R2C",'Mapa final'!$O$19),"")</f>
        <v/>
      </c>
      <c r="AL7" s="53" t="str">
        <f>IF(AND('Mapa final'!$Y$20="Muy Alta",'Mapa final'!$AA$20="Catastrófico"),CONCATENATE("R2C",'Mapa final'!$O$20),"")</f>
        <v/>
      </c>
      <c r="AM7" s="54" t="str">
        <f>IF(AND('Mapa final'!$Y$21="Muy Alta",'Mapa final'!$AA$21="Catastrófico"),CONCATENATE("R2C",'Mapa final'!$O$21),"")</f>
        <v/>
      </c>
      <c r="AN7" s="1"/>
      <c r="AO7" s="338"/>
      <c r="AP7" s="224"/>
      <c r="AQ7" s="224"/>
      <c r="AR7" s="224"/>
      <c r="AS7" s="224"/>
      <c r="AT7" s="339"/>
      <c r="AU7" s="1"/>
      <c r="AV7" s="1"/>
      <c r="AW7" s="1"/>
      <c r="AX7" s="1"/>
      <c r="AY7" s="1"/>
      <c r="AZ7" s="1"/>
      <c r="BA7" s="1"/>
      <c r="BB7" s="1"/>
      <c r="BC7" s="1"/>
      <c r="BD7" s="1"/>
      <c r="BE7" s="1"/>
      <c r="BF7" s="1"/>
      <c r="BG7" s="1"/>
      <c r="BH7" s="1"/>
      <c r="BI7" s="1"/>
    </row>
    <row r="8" spans="1:61" ht="15" customHeight="1" x14ac:dyDescent="0.25">
      <c r="A8" s="1"/>
      <c r="B8" s="329"/>
      <c r="C8" s="224"/>
      <c r="D8" s="225"/>
      <c r="E8" s="236"/>
      <c r="F8" s="224"/>
      <c r="G8" s="224"/>
      <c r="H8" s="224"/>
      <c r="I8" s="225"/>
      <c r="J8" s="49" t="str">
        <f>IF(AND('Mapa final'!$Y$22="Muy Alta",'Mapa final'!$AA$22="Leve"),CONCATENATE("R3C",'Mapa final'!$O$22),"")</f>
        <v/>
      </c>
      <c r="K8" s="50" t="str">
        <f>IF(AND('Mapa final'!$Y$23="Muy Alta",'Mapa final'!$AA$23="Leve"),CONCATENATE("R3C",'Mapa final'!$O$23),"")</f>
        <v/>
      </c>
      <c r="L8" s="50" t="str">
        <f>IF(AND('Mapa final'!$Y$24="Muy Alta",'Mapa final'!$AA$24="Leve"),CONCATENATE("R3C",'Mapa final'!$O$24),"")</f>
        <v/>
      </c>
      <c r="M8" s="50" t="str">
        <f>IF(AND('Mapa final'!$Y$25="Muy Alta",'Mapa final'!$AA$25="Leve"),CONCATENATE("R3C",'Mapa final'!$O$25),"")</f>
        <v/>
      </c>
      <c r="N8" s="50" t="str">
        <f>IF(AND('Mapa final'!$Y$26="Muy Alta",'Mapa final'!$AA$26="Leve"),CONCATENATE("R3C",'Mapa final'!$O$26),"")</f>
        <v/>
      </c>
      <c r="O8" s="51" t="str">
        <f>IF(AND('Mapa final'!$Y$27="Muy Alta",'Mapa final'!$AA$27="Leve"),CONCATENATE("R3C",'Mapa final'!$O$27),"")</f>
        <v/>
      </c>
      <c r="P8" s="49" t="str">
        <f>IF(AND('Mapa final'!$Y$22="Muy Alta",'Mapa final'!$AA$22="Menor"),CONCATENATE("R3C",'Mapa final'!$O$22),"")</f>
        <v/>
      </c>
      <c r="Q8" s="50" t="str">
        <f>IF(AND('Mapa final'!$Y$23="Muy Alta",'Mapa final'!$AA$23="Menor"),CONCATENATE("R3C",'Mapa final'!$O$23),"")</f>
        <v/>
      </c>
      <c r="R8" s="50" t="str">
        <f>IF(AND('Mapa final'!$Y$24="Muy Alta",'Mapa final'!$AA$24="Menor"),CONCATENATE("R3C",'Mapa final'!$O$24),"")</f>
        <v/>
      </c>
      <c r="S8" s="50" t="str">
        <f>IF(AND('Mapa final'!$Y$25="Muy Alta",'Mapa final'!$AA$25="Menor"),CONCATENATE("R3C",'Mapa final'!$O$25),"")</f>
        <v/>
      </c>
      <c r="T8" s="50" t="str">
        <f>IF(AND('Mapa final'!$Y$26="Muy Alta",'Mapa final'!$AA$26="Menor"),CONCATENATE("R3C",'Mapa final'!$O$26),"")</f>
        <v/>
      </c>
      <c r="U8" s="51" t="str">
        <f>IF(AND('Mapa final'!$Y$27="Muy Alta",'Mapa final'!$AA$27="Menor"),CONCATENATE("R3C",'Mapa final'!$O$27),"")</f>
        <v/>
      </c>
      <c r="V8" s="49" t="str">
        <f>IF(AND('Mapa final'!$Y$22="Muy Alta",'Mapa final'!$AA$22="Moderado"),CONCATENATE("R3C",'Mapa final'!$O$22),"")</f>
        <v/>
      </c>
      <c r="W8" s="50" t="str">
        <f>IF(AND('Mapa final'!$Y$23="Muy Alta",'Mapa final'!$AA$23="Moderado"),CONCATENATE("R3C",'Mapa final'!$O$23),"")</f>
        <v/>
      </c>
      <c r="X8" s="50" t="str">
        <f>IF(AND('Mapa final'!$Y$24="Muy Alta",'Mapa final'!$AA$24="Moderado"),CONCATENATE("R3C",'Mapa final'!$O$24),"")</f>
        <v/>
      </c>
      <c r="Y8" s="50" t="str">
        <f>IF(AND('Mapa final'!$Y$25="Muy Alta",'Mapa final'!$AA$25="Moderado"),CONCATENATE("R3C",'Mapa final'!$O$25),"")</f>
        <v/>
      </c>
      <c r="Z8" s="50" t="str">
        <f>IF(AND('Mapa final'!$Y$26="Muy Alta",'Mapa final'!$AA$26="Moderado"),CONCATENATE("R3C",'Mapa final'!$O$26),"")</f>
        <v/>
      </c>
      <c r="AA8" s="51" t="str">
        <f>IF(AND('Mapa final'!$Y$27="Muy Alta",'Mapa final'!$AA$27="Moderado"),CONCATENATE("R3C",'Mapa final'!$O$27),"")</f>
        <v/>
      </c>
      <c r="AB8" s="49" t="str">
        <f>IF(AND('Mapa final'!$Y$22="Muy Alta",'Mapa final'!$AA$22="Mayor"),CONCATENATE("R3C",'Mapa final'!$O$22),"")</f>
        <v/>
      </c>
      <c r="AC8" s="50" t="str">
        <f>IF(AND('Mapa final'!$Y$23="Muy Alta",'Mapa final'!$AA$23="Mayor"),CONCATENATE("R3C",'Mapa final'!$O$23),"")</f>
        <v/>
      </c>
      <c r="AD8" s="50" t="str">
        <f>IF(AND('Mapa final'!$Y$24="Muy Alta",'Mapa final'!$AA$24="Mayor"),CONCATENATE("R3C",'Mapa final'!$O$24),"")</f>
        <v/>
      </c>
      <c r="AE8" s="50" t="str">
        <f>IF(AND('Mapa final'!$Y$25="Muy Alta",'Mapa final'!$AA$25="Mayor"),CONCATENATE("R3C",'Mapa final'!$O$25),"")</f>
        <v/>
      </c>
      <c r="AF8" s="50" t="str">
        <f>IF(AND('Mapa final'!$Y$26="Muy Alta",'Mapa final'!$AA$26="Mayor"),CONCATENATE("R3C",'Mapa final'!$O$26),"")</f>
        <v/>
      </c>
      <c r="AG8" s="51" t="str">
        <f>IF(AND('Mapa final'!$Y$27="Muy Alta",'Mapa final'!$AA$27="Mayor"),CONCATENATE("R3C",'Mapa final'!$O$27),"")</f>
        <v/>
      </c>
      <c r="AH8" s="52" t="str">
        <f>IF(AND('Mapa final'!$Y$22="Muy Alta",'Mapa final'!$AA$22="Catastrófico"),CONCATENATE("R3C",'Mapa final'!$O$22),"")</f>
        <v/>
      </c>
      <c r="AI8" s="53" t="str">
        <f>IF(AND('Mapa final'!$Y$23="Muy Alta",'Mapa final'!$AA$23="Catastrófico"),CONCATENATE("R3C",'Mapa final'!$O$23),"")</f>
        <v/>
      </c>
      <c r="AJ8" s="53" t="str">
        <f>IF(AND('Mapa final'!$Y$24="Muy Alta",'Mapa final'!$AA$24="Catastrófico"),CONCATENATE("R3C",'Mapa final'!$O$24),"")</f>
        <v/>
      </c>
      <c r="AK8" s="53" t="str">
        <f>IF(AND('Mapa final'!$Y$25="Muy Alta",'Mapa final'!$AA$25="Catastrófico"),CONCATENATE("R3C",'Mapa final'!$O$25),"")</f>
        <v/>
      </c>
      <c r="AL8" s="53" t="str">
        <f>IF(AND('Mapa final'!$Y$26="Muy Alta",'Mapa final'!$AA$26="Catastrófico"),CONCATENATE("R3C",'Mapa final'!$O$26),"")</f>
        <v/>
      </c>
      <c r="AM8" s="54" t="str">
        <f>IF(AND('Mapa final'!$Y$27="Muy Alta",'Mapa final'!$AA$27="Catastrófico"),CONCATENATE("R3C",'Mapa final'!$O$27),"")</f>
        <v/>
      </c>
      <c r="AN8" s="1"/>
      <c r="AO8" s="338"/>
      <c r="AP8" s="224"/>
      <c r="AQ8" s="224"/>
      <c r="AR8" s="224"/>
      <c r="AS8" s="224"/>
      <c r="AT8" s="339"/>
      <c r="AU8" s="1"/>
      <c r="AV8" s="1"/>
      <c r="AW8" s="1"/>
      <c r="AX8" s="1"/>
      <c r="AY8" s="1"/>
      <c r="AZ8" s="1"/>
      <c r="BA8" s="1"/>
      <c r="BB8" s="1"/>
      <c r="BC8" s="1"/>
      <c r="BD8" s="1"/>
      <c r="BE8" s="1"/>
      <c r="BF8" s="1"/>
      <c r="BG8" s="1"/>
      <c r="BH8" s="1"/>
      <c r="BI8" s="1"/>
    </row>
    <row r="9" spans="1:61" ht="15" customHeight="1" x14ac:dyDescent="0.25">
      <c r="A9" s="1"/>
      <c r="B9" s="329"/>
      <c r="C9" s="224"/>
      <c r="D9" s="225"/>
      <c r="E9" s="236"/>
      <c r="F9" s="224"/>
      <c r="G9" s="224"/>
      <c r="H9" s="224"/>
      <c r="I9" s="225"/>
      <c r="J9" s="49" t="str">
        <f>IF(AND('Mapa final'!$Y$28="Muy Alta",'Mapa final'!$AA$28="Leve"),CONCATENATE("R4C",'Mapa final'!$O$28),"")</f>
        <v/>
      </c>
      <c r="K9" s="50" t="str">
        <f>IF(AND('Mapa final'!$Y$29="Muy Alta",'Mapa final'!$AA$29="Leve"),CONCATENATE("R4C",'Mapa final'!$O$29),"")</f>
        <v/>
      </c>
      <c r="L9" s="50" t="str">
        <f>IF(AND('Mapa final'!$Y$30="Muy Alta",'Mapa final'!$AA$30="Leve"),CONCATENATE("R4C",'Mapa final'!$O$30),"")</f>
        <v/>
      </c>
      <c r="M9" s="50" t="str">
        <f>IF(AND('Mapa final'!$Y$31="Muy Alta",'Mapa final'!$AA$31="Leve"),CONCATENATE("R4C",'Mapa final'!$O$31),"")</f>
        <v/>
      </c>
      <c r="N9" s="50" t="str">
        <f>IF(AND('Mapa final'!$Y$32="Muy Alta",'Mapa final'!$AA$32="Leve"),CONCATENATE("R4C",'Mapa final'!$O$32),"")</f>
        <v/>
      </c>
      <c r="O9" s="51" t="str">
        <f>IF(AND('Mapa final'!$Y$33="Muy Alta",'Mapa final'!$AA$33="Leve"),CONCATENATE("R4C",'Mapa final'!$O$33),"")</f>
        <v/>
      </c>
      <c r="P9" s="49" t="str">
        <f>IF(AND('Mapa final'!$Y$28="Muy Alta",'Mapa final'!$AA$28="Menor"),CONCATENATE("R4C",'Mapa final'!$O$28),"")</f>
        <v/>
      </c>
      <c r="Q9" s="50" t="str">
        <f>IF(AND('Mapa final'!$Y$29="Muy Alta",'Mapa final'!$AA$29="Menor"),CONCATENATE("R4C",'Mapa final'!$O$29),"")</f>
        <v/>
      </c>
      <c r="R9" s="50" t="str">
        <f>IF(AND('Mapa final'!$Y$30="Muy Alta",'Mapa final'!$AA$30="Menor"),CONCATENATE("R4C",'Mapa final'!$O$30),"")</f>
        <v/>
      </c>
      <c r="S9" s="50" t="str">
        <f>IF(AND('Mapa final'!$Y$31="Muy Alta",'Mapa final'!$AA$31="Menor"),CONCATENATE("R4C",'Mapa final'!$O$31),"")</f>
        <v/>
      </c>
      <c r="T9" s="50" t="str">
        <f>IF(AND('Mapa final'!$Y$32="Muy Alta",'Mapa final'!$AA$32="Menor"),CONCATENATE("R4C",'Mapa final'!$O$32),"")</f>
        <v/>
      </c>
      <c r="U9" s="51" t="str">
        <f>IF(AND('Mapa final'!$Y$33="Muy Alta",'Mapa final'!$AA$33="Menor"),CONCATENATE("R4C",'Mapa final'!$O$33),"")</f>
        <v/>
      </c>
      <c r="V9" s="49" t="str">
        <f>IF(AND('Mapa final'!$Y$28="Muy Alta",'Mapa final'!$AA$28="Moderado"),CONCATENATE("R4C",'Mapa final'!$O$28),"")</f>
        <v/>
      </c>
      <c r="W9" s="50" t="str">
        <f>IF(AND('Mapa final'!$Y$29="Muy Alta",'Mapa final'!$AA$29="Moderado"),CONCATENATE("R4C",'Mapa final'!$O$29),"")</f>
        <v/>
      </c>
      <c r="X9" s="50" t="str">
        <f>IF(AND('Mapa final'!$Y$30="Muy Alta",'Mapa final'!$AA$30="Moderado"),CONCATENATE("R4C",'Mapa final'!$O$30),"")</f>
        <v/>
      </c>
      <c r="Y9" s="50" t="str">
        <f>IF(AND('Mapa final'!$Y$31="Muy Alta",'Mapa final'!$AA$31="Moderado"),CONCATENATE("R4C",'Mapa final'!$O$31),"")</f>
        <v/>
      </c>
      <c r="Z9" s="50" t="str">
        <f>IF(AND('Mapa final'!$Y$32="Muy Alta",'Mapa final'!$AA$32="Moderado"),CONCATENATE("R4C",'Mapa final'!$O$32),"")</f>
        <v/>
      </c>
      <c r="AA9" s="51" t="str">
        <f>IF(AND('Mapa final'!$Y$33="Muy Alta",'Mapa final'!$AA$33="Moderado"),CONCATENATE("R4C",'Mapa final'!$O$33),"")</f>
        <v/>
      </c>
      <c r="AB9" s="49" t="str">
        <f>IF(AND('Mapa final'!$Y$28="Muy Alta",'Mapa final'!$AA$28="Mayor"),CONCATENATE("R4C",'Mapa final'!$O$28),"")</f>
        <v/>
      </c>
      <c r="AC9" s="50" t="str">
        <f>IF(AND('Mapa final'!$Y$29="Muy Alta",'Mapa final'!$AA$29="Mayor"),CONCATENATE("R4C",'Mapa final'!$O$29),"")</f>
        <v/>
      </c>
      <c r="AD9" s="50" t="str">
        <f>IF(AND('Mapa final'!$Y$30="Muy Alta",'Mapa final'!$AA$30="Mayor"),CONCATENATE("R4C",'Mapa final'!$O$30),"")</f>
        <v/>
      </c>
      <c r="AE9" s="50" t="str">
        <f>IF(AND('Mapa final'!$Y$31="Muy Alta",'Mapa final'!$AA$31="Mayor"),CONCATENATE("R4C",'Mapa final'!$O$31),"")</f>
        <v/>
      </c>
      <c r="AF9" s="50" t="str">
        <f>IF(AND('Mapa final'!$Y$32="Muy Alta",'Mapa final'!$AA$32="Mayor"),CONCATENATE("R4C",'Mapa final'!$O$32),"")</f>
        <v/>
      </c>
      <c r="AG9" s="51" t="str">
        <f>IF(AND('Mapa final'!$Y$33="Muy Alta",'Mapa final'!$AA$33="Mayor"),CONCATENATE("R4C",'Mapa final'!$O$33),"")</f>
        <v/>
      </c>
      <c r="AH9" s="52" t="str">
        <f>IF(AND('Mapa final'!$Y$28="Muy Alta",'Mapa final'!$AA$28="Catastrófico"),CONCATENATE("R4C",'Mapa final'!$O$28),"")</f>
        <v/>
      </c>
      <c r="AI9" s="53" t="str">
        <f>IF(AND('Mapa final'!$Y$29="Muy Alta",'Mapa final'!$AA$29="Catastrófico"),CONCATENATE("R4C",'Mapa final'!$O$29),"")</f>
        <v/>
      </c>
      <c r="AJ9" s="53" t="str">
        <f>IF(AND('Mapa final'!$Y$30="Muy Alta",'Mapa final'!$AA$30="Catastrófico"),CONCATENATE("R4C",'Mapa final'!$O$30),"")</f>
        <v/>
      </c>
      <c r="AK9" s="53" t="str">
        <f>IF(AND('Mapa final'!$Y$31="Muy Alta",'Mapa final'!$AA$31="Catastrófico"),CONCATENATE("R4C",'Mapa final'!$O$31),"")</f>
        <v/>
      </c>
      <c r="AL9" s="53" t="str">
        <f>IF(AND('Mapa final'!$Y$32="Muy Alta",'Mapa final'!$AA$32="Catastrófico"),CONCATENATE("R4C",'Mapa final'!$O$32),"")</f>
        <v/>
      </c>
      <c r="AM9" s="54" t="str">
        <f>IF(AND('Mapa final'!$Y$33="Muy Alta",'Mapa final'!$AA$33="Catastrófico"),CONCATENATE("R4C",'Mapa final'!$O$33),"")</f>
        <v/>
      </c>
      <c r="AN9" s="1"/>
      <c r="AO9" s="338"/>
      <c r="AP9" s="224"/>
      <c r="AQ9" s="224"/>
      <c r="AR9" s="224"/>
      <c r="AS9" s="224"/>
      <c r="AT9" s="339"/>
      <c r="AU9" s="1"/>
      <c r="AV9" s="1"/>
      <c r="AW9" s="1"/>
      <c r="AX9" s="1"/>
      <c r="AY9" s="1"/>
      <c r="AZ9" s="1"/>
      <c r="BA9" s="1"/>
      <c r="BB9" s="1"/>
      <c r="BC9" s="1"/>
      <c r="BD9" s="1"/>
      <c r="BE9" s="1"/>
      <c r="BF9" s="1"/>
      <c r="BG9" s="1"/>
      <c r="BH9" s="1"/>
      <c r="BI9" s="1"/>
    </row>
    <row r="10" spans="1:61" ht="15" customHeight="1" x14ac:dyDescent="0.25">
      <c r="A10" s="1"/>
      <c r="B10" s="329"/>
      <c r="C10" s="224"/>
      <c r="D10" s="225"/>
      <c r="E10" s="236"/>
      <c r="F10" s="224"/>
      <c r="G10" s="224"/>
      <c r="H10" s="224"/>
      <c r="I10" s="225"/>
      <c r="J10" s="49" t="str">
        <f>IF(AND('Mapa final'!$Y$34="Muy Alta",'Mapa final'!$AA$34="Leve"),CONCATENATE("R5C",'Mapa final'!$O$34),"")</f>
        <v/>
      </c>
      <c r="K10" s="50" t="str">
        <f>IF(AND('Mapa final'!$Y$35="Muy Alta",'Mapa final'!$AA$35="Leve"),CONCATENATE("R5C",'Mapa final'!$O$35),"")</f>
        <v/>
      </c>
      <c r="L10" s="50" t="str">
        <f>IF(AND('Mapa final'!$Y$36="Muy Alta",'Mapa final'!$AA$36="Leve"),CONCATENATE("R5C",'Mapa final'!$O$36),"")</f>
        <v/>
      </c>
      <c r="M10" s="50" t="str">
        <f>IF(AND('Mapa final'!$Y$37="Muy Alta",'Mapa final'!$AA$37="Leve"),CONCATENATE("R5C",'Mapa final'!$O$37),"")</f>
        <v/>
      </c>
      <c r="N10" s="50" t="str">
        <f>IF(AND('Mapa final'!$Y$38="Muy Alta",'Mapa final'!$AA$38="Leve"),CONCATENATE("R5C",'Mapa final'!$O$38),"")</f>
        <v/>
      </c>
      <c r="O10" s="51" t="str">
        <f>IF(AND('Mapa final'!$Y$39="Muy Alta",'Mapa final'!$AA$39="Leve"),CONCATENATE("R5C",'Mapa final'!$O$39),"")</f>
        <v/>
      </c>
      <c r="P10" s="49" t="str">
        <f>IF(AND('Mapa final'!$Y$34="Muy Alta",'Mapa final'!$AA$34="Menor"),CONCATENATE("R5C",'Mapa final'!$O$34),"")</f>
        <v/>
      </c>
      <c r="Q10" s="50" t="str">
        <f>IF(AND('Mapa final'!$Y$35="Muy Alta",'Mapa final'!$AA$35="Menor"),CONCATENATE("R5C",'Mapa final'!$O$35),"")</f>
        <v/>
      </c>
      <c r="R10" s="50" t="str">
        <f>IF(AND('Mapa final'!$Y$36="Muy Alta",'Mapa final'!$AA$36="Menor"),CONCATENATE("R5C",'Mapa final'!$O$36),"")</f>
        <v/>
      </c>
      <c r="S10" s="50" t="str">
        <f>IF(AND('Mapa final'!$Y$37="Muy Alta",'Mapa final'!$AA$37="Menor"),CONCATENATE("R5C",'Mapa final'!$O$37),"")</f>
        <v/>
      </c>
      <c r="T10" s="50" t="str">
        <f>IF(AND('Mapa final'!$Y$38="Muy Alta",'Mapa final'!$AA$38="Menor"),CONCATENATE("R5C",'Mapa final'!$O$38),"")</f>
        <v/>
      </c>
      <c r="U10" s="51" t="str">
        <f>IF(AND('Mapa final'!$Y$39="Muy Alta",'Mapa final'!$AA$39="Menor"),CONCATENATE("R5C",'Mapa final'!$O$39),"")</f>
        <v/>
      </c>
      <c r="V10" s="49" t="str">
        <f>IF(AND('Mapa final'!$Y$34="Muy Alta",'Mapa final'!$AA$34="Moderado"),CONCATENATE("R5C",'Mapa final'!$O$34),"")</f>
        <v/>
      </c>
      <c r="W10" s="50" t="str">
        <f>IF(AND('Mapa final'!$Y$35="Muy Alta",'Mapa final'!$AA$35="Moderado"),CONCATENATE("R5C",'Mapa final'!$O$35),"")</f>
        <v/>
      </c>
      <c r="X10" s="50" t="str">
        <f>IF(AND('Mapa final'!$Y$36="Muy Alta",'Mapa final'!$AA$36="Moderado"),CONCATENATE("R5C",'Mapa final'!$O$36),"")</f>
        <v/>
      </c>
      <c r="Y10" s="50" t="str">
        <f>IF(AND('Mapa final'!$Y$37="Muy Alta",'Mapa final'!$AA$37="Moderado"),CONCATENATE("R5C",'Mapa final'!$O$37),"")</f>
        <v/>
      </c>
      <c r="Z10" s="50" t="str">
        <f>IF(AND('Mapa final'!$Y$38="Muy Alta",'Mapa final'!$AA$38="Moderado"),CONCATENATE("R5C",'Mapa final'!$O$38),"")</f>
        <v/>
      </c>
      <c r="AA10" s="51" t="str">
        <f>IF(AND('Mapa final'!$Y$39="Muy Alta",'Mapa final'!$AA$39="Moderado"),CONCATENATE("R5C",'Mapa final'!$O$39),"")</f>
        <v/>
      </c>
      <c r="AB10" s="49" t="str">
        <f>IF(AND('Mapa final'!$Y$34="Muy Alta",'Mapa final'!$AA$34="Mayor"),CONCATENATE("R5C",'Mapa final'!$O$34),"")</f>
        <v/>
      </c>
      <c r="AC10" s="50" t="str">
        <f>IF(AND('Mapa final'!$Y$35="Muy Alta",'Mapa final'!$AA$35="Mayor"),CONCATENATE("R5C",'Mapa final'!$O$35),"")</f>
        <v/>
      </c>
      <c r="AD10" s="50" t="str">
        <f>IF(AND('Mapa final'!$Y$36="Muy Alta",'Mapa final'!$AA$36="Mayor"),CONCATENATE("R5C",'Mapa final'!$O$36),"")</f>
        <v/>
      </c>
      <c r="AE10" s="50" t="str">
        <f>IF(AND('Mapa final'!$Y$37="Muy Alta",'Mapa final'!$AA$37="Mayor"),CONCATENATE("R5C",'Mapa final'!$O$37),"")</f>
        <v/>
      </c>
      <c r="AF10" s="50" t="str">
        <f>IF(AND('Mapa final'!$Y$38="Muy Alta",'Mapa final'!$AA$38="Mayor"),CONCATENATE("R5C",'Mapa final'!$O$38),"")</f>
        <v/>
      </c>
      <c r="AG10" s="51" t="str">
        <f>IF(AND('Mapa final'!$Y$39="Muy Alta",'Mapa final'!$AA$39="Mayor"),CONCATENATE("R5C",'Mapa final'!$O$39),"")</f>
        <v/>
      </c>
      <c r="AH10" s="52" t="str">
        <f>IF(AND('Mapa final'!$Y$34="Muy Alta",'Mapa final'!$AA$34="Catastrófico"),CONCATENATE("R5C",'Mapa final'!$O$34),"")</f>
        <v/>
      </c>
      <c r="AI10" s="53" t="str">
        <f>IF(AND('Mapa final'!$Y$35="Muy Alta",'Mapa final'!$AA$35="Catastrófico"),CONCATENATE("R5C",'Mapa final'!$O$35),"")</f>
        <v/>
      </c>
      <c r="AJ10" s="53" t="str">
        <f>IF(AND('Mapa final'!$Y$36="Muy Alta",'Mapa final'!$AA$36="Catastrófico"),CONCATENATE("R5C",'Mapa final'!$O$36),"")</f>
        <v/>
      </c>
      <c r="AK10" s="53" t="str">
        <f>IF(AND('Mapa final'!$Y$37="Muy Alta",'Mapa final'!$AA$37="Catastrófico"),CONCATENATE("R5C",'Mapa final'!$O$37),"")</f>
        <v/>
      </c>
      <c r="AL10" s="53" t="str">
        <f>IF(AND('Mapa final'!$Y$38="Muy Alta",'Mapa final'!$AA$38="Catastrófico"),CONCATENATE("R5C",'Mapa final'!$O$38),"")</f>
        <v/>
      </c>
      <c r="AM10" s="54" t="str">
        <f>IF(AND('Mapa final'!$Y$39="Muy Alta",'Mapa final'!$AA$39="Catastrófico"),CONCATENATE("R5C",'Mapa final'!$O$39),"")</f>
        <v/>
      </c>
      <c r="AN10" s="1"/>
      <c r="AO10" s="338"/>
      <c r="AP10" s="224"/>
      <c r="AQ10" s="224"/>
      <c r="AR10" s="224"/>
      <c r="AS10" s="224"/>
      <c r="AT10" s="339"/>
      <c r="AU10" s="1"/>
      <c r="AV10" s="1"/>
      <c r="AW10" s="1"/>
      <c r="AX10" s="1"/>
      <c r="AY10" s="1"/>
      <c r="AZ10" s="1"/>
      <c r="BA10" s="1"/>
      <c r="BB10" s="1"/>
      <c r="BC10" s="1"/>
      <c r="BD10" s="1"/>
      <c r="BE10" s="1"/>
      <c r="BF10" s="1"/>
      <c r="BG10" s="1"/>
      <c r="BH10" s="1"/>
      <c r="BI10" s="1"/>
    </row>
    <row r="11" spans="1:61" ht="15" customHeight="1" x14ac:dyDescent="0.25">
      <c r="A11" s="1"/>
      <c r="B11" s="329"/>
      <c r="C11" s="224"/>
      <c r="D11" s="225"/>
      <c r="E11" s="236"/>
      <c r="F11" s="224"/>
      <c r="G11" s="224"/>
      <c r="H11" s="224"/>
      <c r="I11" s="225"/>
      <c r="J11" s="49" t="str">
        <f>IF(AND('Mapa final'!$Y$40="Muy Alta",'Mapa final'!$AA$40="Leve"),CONCATENATE("R6C",'Mapa final'!$O$40),"")</f>
        <v/>
      </c>
      <c r="K11" s="50" t="str">
        <f>IF(AND('Mapa final'!$Y$41="Muy Alta",'Mapa final'!$AA$41="Leve"),CONCATENATE("R6C",'Mapa final'!$O$41),"")</f>
        <v/>
      </c>
      <c r="L11" s="50" t="str">
        <f>IF(AND('Mapa final'!$Y$42="Muy Alta",'Mapa final'!$AA$42="Leve"),CONCATENATE("R6C",'Mapa final'!$O$42),"")</f>
        <v/>
      </c>
      <c r="M11" s="50" t="str">
        <f>IF(AND('Mapa final'!$Y$43="Muy Alta",'Mapa final'!$AA$43="Leve"),CONCATENATE("R6C",'Mapa final'!$O$43),"")</f>
        <v/>
      </c>
      <c r="N11" s="50" t="str">
        <f>IF(AND('Mapa final'!$Y$44="Muy Alta",'Mapa final'!$AA$44="Leve"),CONCATENATE("R6C",'Mapa final'!$O$44),"")</f>
        <v/>
      </c>
      <c r="O11" s="51" t="str">
        <f>IF(AND('Mapa final'!$Y$45="Muy Alta",'Mapa final'!$AA$45="Leve"),CONCATENATE("R6C",'Mapa final'!$O$45),"")</f>
        <v/>
      </c>
      <c r="P11" s="49" t="str">
        <f>IF(AND('Mapa final'!$Y$40="Muy Alta",'Mapa final'!$AA$40="Menor"),CONCATENATE("R6C",'Mapa final'!$O$40),"")</f>
        <v/>
      </c>
      <c r="Q11" s="50" t="str">
        <f>IF(AND('Mapa final'!$Y$41="Muy Alta",'Mapa final'!$AA$41="Menor"),CONCATENATE("R6C",'Mapa final'!$O$41),"")</f>
        <v/>
      </c>
      <c r="R11" s="50" t="str">
        <f>IF(AND('Mapa final'!$Y$42="Muy Alta",'Mapa final'!$AA$42="Menor"),CONCATENATE("R6C",'Mapa final'!$O$42),"")</f>
        <v/>
      </c>
      <c r="S11" s="50" t="str">
        <f>IF(AND('Mapa final'!$Y$43="Muy Alta",'Mapa final'!$AA$43="Menor"),CONCATENATE("R6C",'Mapa final'!$O$43),"")</f>
        <v/>
      </c>
      <c r="T11" s="50" t="str">
        <f>IF(AND('Mapa final'!$Y$44="Muy Alta",'Mapa final'!$AA$44="Menor"),CONCATENATE("R6C",'Mapa final'!$O$44),"")</f>
        <v/>
      </c>
      <c r="U11" s="51" t="str">
        <f>IF(AND('Mapa final'!$Y$45="Muy Alta",'Mapa final'!$AA$45="Menor"),CONCATENATE("R6C",'Mapa final'!$O$45),"")</f>
        <v/>
      </c>
      <c r="V11" s="49" t="str">
        <f>IF(AND('Mapa final'!$Y$40="Muy Alta",'Mapa final'!$AA$40="Moderado"),CONCATENATE("R6C",'Mapa final'!$O$40),"")</f>
        <v/>
      </c>
      <c r="W11" s="50" t="str">
        <f>IF(AND('Mapa final'!$Y$41="Muy Alta",'Mapa final'!$AA$41="Moderado"),CONCATENATE("R6C",'Mapa final'!$O$41),"")</f>
        <v/>
      </c>
      <c r="X11" s="50" t="str">
        <f>IF(AND('Mapa final'!$Y$42="Muy Alta",'Mapa final'!$AA$42="Moderado"),CONCATENATE("R6C",'Mapa final'!$O$42),"")</f>
        <v/>
      </c>
      <c r="Y11" s="50" t="str">
        <f>IF(AND('Mapa final'!$Y$43="Muy Alta",'Mapa final'!$AA$43="Moderado"),CONCATENATE("R6C",'Mapa final'!$O$43),"")</f>
        <v/>
      </c>
      <c r="Z11" s="50" t="str">
        <f>IF(AND('Mapa final'!$Y$44="Muy Alta",'Mapa final'!$AA$44="Moderado"),CONCATENATE("R6C",'Mapa final'!$O$44),"")</f>
        <v/>
      </c>
      <c r="AA11" s="51" t="str">
        <f>IF(AND('Mapa final'!$Y$45="Muy Alta",'Mapa final'!$AA$45="Moderado"),CONCATENATE("R6C",'Mapa final'!$O$45),"")</f>
        <v/>
      </c>
      <c r="AB11" s="49" t="str">
        <f>IF(AND('Mapa final'!$Y$40="Muy Alta",'Mapa final'!$AA$40="Mayor"),CONCATENATE("R6C",'Mapa final'!$O$40),"")</f>
        <v/>
      </c>
      <c r="AC11" s="50" t="str">
        <f>IF(AND('Mapa final'!$Y$41="Muy Alta",'Mapa final'!$AA$41="Mayor"),CONCATENATE("R6C",'Mapa final'!$O$41),"")</f>
        <v/>
      </c>
      <c r="AD11" s="50" t="str">
        <f>IF(AND('Mapa final'!$Y$42="Muy Alta",'Mapa final'!$AA$42="Mayor"),CONCATENATE("R6C",'Mapa final'!$O$42),"")</f>
        <v/>
      </c>
      <c r="AE11" s="50" t="str">
        <f>IF(AND('Mapa final'!$Y$43="Muy Alta",'Mapa final'!$AA$43="Mayor"),CONCATENATE("R6C",'Mapa final'!$O$43),"")</f>
        <v/>
      </c>
      <c r="AF11" s="50" t="str">
        <f>IF(AND('Mapa final'!$Y$44="Muy Alta",'Mapa final'!$AA$44="Mayor"),CONCATENATE("R6C",'Mapa final'!$O$44),"")</f>
        <v/>
      </c>
      <c r="AG11" s="51" t="str">
        <f>IF(AND('Mapa final'!$Y$45="Muy Alta",'Mapa final'!$AA$45="Mayor"),CONCATENATE("R6C",'Mapa final'!$O$45),"")</f>
        <v/>
      </c>
      <c r="AH11" s="52" t="str">
        <f>IF(AND('Mapa final'!$Y$40="Muy Alta",'Mapa final'!$AA$40="Catastrófico"),CONCATENATE("R6C",'Mapa final'!$O$40),"")</f>
        <v/>
      </c>
      <c r="AI11" s="53" t="str">
        <f>IF(AND('Mapa final'!$Y$41="Muy Alta",'Mapa final'!$AA$41="Catastrófico"),CONCATENATE("R6C",'Mapa final'!$O$41),"")</f>
        <v/>
      </c>
      <c r="AJ11" s="53" t="str">
        <f>IF(AND('Mapa final'!$Y$42="Muy Alta",'Mapa final'!$AA$42="Catastrófico"),CONCATENATE("R6C",'Mapa final'!$O$42),"")</f>
        <v/>
      </c>
      <c r="AK11" s="53" t="str">
        <f>IF(AND('Mapa final'!$Y$43="Muy Alta",'Mapa final'!$AA$43="Catastrófico"),CONCATENATE("R6C",'Mapa final'!$O$43),"")</f>
        <v/>
      </c>
      <c r="AL11" s="53" t="str">
        <f>IF(AND('Mapa final'!$Y$44="Muy Alta",'Mapa final'!$AA$44="Catastrófico"),CONCATENATE("R6C",'Mapa final'!$O$44),"")</f>
        <v/>
      </c>
      <c r="AM11" s="54" t="str">
        <f>IF(AND('Mapa final'!$Y$45="Muy Alta",'Mapa final'!$AA$45="Catastrófico"),CONCATENATE("R6C",'Mapa final'!$O$45),"")</f>
        <v/>
      </c>
      <c r="AN11" s="1"/>
      <c r="AO11" s="338"/>
      <c r="AP11" s="224"/>
      <c r="AQ11" s="224"/>
      <c r="AR11" s="224"/>
      <c r="AS11" s="224"/>
      <c r="AT11" s="339"/>
      <c r="AU11" s="1"/>
      <c r="AV11" s="1"/>
      <c r="AW11" s="1"/>
      <c r="AX11" s="1"/>
      <c r="AY11" s="1"/>
      <c r="AZ11" s="1"/>
      <c r="BA11" s="1"/>
      <c r="BB11" s="1"/>
      <c r="BC11" s="1"/>
      <c r="BD11" s="1"/>
      <c r="BE11" s="1"/>
      <c r="BF11" s="1"/>
      <c r="BG11" s="1"/>
      <c r="BH11" s="1"/>
      <c r="BI11" s="1"/>
    </row>
    <row r="12" spans="1:61" ht="15" customHeight="1" x14ac:dyDescent="0.25">
      <c r="A12" s="1"/>
      <c r="B12" s="329"/>
      <c r="C12" s="224"/>
      <c r="D12" s="225"/>
      <c r="E12" s="236"/>
      <c r="F12" s="224"/>
      <c r="G12" s="224"/>
      <c r="H12" s="224"/>
      <c r="I12" s="225"/>
      <c r="J12" s="49" t="str">
        <f>IF(AND('Mapa final'!$Y$46="Muy Alta",'Mapa final'!$AA$46="Leve"),CONCATENATE("R7C",'Mapa final'!$O$46),"")</f>
        <v/>
      </c>
      <c r="K12" s="50" t="str">
        <f>IF(AND('Mapa final'!$Y$47="Muy Alta",'Mapa final'!$AA$47="Leve"),CONCATENATE("R7C",'Mapa final'!$O$47),"")</f>
        <v/>
      </c>
      <c r="L12" s="50" t="str">
        <f>IF(AND('Mapa final'!$Y$48="Muy Alta",'Mapa final'!$AA$48="Leve"),CONCATENATE("R7C",'Mapa final'!$O$48),"")</f>
        <v/>
      </c>
      <c r="M12" s="50" t="str">
        <f>IF(AND('Mapa final'!$Y$49="Muy Alta",'Mapa final'!$AA$49="Leve"),CONCATENATE("R7C",'Mapa final'!$O$49),"")</f>
        <v/>
      </c>
      <c r="N12" s="50" t="str">
        <f>IF(AND('Mapa final'!$Y$50="Muy Alta",'Mapa final'!$AA$50="Leve"),CONCATENATE("R7C",'Mapa final'!$O$50),"")</f>
        <v/>
      </c>
      <c r="O12" s="51" t="str">
        <f>IF(AND('Mapa final'!$Y$51="Muy Alta",'Mapa final'!$AA$51="Leve"),CONCATENATE("R7C",'Mapa final'!$O$51),"")</f>
        <v/>
      </c>
      <c r="P12" s="49" t="str">
        <f>IF(AND('Mapa final'!$Y$46="Muy Alta",'Mapa final'!$AA$46="Menor"),CONCATENATE("R7C",'Mapa final'!$O$46),"")</f>
        <v/>
      </c>
      <c r="Q12" s="50" t="str">
        <f>IF(AND('Mapa final'!$Y$47="Muy Alta",'Mapa final'!$AA$47="Menor"),CONCATENATE("R7C",'Mapa final'!$O$47),"")</f>
        <v/>
      </c>
      <c r="R12" s="50" t="str">
        <f>IF(AND('Mapa final'!$Y$48="Muy Alta",'Mapa final'!$AA$48="Menor"),CONCATENATE("R7C",'Mapa final'!$O$48),"")</f>
        <v/>
      </c>
      <c r="S12" s="50" t="str">
        <f>IF(AND('Mapa final'!$Y$49="Muy Alta",'Mapa final'!$AA$49="Menor"),CONCATENATE("R7C",'Mapa final'!$O$49),"")</f>
        <v/>
      </c>
      <c r="T12" s="50" t="str">
        <f>IF(AND('Mapa final'!$Y$50="Muy Alta",'Mapa final'!$AA$50="Menor"),CONCATENATE("R7C",'Mapa final'!$O$50),"")</f>
        <v/>
      </c>
      <c r="U12" s="51" t="str">
        <f>IF(AND('Mapa final'!$Y$51="Muy Alta",'Mapa final'!$AA$51="Menor"),CONCATENATE("R7C",'Mapa final'!$O$51),"")</f>
        <v/>
      </c>
      <c r="V12" s="49" t="str">
        <f>IF(AND('Mapa final'!$Y$46="Muy Alta",'Mapa final'!$AA$46="Moderado"),CONCATENATE("R7C",'Mapa final'!$O$46),"")</f>
        <v/>
      </c>
      <c r="W12" s="50" t="str">
        <f>IF(AND('Mapa final'!$Y$47="Muy Alta",'Mapa final'!$AA$47="Moderado"),CONCATENATE("R7C",'Mapa final'!$O$47),"")</f>
        <v/>
      </c>
      <c r="X12" s="50" t="str">
        <f>IF(AND('Mapa final'!$Y$48="Muy Alta",'Mapa final'!$AA$48="Moderado"),CONCATENATE("R7C",'Mapa final'!$O$48),"")</f>
        <v/>
      </c>
      <c r="Y12" s="50" t="str">
        <f>IF(AND('Mapa final'!$Y$49="Muy Alta",'Mapa final'!$AA$49="Moderado"),CONCATENATE("R7C",'Mapa final'!$O$49),"")</f>
        <v/>
      </c>
      <c r="Z12" s="50" t="str">
        <f>IF(AND('Mapa final'!$Y$50="Muy Alta",'Mapa final'!$AA$50="Moderado"),CONCATENATE("R7C",'Mapa final'!$O$50),"")</f>
        <v/>
      </c>
      <c r="AA12" s="51" t="str">
        <f>IF(AND('Mapa final'!$Y$51="Muy Alta",'Mapa final'!$AA$51="Moderado"),CONCATENATE("R7C",'Mapa final'!$O$51),"")</f>
        <v/>
      </c>
      <c r="AB12" s="49" t="str">
        <f>IF(AND('Mapa final'!$Y$46="Muy Alta",'Mapa final'!$AA$46="Mayor"),CONCATENATE("R7C",'Mapa final'!$O$46),"")</f>
        <v/>
      </c>
      <c r="AC12" s="50" t="str">
        <f>IF(AND('Mapa final'!$Y$47="Muy Alta",'Mapa final'!$AA$47="Mayor"),CONCATENATE("R7C",'Mapa final'!$O$47),"")</f>
        <v/>
      </c>
      <c r="AD12" s="50" t="str">
        <f>IF(AND('Mapa final'!$Y$48="Muy Alta",'Mapa final'!$AA$48="Mayor"),CONCATENATE("R7C",'Mapa final'!$O$48),"")</f>
        <v/>
      </c>
      <c r="AE12" s="50" t="str">
        <f>IF(AND('Mapa final'!$Y$49="Muy Alta",'Mapa final'!$AA$49="Mayor"),CONCATENATE("R7C",'Mapa final'!$O$49),"")</f>
        <v/>
      </c>
      <c r="AF12" s="50" t="str">
        <f>IF(AND('Mapa final'!$Y$50="Muy Alta",'Mapa final'!$AA$50="Mayor"),CONCATENATE("R7C",'Mapa final'!$O$50),"")</f>
        <v/>
      </c>
      <c r="AG12" s="51" t="str">
        <f>IF(AND('Mapa final'!$Y$51="Muy Alta",'Mapa final'!$AA$51="Mayor"),CONCATENATE("R7C",'Mapa final'!$O$51),"")</f>
        <v/>
      </c>
      <c r="AH12" s="52" t="str">
        <f>IF(AND('Mapa final'!$Y$46="Muy Alta",'Mapa final'!$AA$46="Catastrófico"),CONCATENATE("R7C",'Mapa final'!$O$46),"")</f>
        <v/>
      </c>
      <c r="AI12" s="53" t="str">
        <f>IF(AND('Mapa final'!$Y$47="Muy Alta",'Mapa final'!$AA$47="Catastrófico"),CONCATENATE("R7C",'Mapa final'!$O$47),"")</f>
        <v/>
      </c>
      <c r="AJ12" s="53" t="str">
        <f>IF(AND('Mapa final'!$Y$48="Muy Alta",'Mapa final'!$AA$48="Catastrófico"),CONCATENATE("R7C",'Mapa final'!$O$48),"")</f>
        <v/>
      </c>
      <c r="AK12" s="53" t="str">
        <f>IF(AND('Mapa final'!$Y$49="Muy Alta",'Mapa final'!$AA$49="Catastrófico"),CONCATENATE("R7C",'Mapa final'!$O$49),"")</f>
        <v/>
      </c>
      <c r="AL12" s="53" t="str">
        <f>IF(AND('Mapa final'!$Y$50="Muy Alta",'Mapa final'!$AA$50="Catastrófico"),CONCATENATE("R7C",'Mapa final'!$O$50),"")</f>
        <v/>
      </c>
      <c r="AM12" s="54" t="str">
        <f>IF(AND('Mapa final'!$Y$51="Muy Alta",'Mapa final'!$AA$51="Catastrófico"),CONCATENATE("R7C",'Mapa final'!$O$51),"")</f>
        <v/>
      </c>
      <c r="AN12" s="1"/>
      <c r="AO12" s="338"/>
      <c r="AP12" s="224"/>
      <c r="AQ12" s="224"/>
      <c r="AR12" s="224"/>
      <c r="AS12" s="224"/>
      <c r="AT12" s="339"/>
      <c r="AU12" s="1"/>
      <c r="AV12" s="1"/>
      <c r="AW12" s="1"/>
      <c r="AX12" s="1"/>
      <c r="AY12" s="1"/>
      <c r="AZ12" s="1"/>
      <c r="BA12" s="1"/>
      <c r="BB12" s="1"/>
      <c r="BC12" s="1"/>
      <c r="BD12" s="1"/>
      <c r="BE12" s="1"/>
      <c r="BF12" s="1"/>
      <c r="BG12" s="1"/>
      <c r="BH12" s="1"/>
      <c r="BI12" s="1"/>
    </row>
    <row r="13" spans="1:61" ht="15" customHeight="1" x14ac:dyDescent="0.25">
      <c r="A13" s="1"/>
      <c r="B13" s="329"/>
      <c r="C13" s="224"/>
      <c r="D13" s="225"/>
      <c r="E13" s="236"/>
      <c r="F13" s="224"/>
      <c r="G13" s="224"/>
      <c r="H13" s="224"/>
      <c r="I13" s="225"/>
      <c r="J13" s="49" t="str">
        <f>IF(AND('Mapa final'!$Y$52="Muy Alta",'Mapa final'!$AA$52="Leve"),CONCATENATE("R8C",'Mapa final'!$O$52),"")</f>
        <v/>
      </c>
      <c r="K13" s="50" t="str">
        <f>IF(AND('Mapa final'!$Y$53="Muy Alta",'Mapa final'!$AA$53="Leve"),CONCATENATE("R8C",'Mapa final'!$O$53),"")</f>
        <v/>
      </c>
      <c r="L13" s="50" t="str">
        <f>IF(AND('Mapa final'!$Y$54="Muy Alta",'Mapa final'!$AA$54="Leve"),CONCATENATE("R8C",'Mapa final'!$O$54),"")</f>
        <v/>
      </c>
      <c r="M13" s="50" t="str">
        <f>IF(AND('Mapa final'!$Y$55="Muy Alta",'Mapa final'!$AA$55="Leve"),CONCATENATE("R8C",'Mapa final'!$O$55),"")</f>
        <v/>
      </c>
      <c r="N13" s="50" t="str">
        <f>IF(AND('Mapa final'!$Y$56="Muy Alta",'Mapa final'!$AA$56="Leve"),CONCATENATE("R8C",'Mapa final'!$O$56),"")</f>
        <v/>
      </c>
      <c r="O13" s="51" t="str">
        <f>IF(AND('Mapa final'!$Y$57="Muy Alta",'Mapa final'!$AA$57="Leve"),CONCATENATE("R8C",'Mapa final'!$O$57),"")</f>
        <v/>
      </c>
      <c r="P13" s="49" t="str">
        <f>IF(AND('Mapa final'!$Y$52="Muy Alta",'Mapa final'!$AA$52="Menor"),CONCATENATE("R8C",'Mapa final'!$O$52),"")</f>
        <v/>
      </c>
      <c r="Q13" s="50" t="str">
        <f>IF(AND('Mapa final'!$Y$53="Muy Alta",'Mapa final'!$AA$53="Menor"),CONCATENATE("R8C",'Mapa final'!$O$53),"")</f>
        <v/>
      </c>
      <c r="R13" s="50" t="str">
        <f>IF(AND('Mapa final'!$Y$54="Muy Alta",'Mapa final'!$AA$54="Menor"),CONCATENATE("R8C",'Mapa final'!$O$54),"")</f>
        <v/>
      </c>
      <c r="S13" s="50" t="str">
        <f>IF(AND('Mapa final'!$Y$55="Muy Alta",'Mapa final'!$AA$55="Menor"),CONCATENATE("R8C",'Mapa final'!$O$55),"")</f>
        <v/>
      </c>
      <c r="T13" s="50" t="str">
        <f>IF(AND('Mapa final'!$Y$56="Muy Alta",'Mapa final'!$AA$56="Menor"),CONCATENATE("R8C",'Mapa final'!$O$56),"")</f>
        <v/>
      </c>
      <c r="U13" s="51" t="str">
        <f>IF(AND('Mapa final'!$Y$57="Muy Alta",'Mapa final'!$AA$57="Menor"),CONCATENATE("R8C",'Mapa final'!$O$57),"")</f>
        <v/>
      </c>
      <c r="V13" s="49" t="str">
        <f>IF(AND('Mapa final'!$Y$52="Muy Alta",'Mapa final'!$AA$52="Moderado"),CONCATENATE("R8C",'Mapa final'!$O$52),"")</f>
        <v/>
      </c>
      <c r="W13" s="50" t="str">
        <f>IF(AND('Mapa final'!$Y$53="Muy Alta",'Mapa final'!$AA$53="Moderado"),CONCATENATE("R8C",'Mapa final'!$O$53),"")</f>
        <v/>
      </c>
      <c r="X13" s="50" t="str">
        <f>IF(AND('Mapa final'!$Y$54="Muy Alta",'Mapa final'!$AA$54="Moderado"),CONCATENATE("R8C",'Mapa final'!$O$54),"")</f>
        <v/>
      </c>
      <c r="Y13" s="50" t="str">
        <f>IF(AND('Mapa final'!$Y$55="Muy Alta",'Mapa final'!$AA$55="Moderado"),CONCATENATE("R8C",'Mapa final'!$O$55),"")</f>
        <v/>
      </c>
      <c r="Z13" s="50" t="str">
        <f>IF(AND('Mapa final'!$Y$56="Muy Alta",'Mapa final'!$AA$56="Moderado"),CONCATENATE("R8C",'Mapa final'!$O$56),"")</f>
        <v/>
      </c>
      <c r="AA13" s="51" t="str">
        <f>IF(AND('Mapa final'!$Y$57="Muy Alta",'Mapa final'!$AA$57="Moderado"),CONCATENATE("R8C",'Mapa final'!$O$57),"")</f>
        <v/>
      </c>
      <c r="AB13" s="49" t="str">
        <f>IF(AND('Mapa final'!$Y$52="Muy Alta",'Mapa final'!$AA$52="Mayor"),CONCATENATE("R8C",'Mapa final'!$O$52),"")</f>
        <v/>
      </c>
      <c r="AC13" s="50" t="str">
        <f>IF(AND('Mapa final'!$Y$53="Muy Alta",'Mapa final'!$AA$53="Mayor"),CONCATENATE("R8C",'Mapa final'!$O$53),"")</f>
        <v/>
      </c>
      <c r="AD13" s="50" t="str">
        <f>IF(AND('Mapa final'!$Y$54="Muy Alta",'Mapa final'!$AA$54="Mayor"),CONCATENATE("R8C",'Mapa final'!$O$54),"")</f>
        <v/>
      </c>
      <c r="AE13" s="50" t="str">
        <f>IF(AND('Mapa final'!$Y$55="Muy Alta",'Mapa final'!$AA$55="Mayor"),CONCATENATE("R8C",'Mapa final'!$O$55),"")</f>
        <v/>
      </c>
      <c r="AF13" s="50" t="str">
        <f>IF(AND('Mapa final'!$Y$56="Muy Alta",'Mapa final'!$AA$56="Mayor"),CONCATENATE("R8C",'Mapa final'!$O$56),"")</f>
        <v/>
      </c>
      <c r="AG13" s="51" t="str">
        <f>IF(AND('Mapa final'!$Y$57="Muy Alta",'Mapa final'!$AA$57="Mayor"),CONCATENATE("R8C",'Mapa final'!$O$57),"")</f>
        <v/>
      </c>
      <c r="AH13" s="52" t="str">
        <f>IF(AND('Mapa final'!$Y$52="Muy Alta",'Mapa final'!$AA$52="Catastrófico"),CONCATENATE("R8C",'Mapa final'!$O$52),"")</f>
        <v/>
      </c>
      <c r="AI13" s="53" t="str">
        <f>IF(AND('Mapa final'!$Y$53="Muy Alta",'Mapa final'!$AA$53="Catastrófico"),CONCATENATE("R8C",'Mapa final'!$O$53),"")</f>
        <v/>
      </c>
      <c r="AJ13" s="53" t="str">
        <f>IF(AND('Mapa final'!$Y$54="Muy Alta",'Mapa final'!$AA$54="Catastrófico"),CONCATENATE("R8C",'Mapa final'!$O$54),"")</f>
        <v/>
      </c>
      <c r="AK13" s="53" t="str">
        <f>IF(AND('Mapa final'!$Y$55="Muy Alta",'Mapa final'!$AA$55="Catastrófico"),CONCATENATE("R8C",'Mapa final'!$O$55),"")</f>
        <v/>
      </c>
      <c r="AL13" s="53" t="str">
        <f>IF(AND('Mapa final'!$Y$56="Muy Alta",'Mapa final'!$AA$56="Catastrófico"),CONCATENATE("R8C",'Mapa final'!$O$56),"")</f>
        <v/>
      </c>
      <c r="AM13" s="54" t="str">
        <f>IF(AND('Mapa final'!$Y$57="Muy Alta",'Mapa final'!$AA$57="Catastrófico"),CONCATENATE("R8C",'Mapa final'!$O$57),"")</f>
        <v/>
      </c>
      <c r="AN13" s="1"/>
      <c r="AO13" s="338"/>
      <c r="AP13" s="224"/>
      <c r="AQ13" s="224"/>
      <c r="AR13" s="224"/>
      <c r="AS13" s="224"/>
      <c r="AT13" s="339"/>
      <c r="AU13" s="1"/>
      <c r="AV13" s="1"/>
      <c r="AW13" s="1"/>
      <c r="AX13" s="1"/>
      <c r="AY13" s="1"/>
      <c r="AZ13" s="1"/>
      <c r="BA13" s="1"/>
      <c r="BB13" s="1"/>
      <c r="BC13" s="1"/>
      <c r="BD13" s="1"/>
      <c r="BE13" s="1"/>
      <c r="BF13" s="1"/>
      <c r="BG13" s="1"/>
      <c r="BH13" s="1"/>
      <c r="BI13" s="1"/>
    </row>
    <row r="14" spans="1:61" ht="15" customHeight="1" x14ac:dyDescent="0.25">
      <c r="A14" s="1"/>
      <c r="B14" s="329"/>
      <c r="C14" s="224"/>
      <c r="D14" s="225"/>
      <c r="E14" s="236"/>
      <c r="F14" s="224"/>
      <c r="G14" s="224"/>
      <c r="H14" s="224"/>
      <c r="I14" s="225"/>
      <c r="J14" s="49" t="str">
        <f>IF(AND('Mapa final'!$Y$58="Muy Alta",'Mapa final'!$AA$58="Leve"),CONCATENATE("R9C",'Mapa final'!$O$58),"")</f>
        <v/>
      </c>
      <c r="K14" s="50" t="str">
        <f>IF(AND('Mapa final'!$Y$59="Muy Alta",'Mapa final'!$AA$59="Leve"),CONCATENATE("R9C",'Mapa final'!$O$59),"")</f>
        <v/>
      </c>
      <c r="L14" s="50" t="str">
        <f>IF(AND('Mapa final'!$Y$60="Muy Alta",'Mapa final'!$AA$60="Leve"),CONCATENATE("R9C",'Mapa final'!$O$60),"")</f>
        <v/>
      </c>
      <c r="M14" s="50" t="str">
        <f>IF(AND('Mapa final'!$Y$61="Muy Alta",'Mapa final'!$AA$61="Leve"),CONCATENATE("R9C",'Mapa final'!$O$61),"")</f>
        <v/>
      </c>
      <c r="N14" s="50" t="str">
        <f>IF(AND('Mapa final'!$Y$62="Muy Alta",'Mapa final'!$AA$62="Leve"),CONCATENATE("R9C",'Mapa final'!$O$62),"")</f>
        <v/>
      </c>
      <c r="O14" s="51" t="str">
        <f>IF(AND('Mapa final'!$Y$63="Muy Alta",'Mapa final'!$AA$63="Leve"),CONCATENATE("R9C",'Mapa final'!$O$63),"")</f>
        <v/>
      </c>
      <c r="P14" s="49" t="str">
        <f>IF(AND('Mapa final'!$Y$58="Muy Alta",'Mapa final'!$AA$58="Menor"),CONCATENATE("R9C",'Mapa final'!$O$58),"")</f>
        <v/>
      </c>
      <c r="Q14" s="50" t="str">
        <f>IF(AND('Mapa final'!$Y$59="Muy Alta",'Mapa final'!$AA$59="Menor"),CONCATENATE("R9C",'Mapa final'!$O$59),"")</f>
        <v/>
      </c>
      <c r="R14" s="50" t="str">
        <f>IF(AND('Mapa final'!$Y$60="Muy Alta",'Mapa final'!$AA$60="Menor"),CONCATENATE("R9C",'Mapa final'!$O$60),"")</f>
        <v/>
      </c>
      <c r="S14" s="50" t="str">
        <f>IF(AND('Mapa final'!$Y$61="Muy Alta",'Mapa final'!$AA$61="Menor"),CONCATENATE("R9C",'Mapa final'!$O$61),"")</f>
        <v/>
      </c>
      <c r="T14" s="50" t="str">
        <f>IF(AND('Mapa final'!$Y$62="Muy Alta",'Mapa final'!$AA$62="Menor"),CONCATENATE("R9C",'Mapa final'!$O$62),"")</f>
        <v/>
      </c>
      <c r="U14" s="51" t="str">
        <f>IF(AND('Mapa final'!$Y$63="Muy Alta",'Mapa final'!$AA$63="Menor"),CONCATENATE("R9C",'Mapa final'!$O$63),"")</f>
        <v/>
      </c>
      <c r="V14" s="49" t="str">
        <f>IF(AND('Mapa final'!$Y$58="Muy Alta",'Mapa final'!$AA$58="Moderado"),CONCATENATE("R9C",'Mapa final'!$O$58),"")</f>
        <v/>
      </c>
      <c r="W14" s="50" t="str">
        <f>IF(AND('Mapa final'!$Y$59="Muy Alta",'Mapa final'!$AA$59="Moderado"),CONCATENATE("R9C",'Mapa final'!$O$59),"")</f>
        <v/>
      </c>
      <c r="X14" s="50" t="str">
        <f>IF(AND('Mapa final'!$Y$60="Muy Alta",'Mapa final'!$AA$60="Moderado"),CONCATENATE("R9C",'Mapa final'!$O$60),"")</f>
        <v/>
      </c>
      <c r="Y14" s="50" t="str">
        <f>IF(AND('Mapa final'!$Y$61="Muy Alta",'Mapa final'!$AA$61="Moderado"),CONCATENATE("R9C",'Mapa final'!$O$61),"")</f>
        <v/>
      </c>
      <c r="Z14" s="50" t="str">
        <f>IF(AND('Mapa final'!$Y$62="Muy Alta",'Mapa final'!$AA$62="Moderado"),CONCATENATE("R9C",'Mapa final'!$O$62),"")</f>
        <v/>
      </c>
      <c r="AA14" s="51" t="str">
        <f>IF(AND('Mapa final'!$Y$63="Muy Alta",'Mapa final'!$AA$63="Moderado"),CONCATENATE("R9C",'Mapa final'!$O$63),"")</f>
        <v/>
      </c>
      <c r="AB14" s="49" t="str">
        <f>IF(AND('Mapa final'!$Y$58="Muy Alta",'Mapa final'!$AA$58="Mayor"),CONCATENATE("R9C",'Mapa final'!$O$58),"")</f>
        <v/>
      </c>
      <c r="AC14" s="50" t="str">
        <f>IF(AND('Mapa final'!$Y$59="Muy Alta",'Mapa final'!$AA$59="Mayor"),CONCATENATE("R9C",'Mapa final'!$O$59),"")</f>
        <v/>
      </c>
      <c r="AD14" s="50" t="str">
        <f>IF(AND('Mapa final'!$Y$60="Muy Alta",'Mapa final'!$AA$60="Mayor"),CONCATENATE("R9C",'Mapa final'!$O$60),"")</f>
        <v/>
      </c>
      <c r="AE14" s="50" t="str">
        <f>IF(AND('Mapa final'!$Y$61="Muy Alta",'Mapa final'!$AA$61="Mayor"),CONCATENATE("R9C",'Mapa final'!$O$61),"")</f>
        <v/>
      </c>
      <c r="AF14" s="50" t="str">
        <f>IF(AND('Mapa final'!$Y$62="Muy Alta",'Mapa final'!$AA$62="Mayor"),CONCATENATE("R9C",'Mapa final'!$O$62),"")</f>
        <v/>
      </c>
      <c r="AG14" s="51" t="str">
        <f>IF(AND('Mapa final'!$Y$63="Muy Alta",'Mapa final'!$AA$63="Mayor"),CONCATENATE("R9C",'Mapa final'!$O$63),"")</f>
        <v/>
      </c>
      <c r="AH14" s="52" t="str">
        <f>IF(AND('Mapa final'!$Y$58="Muy Alta",'Mapa final'!$AA$58="Catastrófico"),CONCATENATE("R9C",'Mapa final'!$O$58),"")</f>
        <v/>
      </c>
      <c r="AI14" s="53" t="str">
        <f>IF(AND('Mapa final'!$Y$59="Muy Alta",'Mapa final'!$AA$59="Catastrófico"),CONCATENATE("R9C",'Mapa final'!$O$59),"")</f>
        <v/>
      </c>
      <c r="AJ14" s="53" t="str">
        <f>IF(AND('Mapa final'!$Y$60="Muy Alta",'Mapa final'!$AA$60="Catastrófico"),CONCATENATE("R9C",'Mapa final'!$O$60),"")</f>
        <v/>
      </c>
      <c r="AK14" s="53" t="str">
        <f>IF(AND('Mapa final'!$Y$61="Muy Alta",'Mapa final'!$AA$61="Catastrófico"),CONCATENATE("R9C",'Mapa final'!$O$61),"")</f>
        <v/>
      </c>
      <c r="AL14" s="53" t="str">
        <f>IF(AND('Mapa final'!$Y$62="Muy Alta",'Mapa final'!$AA$62="Catastrófico"),CONCATENATE("R9C",'Mapa final'!$O$62),"")</f>
        <v/>
      </c>
      <c r="AM14" s="54" t="str">
        <f>IF(AND('Mapa final'!$Y$63="Muy Alta",'Mapa final'!$AA$63="Catastrófico"),CONCATENATE("R9C",'Mapa final'!$O$63),"")</f>
        <v/>
      </c>
      <c r="AN14" s="1"/>
      <c r="AO14" s="338"/>
      <c r="AP14" s="224"/>
      <c r="AQ14" s="224"/>
      <c r="AR14" s="224"/>
      <c r="AS14" s="224"/>
      <c r="AT14" s="339"/>
      <c r="AU14" s="1"/>
      <c r="AV14" s="1"/>
      <c r="AW14" s="1"/>
      <c r="AX14" s="1"/>
      <c r="AY14" s="1"/>
      <c r="AZ14" s="1"/>
      <c r="BA14" s="1"/>
      <c r="BB14" s="1"/>
      <c r="BC14" s="1"/>
      <c r="BD14" s="1"/>
      <c r="BE14" s="1"/>
      <c r="BF14" s="1"/>
      <c r="BG14" s="1"/>
      <c r="BH14" s="1"/>
      <c r="BI14" s="1"/>
    </row>
    <row r="15" spans="1:61" ht="15.75" customHeight="1" x14ac:dyDescent="0.25">
      <c r="A15" s="1"/>
      <c r="B15" s="329"/>
      <c r="C15" s="224"/>
      <c r="D15" s="225"/>
      <c r="E15" s="319"/>
      <c r="F15" s="320"/>
      <c r="G15" s="320"/>
      <c r="H15" s="320"/>
      <c r="I15" s="323"/>
      <c r="J15" s="55" t="str">
        <f>IF(AND('Mapa final'!$Y$64="Muy Alta",'Mapa final'!$AA$64="Leve"),CONCATENATE("R10C",'Mapa final'!$O$64),"")</f>
        <v/>
      </c>
      <c r="K15" s="56" t="str">
        <f>IF(AND('Mapa final'!$Y$65="Muy Alta",'Mapa final'!$AA$65="Leve"),CONCATENATE("R10C",'Mapa final'!$O$65),"")</f>
        <v/>
      </c>
      <c r="L15" s="56" t="str">
        <f>IF(AND('Mapa final'!$Y$66="Muy Alta",'Mapa final'!$AA$66="Leve"),CONCATENATE("R10C",'Mapa final'!$O$66),"")</f>
        <v/>
      </c>
      <c r="M15" s="56" t="str">
        <f>IF(AND('Mapa final'!$Y$67="Muy Alta",'Mapa final'!$AA$67="Leve"),CONCATENATE("R10C",'Mapa final'!$O$67),"")</f>
        <v/>
      </c>
      <c r="N15" s="56" t="str">
        <f>IF(AND('Mapa final'!$Y$68="Muy Alta",'Mapa final'!$AA$68="Leve"),CONCATENATE("R10C",'Mapa final'!$O$68),"")</f>
        <v/>
      </c>
      <c r="O15" s="57" t="str">
        <f>IF(AND('Mapa final'!$Y$69="Muy Alta",'Mapa final'!$AA$69="Leve"),CONCATENATE("R10C",'Mapa final'!$O$69),"")</f>
        <v/>
      </c>
      <c r="P15" s="49" t="str">
        <f>IF(AND('Mapa final'!$Y$64="Muy Alta",'Mapa final'!$AA$64="Menor"),CONCATENATE("R10C",'Mapa final'!$O$64),"")</f>
        <v/>
      </c>
      <c r="Q15" s="50" t="str">
        <f>IF(AND('Mapa final'!$Y$65="Muy Alta",'Mapa final'!$AA$65="Menor"),CONCATENATE("R10C",'Mapa final'!$O$65),"")</f>
        <v/>
      </c>
      <c r="R15" s="50" t="str">
        <f>IF(AND('Mapa final'!$Y$66="Muy Alta",'Mapa final'!$AA$66="Menor"),CONCATENATE("R10C",'Mapa final'!$O$66),"")</f>
        <v/>
      </c>
      <c r="S15" s="50" t="str">
        <f>IF(AND('Mapa final'!$Y$67="Muy Alta",'Mapa final'!$AA$67="Menor"),CONCATENATE("R10C",'Mapa final'!$O$67),"")</f>
        <v/>
      </c>
      <c r="T15" s="50" t="str">
        <f>IF(AND('Mapa final'!$Y$68="Muy Alta",'Mapa final'!$AA$68="Menor"),CONCATENATE("R10C",'Mapa final'!$O$68),"")</f>
        <v/>
      </c>
      <c r="U15" s="51" t="str">
        <f>IF(AND('Mapa final'!$Y$69="Muy Alta",'Mapa final'!$AA$69="Menor"),CONCATENATE("R10C",'Mapa final'!$O$69),"")</f>
        <v/>
      </c>
      <c r="V15" s="55" t="str">
        <f>IF(AND('Mapa final'!$Y$64="Muy Alta",'Mapa final'!$AA$64="Moderado"),CONCATENATE("R10C",'Mapa final'!$O$64),"")</f>
        <v/>
      </c>
      <c r="W15" s="56" t="str">
        <f>IF(AND('Mapa final'!$Y$65="Muy Alta",'Mapa final'!$AA$65="Moderado"),CONCATENATE("R10C",'Mapa final'!$O$65),"")</f>
        <v/>
      </c>
      <c r="X15" s="56" t="str">
        <f>IF(AND('Mapa final'!$Y$66="Muy Alta",'Mapa final'!$AA$66="Moderado"),CONCATENATE("R10C",'Mapa final'!$O$66),"")</f>
        <v/>
      </c>
      <c r="Y15" s="56" t="str">
        <f>IF(AND('Mapa final'!$Y$67="Muy Alta",'Mapa final'!$AA$67="Moderado"),CONCATENATE("R10C",'Mapa final'!$O$67),"")</f>
        <v/>
      </c>
      <c r="Z15" s="56" t="str">
        <f>IF(AND('Mapa final'!$Y$68="Muy Alta",'Mapa final'!$AA$68="Moderado"),CONCATENATE("R10C",'Mapa final'!$O$68),"")</f>
        <v/>
      </c>
      <c r="AA15" s="57" t="str">
        <f>IF(AND('Mapa final'!$Y$69="Muy Alta",'Mapa final'!$AA$69="Moderado"),CONCATENATE("R10C",'Mapa final'!$O$69),"")</f>
        <v/>
      </c>
      <c r="AB15" s="49" t="str">
        <f>IF(AND('Mapa final'!$Y$64="Muy Alta",'Mapa final'!$AA$64="Mayor"),CONCATENATE("R10C",'Mapa final'!$O$64),"")</f>
        <v/>
      </c>
      <c r="AC15" s="50" t="str">
        <f>IF(AND('Mapa final'!$Y$65="Muy Alta",'Mapa final'!$AA$65="Mayor"),CONCATENATE("R10C",'Mapa final'!$O$65),"")</f>
        <v/>
      </c>
      <c r="AD15" s="50" t="str">
        <f>IF(AND('Mapa final'!$Y$66="Muy Alta",'Mapa final'!$AA$66="Mayor"),CONCATENATE("R10C",'Mapa final'!$O$66),"")</f>
        <v/>
      </c>
      <c r="AE15" s="50" t="str">
        <f>IF(AND('Mapa final'!$Y$67="Muy Alta",'Mapa final'!$AA$67="Mayor"),CONCATENATE("R10C",'Mapa final'!$O$67),"")</f>
        <v/>
      </c>
      <c r="AF15" s="50" t="str">
        <f>IF(AND('Mapa final'!$Y$68="Muy Alta",'Mapa final'!$AA$68="Mayor"),CONCATENATE("R10C",'Mapa final'!$O$68),"")</f>
        <v/>
      </c>
      <c r="AG15" s="51" t="str">
        <f>IF(AND('Mapa final'!$Y$69="Muy Alta",'Mapa final'!$AA$69="Mayor"),CONCATENATE("R10C",'Mapa final'!$O$69),"")</f>
        <v/>
      </c>
      <c r="AH15" s="58" t="str">
        <f>IF(AND('Mapa final'!$Y$64="Muy Alta",'Mapa final'!$AA$64="Catastrófico"),CONCATENATE("R10C",'Mapa final'!$O$64),"")</f>
        <v/>
      </c>
      <c r="AI15" s="59" t="str">
        <f>IF(AND('Mapa final'!$Y$65="Muy Alta",'Mapa final'!$AA$65="Catastrófico"),CONCATENATE("R10C",'Mapa final'!$O$65),"")</f>
        <v/>
      </c>
      <c r="AJ15" s="59" t="str">
        <f>IF(AND('Mapa final'!$Y$66="Muy Alta",'Mapa final'!$AA$66="Catastrófico"),CONCATENATE("R10C",'Mapa final'!$O$66),"")</f>
        <v/>
      </c>
      <c r="AK15" s="59" t="str">
        <f>IF(AND('Mapa final'!$Y$67="Muy Alta",'Mapa final'!$AA$67="Catastrófico"),CONCATENATE("R10C",'Mapa final'!$O$67),"")</f>
        <v/>
      </c>
      <c r="AL15" s="59" t="str">
        <f>IF(AND('Mapa final'!$Y$68="Muy Alta",'Mapa final'!$AA$68="Catastrófico"),CONCATENATE("R10C",'Mapa final'!$O$68),"")</f>
        <v/>
      </c>
      <c r="AM15" s="60" t="str">
        <f>IF(AND('Mapa final'!$Y$69="Muy Alta",'Mapa final'!$AA$69="Catastrófico"),CONCATENATE("R10C",'Mapa final'!$O$69),"")</f>
        <v/>
      </c>
      <c r="AN15" s="1"/>
      <c r="AO15" s="340"/>
      <c r="AP15" s="341"/>
      <c r="AQ15" s="341"/>
      <c r="AR15" s="341"/>
      <c r="AS15" s="341"/>
      <c r="AT15" s="342"/>
      <c r="AU15" s="1"/>
      <c r="AV15" s="1"/>
      <c r="AW15" s="1"/>
      <c r="AX15" s="1"/>
      <c r="AY15" s="1"/>
      <c r="AZ15" s="1"/>
      <c r="BA15" s="1"/>
      <c r="BB15" s="1"/>
      <c r="BC15" s="1"/>
      <c r="BD15" s="1"/>
      <c r="BE15" s="1"/>
      <c r="BF15" s="1"/>
      <c r="BG15" s="1"/>
      <c r="BH15" s="1"/>
      <c r="BI15" s="1"/>
    </row>
    <row r="16" spans="1:61" ht="15" customHeight="1" x14ac:dyDescent="0.25">
      <c r="A16" s="1"/>
      <c r="B16" s="329"/>
      <c r="C16" s="224"/>
      <c r="D16" s="225"/>
      <c r="E16" s="347" t="s">
        <v>113</v>
      </c>
      <c r="F16" s="318"/>
      <c r="G16" s="318"/>
      <c r="H16" s="318"/>
      <c r="I16" s="318"/>
      <c r="J16" s="61" t="str">
        <f ca="1">IF(AND('Mapa final'!$Y$10="Alta",'Mapa final'!$AA$10="Leve"),CONCATENATE("R1C",'Mapa final'!$O$10),"")</f>
        <v/>
      </c>
      <c r="K16" s="62" t="str">
        <f>IF(AND('Mapa final'!$Y$11="Alta",'Mapa final'!$AA$11="Leve"),CONCATENATE("R1C",'Mapa final'!$O$11),"")</f>
        <v/>
      </c>
      <c r="L16" s="62" t="str">
        <f>IF(AND('Mapa final'!$Y$12="Alta",'Mapa final'!$AA$12="Leve"),CONCATENATE("R1C",'Mapa final'!$O$12),"")</f>
        <v/>
      </c>
      <c r="M16" s="62" t="str">
        <f ca="1">IF(AND('Mapa final'!$Y$13="Alta",'Mapa final'!$AA$13="Leve"),CONCATENATE("R1C",'Mapa final'!$O$13),"")</f>
        <v/>
      </c>
      <c r="N16" s="62" t="str">
        <f>IF(AND('Mapa final'!$Y$14="Alta",'Mapa final'!$AA$14="Leve"),CONCATENATE("R1C",'Mapa final'!$O$14),"")</f>
        <v/>
      </c>
      <c r="O16" s="63" t="str">
        <f ca="1">IF(AND('Mapa final'!$Y$15="Alta",'Mapa final'!$AA$15="Leve"),CONCATENATE("R1C",'Mapa final'!$O$15),"")</f>
        <v/>
      </c>
      <c r="P16" s="61" t="str">
        <f ca="1">IF(AND('Mapa final'!$Y$10="Alta",'Mapa final'!$AA$10="Menor"),CONCATENATE("R1C",'Mapa final'!$O$10),"")</f>
        <v/>
      </c>
      <c r="Q16" s="62" t="str">
        <f>IF(AND('Mapa final'!$Y$11="Alta",'Mapa final'!$AA$11="Menor"),CONCATENATE("R1C",'Mapa final'!$O$11),"")</f>
        <v/>
      </c>
      <c r="R16" s="62" t="str">
        <f>IF(AND('Mapa final'!$Y$12="Alta",'Mapa final'!$AA$12="Menor"),CONCATENATE("R1C",'Mapa final'!$O$12),"")</f>
        <v/>
      </c>
      <c r="S16" s="62" t="str">
        <f ca="1">IF(AND('Mapa final'!$Y$13="Alta",'Mapa final'!$AA$13="Menor"),CONCATENATE("R1C",'Mapa final'!$O$13),"")</f>
        <v/>
      </c>
      <c r="T16" s="62" t="str">
        <f>IF(AND('Mapa final'!$Y$14="Alta",'Mapa final'!$AA$14="Menor"),CONCATENATE("R1C",'Mapa final'!$O$14),"")</f>
        <v/>
      </c>
      <c r="U16" s="63" t="str">
        <f ca="1">IF(AND('Mapa final'!$Y$15="Alta",'Mapa final'!$AA$15="Menor"),CONCATENATE("R1C",'Mapa final'!$O$15),"")</f>
        <v/>
      </c>
      <c r="V16" s="43" t="str">
        <f ca="1">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 ca="1">IF(AND('Mapa final'!$Y$13="Alta",'Mapa final'!$AA$13="Moderado"),CONCATENATE("R1C",'Mapa final'!$O$13),"")</f>
        <v/>
      </c>
      <c r="Z16" s="44" t="str">
        <f>IF(AND('Mapa final'!$Y$14="Alta",'Mapa final'!$AA$14="Moderado"),CONCATENATE("R1C",'Mapa final'!$O$14),"")</f>
        <v/>
      </c>
      <c r="AA16" s="45" t="str">
        <f ca="1">IF(AND('Mapa final'!$Y$15="Alta",'Mapa final'!$AA$15="Moderado"),CONCATENATE("R1C",'Mapa final'!$O$15),"")</f>
        <v/>
      </c>
      <c r="AB16" s="43" t="str">
        <f ca="1">IF(AND('Mapa final'!$Y$10="Alta",'Mapa final'!$AA$10="Mayor"),CONCATENATE("R1C",'Mapa final'!$O$10),"")</f>
        <v/>
      </c>
      <c r="AC16" s="44" t="str">
        <f>IF(AND('Mapa final'!$Y$11="Alta",'Mapa final'!$AA$11="Mayor"),CONCATENATE("R1C",'Mapa final'!$O$11),"")</f>
        <v/>
      </c>
      <c r="AD16" s="44" t="str">
        <f>IF(AND('Mapa final'!$Y$12="Alta",'Mapa final'!$AA$12="Mayor"),CONCATENATE("R1C",'Mapa final'!$O$12),"")</f>
        <v/>
      </c>
      <c r="AE16" s="44" t="str">
        <f ca="1">IF(AND('Mapa final'!$Y$13="Alta",'Mapa final'!$AA$13="Mayor"),CONCATENATE("R1C",'Mapa final'!$O$13),"")</f>
        <v/>
      </c>
      <c r="AF16" s="44" t="str">
        <f>IF(AND('Mapa final'!$Y$14="Alta",'Mapa final'!$AA$14="Mayor"),CONCATENATE("R1C",'Mapa final'!$O$14),"")</f>
        <v/>
      </c>
      <c r="AG16" s="45" t="str">
        <f ca="1">IF(AND('Mapa final'!$Y$15="Alta",'Mapa final'!$AA$15="Mayor"),CONCATENATE("R1C",'Mapa final'!$O$15),"")</f>
        <v/>
      </c>
      <c r="AH16" s="46" t="str">
        <f ca="1">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 ca="1">IF(AND('Mapa final'!$Y$13="Alta",'Mapa final'!$AA$13="Catastrófico"),CONCATENATE("R1C",'Mapa final'!$O$13),"")</f>
        <v/>
      </c>
      <c r="AL16" s="47" t="str">
        <f>IF(AND('Mapa final'!$Y$14="Alta",'Mapa final'!$AA$14="Catastrófico"),CONCATENATE("R1C",'Mapa final'!$O$14),"")</f>
        <v/>
      </c>
      <c r="AM16" s="48" t="str">
        <f ca="1">IF(AND('Mapa final'!$Y$15="Alta",'Mapa final'!$AA$15="Catastrófico"),CONCATENATE("R1C",'Mapa final'!$O$15),"")</f>
        <v/>
      </c>
      <c r="AN16" s="1"/>
      <c r="AO16" s="348" t="s">
        <v>114</v>
      </c>
      <c r="AP16" s="336"/>
      <c r="AQ16" s="336"/>
      <c r="AR16" s="336"/>
      <c r="AS16" s="336"/>
      <c r="AT16" s="337"/>
      <c r="AU16" s="1"/>
      <c r="AV16" s="1"/>
      <c r="AW16" s="1"/>
      <c r="AX16" s="1"/>
      <c r="AY16" s="1"/>
      <c r="AZ16" s="1"/>
      <c r="BA16" s="1"/>
      <c r="BB16" s="1"/>
      <c r="BC16" s="1"/>
      <c r="BD16" s="1"/>
      <c r="BE16" s="1"/>
      <c r="BF16" s="1"/>
      <c r="BG16" s="1"/>
      <c r="BH16" s="1"/>
      <c r="BI16" s="1"/>
    </row>
    <row r="17" spans="1:61" ht="15" customHeight="1" x14ac:dyDescent="0.25">
      <c r="A17" s="1"/>
      <c r="B17" s="329"/>
      <c r="C17" s="224"/>
      <c r="D17" s="225"/>
      <c r="E17" s="236"/>
      <c r="F17" s="224"/>
      <c r="G17" s="224"/>
      <c r="H17" s="224"/>
      <c r="I17" s="224"/>
      <c r="J17" s="64" t="str">
        <f>IF(AND('Mapa final'!$Y$16="Alta",'Mapa final'!$AA$16="Leve"),CONCATENATE("R2C",'Mapa final'!$O$16),"")</f>
        <v/>
      </c>
      <c r="K17" s="65" t="str">
        <f>IF(AND('Mapa final'!$Y$17="Alta",'Mapa final'!$AA$17="Leve"),CONCATENATE("R2C",'Mapa final'!$O$17),"")</f>
        <v/>
      </c>
      <c r="L17" s="65" t="str">
        <f>IF(AND('Mapa final'!$Y$18="Alta",'Mapa final'!$AA$18="Leve"),CONCATENATE("R2C",'Mapa final'!$O$18),"")</f>
        <v/>
      </c>
      <c r="M17" s="65" t="str">
        <f>IF(AND('Mapa final'!$Y$19="Alta",'Mapa final'!$AA$19="Leve"),CONCATENATE("R2C",'Mapa final'!$O$19),"")</f>
        <v/>
      </c>
      <c r="N17" s="65" t="str">
        <f>IF(AND('Mapa final'!$Y$20="Alta",'Mapa final'!$AA$20="Leve"),CONCATENATE("R2C",'Mapa final'!$O$20),"")</f>
        <v/>
      </c>
      <c r="O17" s="66" t="str">
        <f>IF(AND('Mapa final'!$Y$21="Alta",'Mapa final'!$AA$21="Leve"),CONCATENATE("R2C",'Mapa final'!$O$21),"")</f>
        <v/>
      </c>
      <c r="P17" s="64" t="str">
        <f>IF(AND('Mapa final'!$Y$16="Alta",'Mapa final'!$AA$16="Menor"),CONCATENATE("R2C",'Mapa final'!$O$16),"")</f>
        <v/>
      </c>
      <c r="Q17" s="65" t="str">
        <f>IF(AND('Mapa final'!$Y$17="Alta",'Mapa final'!$AA$17="Menor"),CONCATENATE("R2C",'Mapa final'!$O$17),"")</f>
        <v/>
      </c>
      <c r="R17" s="65" t="str">
        <f>IF(AND('Mapa final'!$Y$18="Alta",'Mapa final'!$AA$18="Menor"),CONCATENATE("R2C",'Mapa final'!$O$18),"")</f>
        <v/>
      </c>
      <c r="S17" s="65" t="str">
        <f>IF(AND('Mapa final'!$Y$19="Alta",'Mapa final'!$AA$19="Menor"),CONCATENATE("R2C",'Mapa final'!$O$19),"")</f>
        <v/>
      </c>
      <c r="T17" s="65" t="str">
        <f>IF(AND('Mapa final'!$Y$20="Alta",'Mapa final'!$AA$20="Menor"),CONCATENATE("R2C",'Mapa final'!$O$20),"")</f>
        <v/>
      </c>
      <c r="U17" s="66" t="str">
        <f>IF(AND('Mapa final'!$Y$21="Alta",'Mapa final'!$AA$21="Menor"),CONCATENATE("R2C",'Mapa final'!$O$21),"")</f>
        <v/>
      </c>
      <c r="V17" s="49" t="str">
        <f>IF(AND('Mapa final'!$Y$16="Alta",'Mapa final'!$AA$16="Moderado"),CONCATENATE("R2C",'Mapa final'!$O$16),"")</f>
        <v/>
      </c>
      <c r="W17" s="50" t="str">
        <f>IF(AND('Mapa final'!$Y$17="Alta",'Mapa final'!$AA$17="Moderado"),CONCATENATE("R2C",'Mapa final'!$O$17),"")</f>
        <v/>
      </c>
      <c r="X17" s="50" t="str">
        <f>IF(AND('Mapa final'!$Y$18="Alta",'Mapa final'!$AA$18="Moderado"),CONCATENATE("R2C",'Mapa final'!$O$18),"")</f>
        <v/>
      </c>
      <c r="Y17" s="50" t="str">
        <f>IF(AND('Mapa final'!$Y$19="Alta",'Mapa final'!$AA$19="Moderado"),CONCATENATE("R2C",'Mapa final'!$O$19),"")</f>
        <v/>
      </c>
      <c r="Z17" s="50" t="str">
        <f>IF(AND('Mapa final'!$Y$20="Alta",'Mapa final'!$AA$20="Moderado"),CONCATENATE("R2C",'Mapa final'!$O$20),"")</f>
        <v/>
      </c>
      <c r="AA17" s="51" t="str">
        <f>IF(AND('Mapa final'!$Y$21="Alta",'Mapa final'!$AA$21="Moderado"),CONCATENATE("R2C",'Mapa final'!$O$21),"")</f>
        <v/>
      </c>
      <c r="AB17" s="49" t="str">
        <f>IF(AND('Mapa final'!$Y$16="Alta",'Mapa final'!$AA$16="Mayor"),CONCATENATE("R2C",'Mapa final'!$O$16),"")</f>
        <v/>
      </c>
      <c r="AC17" s="50" t="str">
        <f>IF(AND('Mapa final'!$Y$17="Alta",'Mapa final'!$AA$17="Mayor"),CONCATENATE("R2C",'Mapa final'!$O$17),"")</f>
        <v/>
      </c>
      <c r="AD17" s="50" t="str">
        <f>IF(AND('Mapa final'!$Y$18="Alta",'Mapa final'!$AA$18="Mayor"),CONCATENATE("R2C",'Mapa final'!$O$18),"")</f>
        <v/>
      </c>
      <c r="AE17" s="50" t="str">
        <f>IF(AND('Mapa final'!$Y$19="Alta",'Mapa final'!$AA$19="Mayor"),CONCATENATE("R2C",'Mapa final'!$O$19),"")</f>
        <v/>
      </c>
      <c r="AF17" s="50" t="str">
        <f>IF(AND('Mapa final'!$Y$20="Alta",'Mapa final'!$AA$20="Mayor"),CONCATENATE("R2C",'Mapa final'!$O$20),"")</f>
        <v/>
      </c>
      <c r="AG17" s="51" t="str">
        <f>IF(AND('Mapa final'!$Y$21="Alta",'Mapa final'!$AA$21="Mayor"),CONCATENATE("R2C",'Mapa final'!$O$21),"")</f>
        <v/>
      </c>
      <c r="AH17" s="52" t="str">
        <f>IF(AND('Mapa final'!$Y$16="Alta",'Mapa final'!$AA$16="Catastrófico"),CONCATENATE("R2C",'Mapa final'!$O$16),"")</f>
        <v/>
      </c>
      <c r="AI17" s="53" t="str">
        <f>IF(AND('Mapa final'!$Y$17="Alta",'Mapa final'!$AA$17="Catastrófico"),CONCATENATE("R2C",'Mapa final'!$O$17),"")</f>
        <v/>
      </c>
      <c r="AJ17" s="53" t="str">
        <f>IF(AND('Mapa final'!$Y$18="Alta",'Mapa final'!$AA$18="Catastrófico"),CONCATENATE("R2C",'Mapa final'!$O$18),"")</f>
        <v/>
      </c>
      <c r="AK17" s="53" t="str">
        <f>IF(AND('Mapa final'!$Y$19="Alta",'Mapa final'!$AA$19="Catastrófico"),CONCATENATE("R2C",'Mapa final'!$O$19),"")</f>
        <v/>
      </c>
      <c r="AL17" s="53" t="str">
        <f>IF(AND('Mapa final'!$Y$20="Alta",'Mapa final'!$AA$20="Catastrófico"),CONCATENATE("R2C",'Mapa final'!$O$20),"")</f>
        <v/>
      </c>
      <c r="AM17" s="54" t="str">
        <f>IF(AND('Mapa final'!$Y$21="Alta",'Mapa final'!$AA$21="Catastrófico"),CONCATENATE("R2C",'Mapa final'!$O$21),"")</f>
        <v/>
      </c>
      <c r="AN17" s="1"/>
      <c r="AO17" s="338"/>
      <c r="AP17" s="224"/>
      <c r="AQ17" s="224"/>
      <c r="AR17" s="224"/>
      <c r="AS17" s="224"/>
      <c r="AT17" s="339"/>
      <c r="AU17" s="1"/>
      <c r="AV17" s="1"/>
      <c r="AW17" s="1"/>
      <c r="AX17" s="1"/>
      <c r="AY17" s="1"/>
      <c r="AZ17" s="1"/>
      <c r="BA17" s="1"/>
      <c r="BB17" s="1"/>
      <c r="BC17" s="1"/>
      <c r="BD17" s="1"/>
      <c r="BE17" s="1"/>
      <c r="BF17" s="1"/>
      <c r="BG17" s="1"/>
      <c r="BH17" s="1"/>
      <c r="BI17" s="1"/>
    </row>
    <row r="18" spans="1:61" ht="15" customHeight="1" x14ac:dyDescent="0.25">
      <c r="A18" s="1"/>
      <c r="B18" s="329"/>
      <c r="C18" s="224"/>
      <c r="D18" s="225"/>
      <c r="E18" s="236"/>
      <c r="F18" s="224"/>
      <c r="G18" s="224"/>
      <c r="H18" s="224"/>
      <c r="I18" s="224"/>
      <c r="J18" s="64" t="str">
        <f>IF(AND('Mapa final'!$Y$22="Alta",'Mapa final'!$AA$22="Leve"),CONCATENATE("R3C",'Mapa final'!$O$22),"")</f>
        <v/>
      </c>
      <c r="K18" s="65" t="str">
        <f>IF(AND('Mapa final'!$Y$23="Alta",'Mapa final'!$AA$23="Leve"),CONCATENATE("R3C",'Mapa final'!$O$23),"")</f>
        <v/>
      </c>
      <c r="L18" s="65" t="str">
        <f>IF(AND('Mapa final'!$Y$24="Alta",'Mapa final'!$AA$24="Leve"),CONCATENATE("R3C",'Mapa final'!$O$24),"")</f>
        <v/>
      </c>
      <c r="M18" s="65" t="str">
        <f>IF(AND('Mapa final'!$Y$25="Alta",'Mapa final'!$AA$25="Leve"),CONCATENATE("R3C",'Mapa final'!$O$25),"")</f>
        <v/>
      </c>
      <c r="N18" s="65" t="str">
        <f>IF(AND('Mapa final'!$Y$26="Alta",'Mapa final'!$AA$26="Leve"),CONCATENATE("R3C",'Mapa final'!$O$26),"")</f>
        <v/>
      </c>
      <c r="O18" s="66" t="str">
        <f>IF(AND('Mapa final'!$Y$27="Alta",'Mapa final'!$AA$27="Leve"),CONCATENATE("R3C",'Mapa final'!$O$27),"")</f>
        <v/>
      </c>
      <c r="P18" s="64" t="str">
        <f>IF(AND('Mapa final'!$Y$22="Alta",'Mapa final'!$AA$22="Menor"),CONCATENATE("R3C",'Mapa final'!$O$22),"")</f>
        <v/>
      </c>
      <c r="Q18" s="65" t="str">
        <f>IF(AND('Mapa final'!$Y$23="Alta",'Mapa final'!$AA$23="Menor"),CONCATENATE("R3C",'Mapa final'!$O$23),"")</f>
        <v/>
      </c>
      <c r="R18" s="65" t="str">
        <f>IF(AND('Mapa final'!$Y$24="Alta",'Mapa final'!$AA$24="Menor"),CONCATENATE("R3C",'Mapa final'!$O$24),"")</f>
        <v/>
      </c>
      <c r="S18" s="65" t="str">
        <f>IF(AND('Mapa final'!$Y$25="Alta",'Mapa final'!$AA$25="Menor"),CONCATENATE("R3C",'Mapa final'!$O$25),"")</f>
        <v/>
      </c>
      <c r="T18" s="65" t="str">
        <f>IF(AND('Mapa final'!$Y$26="Alta",'Mapa final'!$AA$26="Menor"),CONCATENATE("R3C",'Mapa final'!$O$26),"")</f>
        <v/>
      </c>
      <c r="U18" s="66" t="str">
        <f>IF(AND('Mapa final'!$Y$27="Alta",'Mapa final'!$AA$27="Menor"),CONCATENATE("R3C",'Mapa final'!$O$27),"")</f>
        <v/>
      </c>
      <c r="V18" s="49" t="str">
        <f>IF(AND('Mapa final'!$Y$22="Alta",'Mapa final'!$AA$22="Moderado"),CONCATENATE("R3C",'Mapa final'!$O$22),"")</f>
        <v/>
      </c>
      <c r="W18" s="50" t="str">
        <f>IF(AND('Mapa final'!$Y$23="Alta",'Mapa final'!$AA$23="Moderado"),CONCATENATE("R3C",'Mapa final'!$O$23),"")</f>
        <v/>
      </c>
      <c r="X18" s="50" t="str">
        <f>IF(AND('Mapa final'!$Y$24="Alta",'Mapa final'!$AA$24="Moderado"),CONCATENATE("R3C",'Mapa final'!$O$24),"")</f>
        <v/>
      </c>
      <c r="Y18" s="50" t="str">
        <f>IF(AND('Mapa final'!$Y$25="Alta",'Mapa final'!$AA$25="Moderado"),CONCATENATE("R3C",'Mapa final'!$O$25),"")</f>
        <v/>
      </c>
      <c r="Z18" s="50" t="str">
        <f>IF(AND('Mapa final'!$Y$26="Alta",'Mapa final'!$AA$26="Moderado"),CONCATENATE("R3C",'Mapa final'!$O$26),"")</f>
        <v/>
      </c>
      <c r="AA18" s="51" t="str">
        <f>IF(AND('Mapa final'!$Y$27="Alta",'Mapa final'!$AA$27="Moderado"),CONCATENATE("R3C",'Mapa final'!$O$27),"")</f>
        <v/>
      </c>
      <c r="AB18" s="49" t="str">
        <f>IF(AND('Mapa final'!$Y$22="Alta",'Mapa final'!$AA$22="Mayor"),CONCATENATE("R3C",'Mapa final'!$O$22),"")</f>
        <v/>
      </c>
      <c r="AC18" s="50" t="str">
        <f>IF(AND('Mapa final'!$Y$23="Alta",'Mapa final'!$AA$23="Mayor"),CONCATENATE("R3C",'Mapa final'!$O$23),"")</f>
        <v/>
      </c>
      <c r="AD18" s="50" t="str">
        <f>IF(AND('Mapa final'!$Y$24="Alta",'Mapa final'!$AA$24="Mayor"),CONCATENATE("R3C",'Mapa final'!$O$24),"")</f>
        <v/>
      </c>
      <c r="AE18" s="50" t="str">
        <f>IF(AND('Mapa final'!$Y$25="Alta",'Mapa final'!$AA$25="Mayor"),CONCATENATE("R3C",'Mapa final'!$O$25),"")</f>
        <v/>
      </c>
      <c r="AF18" s="50" t="str">
        <f>IF(AND('Mapa final'!$Y$26="Alta",'Mapa final'!$AA$26="Mayor"),CONCATENATE("R3C",'Mapa final'!$O$26),"")</f>
        <v/>
      </c>
      <c r="AG18" s="51" t="str">
        <f>IF(AND('Mapa final'!$Y$27="Alta",'Mapa final'!$AA$27="Mayor"),CONCATENATE("R3C",'Mapa final'!$O$27),"")</f>
        <v/>
      </c>
      <c r="AH18" s="52" t="str">
        <f>IF(AND('Mapa final'!$Y$22="Alta",'Mapa final'!$AA$22="Catastrófico"),CONCATENATE("R3C",'Mapa final'!$O$22),"")</f>
        <v/>
      </c>
      <c r="AI18" s="53" t="str">
        <f>IF(AND('Mapa final'!$Y$23="Alta",'Mapa final'!$AA$23="Catastrófico"),CONCATENATE("R3C",'Mapa final'!$O$23),"")</f>
        <v/>
      </c>
      <c r="AJ18" s="53" t="str">
        <f>IF(AND('Mapa final'!$Y$24="Alta",'Mapa final'!$AA$24="Catastrófico"),CONCATENATE("R3C",'Mapa final'!$O$24),"")</f>
        <v/>
      </c>
      <c r="AK18" s="53" t="str">
        <f>IF(AND('Mapa final'!$Y$25="Alta",'Mapa final'!$AA$25="Catastrófico"),CONCATENATE("R3C",'Mapa final'!$O$25),"")</f>
        <v/>
      </c>
      <c r="AL18" s="53" t="str">
        <f>IF(AND('Mapa final'!$Y$26="Alta",'Mapa final'!$AA$26="Catastrófico"),CONCATENATE("R3C",'Mapa final'!$O$26),"")</f>
        <v/>
      </c>
      <c r="AM18" s="54" t="str">
        <f>IF(AND('Mapa final'!$Y$27="Alta",'Mapa final'!$AA$27="Catastrófico"),CONCATENATE("R3C",'Mapa final'!$O$27),"")</f>
        <v/>
      </c>
      <c r="AN18" s="1"/>
      <c r="AO18" s="338"/>
      <c r="AP18" s="224"/>
      <c r="AQ18" s="224"/>
      <c r="AR18" s="224"/>
      <c r="AS18" s="224"/>
      <c r="AT18" s="339"/>
      <c r="AU18" s="1"/>
      <c r="AV18" s="1"/>
      <c r="AW18" s="1"/>
      <c r="AX18" s="1"/>
      <c r="AY18" s="1"/>
      <c r="AZ18" s="1"/>
      <c r="BA18" s="1"/>
      <c r="BB18" s="1"/>
      <c r="BC18" s="1"/>
      <c r="BD18" s="1"/>
      <c r="BE18" s="1"/>
      <c r="BF18" s="1"/>
      <c r="BG18" s="1"/>
      <c r="BH18" s="1"/>
      <c r="BI18" s="1"/>
    </row>
    <row r="19" spans="1:61" ht="15" customHeight="1" x14ac:dyDescent="0.25">
      <c r="A19" s="1"/>
      <c r="B19" s="329"/>
      <c r="C19" s="224"/>
      <c r="D19" s="225"/>
      <c r="E19" s="236"/>
      <c r="F19" s="224"/>
      <c r="G19" s="224"/>
      <c r="H19" s="224"/>
      <c r="I19" s="224"/>
      <c r="J19" s="64" t="str">
        <f>IF(AND('Mapa final'!$Y$28="Alta",'Mapa final'!$AA$28="Leve"),CONCATENATE("R4C",'Mapa final'!$O$28),"")</f>
        <v/>
      </c>
      <c r="K19" s="65" t="str">
        <f>IF(AND('Mapa final'!$Y$29="Alta",'Mapa final'!$AA$29="Leve"),CONCATENATE("R4C",'Mapa final'!$O$29),"")</f>
        <v/>
      </c>
      <c r="L19" s="65" t="str">
        <f>IF(AND('Mapa final'!$Y$30="Alta",'Mapa final'!$AA$30="Leve"),CONCATENATE("R4C",'Mapa final'!$O$30),"")</f>
        <v/>
      </c>
      <c r="M19" s="65" t="str">
        <f>IF(AND('Mapa final'!$Y$31="Alta",'Mapa final'!$AA$31="Leve"),CONCATENATE("R4C",'Mapa final'!$O$31),"")</f>
        <v/>
      </c>
      <c r="N19" s="65" t="str">
        <f>IF(AND('Mapa final'!$Y$32="Alta",'Mapa final'!$AA$32="Leve"),CONCATENATE("R4C",'Mapa final'!$O$32),"")</f>
        <v/>
      </c>
      <c r="O19" s="66" t="str">
        <f>IF(AND('Mapa final'!$Y$33="Alta",'Mapa final'!$AA$33="Leve"),CONCATENATE("R4C",'Mapa final'!$O$33),"")</f>
        <v/>
      </c>
      <c r="P19" s="64" t="str">
        <f>IF(AND('Mapa final'!$Y$28="Alta",'Mapa final'!$AA$28="Menor"),CONCATENATE("R4C",'Mapa final'!$O$28),"")</f>
        <v/>
      </c>
      <c r="Q19" s="65" t="str">
        <f>IF(AND('Mapa final'!$Y$29="Alta",'Mapa final'!$AA$29="Menor"),CONCATENATE("R4C",'Mapa final'!$O$29),"")</f>
        <v/>
      </c>
      <c r="R19" s="65" t="str">
        <f>IF(AND('Mapa final'!$Y$30="Alta",'Mapa final'!$AA$30="Menor"),CONCATENATE("R4C",'Mapa final'!$O$30),"")</f>
        <v/>
      </c>
      <c r="S19" s="65" t="str">
        <f>IF(AND('Mapa final'!$Y$31="Alta",'Mapa final'!$AA$31="Menor"),CONCATENATE("R4C",'Mapa final'!$O$31),"")</f>
        <v/>
      </c>
      <c r="T19" s="65" t="str">
        <f>IF(AND('Mapa final'!$Y$32="Alta",'Mapa final'!$AA$32="Menor"),CONCATENATE("R4C",'Mapa final'!$O$32),"")</f>
        <v/>
      </c>
      <c r="U19" s="66" t="str">
        <f>IF(AND('Mapa final'!$Y$33="Alta",'Mapa final'!$AA$33="Menor"),CONCATENATE("R4C",'Mapa final'!$O$33),"")</f>
        <v/>
      </c>
      <c r="V19" s="49" t="str">
        <f>IF(AND('Mapa final'!$Y$28="Alta",'Mapa final'!$AA$28="Moderado"),CONCATENATE("R4C",'Mapa final'!$O$28),"")</f>
        <v/>
      </c>
      <c r="W19" s="50" t="str">
        <f>IF(AND('Mapa final'!$Y$29="Alta",'Mapa final'!$AA$29="Moderado"),CONCATENATE("R4C",'Mapa final'!$O$29),"")</f>
        <v/>
      </c>
      <c r="X19" s="50" t="str">
        <f>IF(AND('Mapa final'!$Y$30="Alta",'Mapa final'!$AA$30="Moderado"),CONCATENATE("R4C",'Mapa final'!$O$30),"")</f>
        <v/>
      </c>
      <c r="Y19" s="50" t="str">
        <f>IF(AND('Mapa final'!$Y$31="Alta",'Mapa final'!$AA$31="Moderado"),CONCATENATE("R4C",'Mapa final'!$O$31),"")</f>
        <v/>
      </c>
      <c r="Z19" s="50" t="str">
        <f>IF(AND('Mapa final'!$Y$32="Alta",'Mapa final'!$AA$32="Moderado"),CONCATENATE("R4C",'Mapa final'!$O$32),"")</f>
        <v/>
      </c>
      <c r="AA19" s="51" t="str">
        <f>IF(AND('Mapa final'!$Y$33="Alta",'Mapa final'!$AA$33="Moderado"),CONCATENATE("R4C",'Mapa final'!$O$33),"")</f>
        <v/>
      </c>
      <c r="AB19" s="49" t="str">
        <f>IF(AND('Mapa final'!$Y$28="Alta",'Mapa final'!$AA$28="Mayor"),CONCATENATE("R4C",'Mapa final'!$O$28),"")</f>
        <v/>
      </c>
      <c r="AC19" s="50" t="str">
        <f>IF(AND('Mapa final'!$Y$29="Alta",'Mapa final'!$AA$29="Mayor"),CONCATENATE("R4C",'Mapa final'!$O$29),"")</f>
        <v/>
      </c>
      <c r="AD19" s="50" t="str">
        <f>IF(AND('Mapa final'!$Y$30="Alta",'Mapa final'!$AA$30="Mayor"),CONCATENATE("R4C",'Mapa final'!$O$30),"")</f>
        <v/>
      </c>
      <c r="AE19" s="50" t="str">
        <f>IF(AND('Mapa final'!$Y$31="Alta",'Mapa final'!$AA$31="Mayor"),CONCATENATE("R4C",'Mapa final'!$O$31),"")</f>
        <v/>
      </c>
      <c r="AF19" s="50" t="str">
        <f>IF(AND('Mapa final'!$Y$32="Alta",'Mapa final'!$AA$32="Mayor"),CONCATENATE("R4C",'Mapa final'!$O$32),"")</f>
        <v/>
      </c>
      <c r="AG19" s="51" t="str">
        <f>IF(AND('Mapa final'!$Y$33="Alta",'Mapa final'!$AA$33="Mayor"),CONCATENATE("R4C",'Mapa final'!$O$33),"")</f>
        <v/>
      </c>
      <c r="AH19" s="52" t="str">
        <f>IF(AND('Mapa final'!$Y$28="Alta",'Mapa final'!$AA$28="Catastrófico"),CONCATENATE("R4C",'Mapa final'!$O$28),"")</f>
        <v/>
      </c>
      <c r="AI19" s="53" t="str">
        <f>IF(AND('Mapa final'!$Y$29="Alta",'Mapa final'!$AA$29="Catastrófico"),CONCATENATE("R4C",'Mapa final'!$O$29),"")</f>
        <v/>
      </c>
      <c r="AJ19" s="53" t="str">
        <f>IF(AND('Mapa final'!$Y$30="Alta",'Mapa final'!$AA$30="Catastrófico"),CONCATENATE("R4C",'Mapa final'!$O$30),"")</f>
        <v/>
      </c>
      <c r="AK19" s="53" t="str">
        <f>IF(AND('Mapa final'!$Y$31="Alta",'Mapa final'!$AA$31="Catastrófico"),CONCATENATE("R4C",'Mapa final'!$O$31),"")</f>
        <v/>
      </c>
      <c r="AL19" s="53" t="str">
        <f>IF(AND('Mapa final'!$Y$32="Alta",'Mapa final'!$AA$32="Catastrófico"),CONCATENATE("R4C",'Mapa final'!$O$32),"")</f>
        <v/>
      </c>
      <c r="AM19" s="54" t="str">
        <f>IF(AND('Mapa final'!$Y$33="Alta",'Mapa final'!$AA$33="Catastrófico"),CONCATENATE("R4C",'Mapa final'!$O$33),"")</f>
        <v/>
      </c>
      <c r="AN19" s="1"/>
      <c r="AO19" s="338"/>
      <c r="AP19" s="224"/>
      <c r="AQ19" s="224"/>
      <c r="AR19" s="224"/>
      <c r="AS19" s="224"/>
      <c r="AT19" s="339"/>
      <c r="AU19" s="1"/>
      <c r="AV19" s="1"/>
      <c r="AW19" s="1"/>
      <c r="AX19" s="1"/>
      <c r="AY19" s="1"/>
      <c r="AZ19" s="1"/>
      <c r="BA19" s="1"/>
      <c r="BB19" s="1"/>
      <c r="BC19" s="1"/>
      <c r="BD19" s="1"/>
      <c r="BE19" s="1"/>
      <c r="BF19" s="1"/>
      <c r="BG19" s="1"/>
      <c r="BH19" s="1"/>
      <c r="BI19" s="1"/>
    </row>
    <row r="20" spans="1:61" ht="15" customHeight="1" x14ac:dyDescent="0.25">
      <c r="A20" s="1"/>
      <c r="B20" s="329"/>
      <c r="C20" s="224"/>
      <c r="D20" s="225"/>
      <c r="E20" s="236"/>
      <c r="F20" s="224"/>
      <c r="G20" s="224"/>
      <c r="H20" s="224"/>
      <c r="I20" s="224"/>
      <c r="J20" s="64" t="str">
        <f>IF(AND('Mapa final'!$Y$34="Alta",'Mapa final'!$AA$34="Leve"),CONCATENATE("R5C",'Mapa final'!$O$34),"")</f>
        <v/>
      </c>
      <c r="K20" s="65" t="str">
        <f>IF(AND('Mapa final'!$Y$35="Alta",'Mapa final'!$AA$35="Leve"),CONCATENATE("R5C",'Mapa final'!$O$35),"")</f>
        <v/>
      </c>
      <c r="L20" s="65" t="str">
        <f>IF(AND('Mapa final'!$Y$36="Alta",'Mapa final'!$AA$36="Leve"),CONCATENATE("R5C",'Mapa final'!$O$36),"")</f>
        <v/>
      </c>
      <c r="M20" s="65" t="str">
        <f>IF(AND('Mapa final'!$Y$37="Alta",'Mapa final'!$AA$37="Leve"),CONCATENATE("R5C",'Mapa final'!$O$37),"")</f>
        <v/>
      </c>
      <c r="N20" s="65" t="str">
        <f>IF(AND('Mapa final'!$Y$38="Alta",'Mapa final'!$AA$38="Leve"),CONCATENATE("R5C",'Mapa final'!$O$38),"")</f>
        <v/>
      </c>
      <c r="O20" s="66" t="str">
        <f>IF(AND('Mapa final'!$Y$39="Alta",'Mapa final'!$AA$39="Leve"),CONCATENATE("R5C",'Mapa final'!$O$39),"")</f>
        <v/>
      </c>
      <c r="P20" s="64" t="str">
        <f>IF(AND('Mapa final'!$Y$34="Alta",'Mapa final'!$AA$34="Menor"),CONCATENATE("R5C",'Mapa final'!$O$34),"")</f>
        <v/>
      </c>
      <c r="Q20" s="65" t="str">
        <f>IF(AND('Mapa final'!$Y$35="Alta",'Mapa final'!$AA$35="Menor"),CONCATENATE("R5C",'Mapa final'!$O$35),"")</f>
        <v/>
      </c>
      <c r="R20" s="65" t="str">
        <f>IF(AND('Mapa final'!$Y$36="Alta",'Mapa final'!$AA$36="Menor"),CONCATENATE("R5C",'Mapa final'!$O$36),"")</f>
        <v/>
      </c>
      <c r="S20" s="65" t="str">
        <f>IF(AND('Mapa final'!$Y$37="Alta",'Mapa final'!$AA$37="Menor"),CONCATENATE("R5C",'Mapa final'!$O$37),"")</f>
        <v/>
      </c>
      <c r="T20" s="65" t="str">
        <f>IF(AND('Mapa final'!$Y$38="Alta",'Mapa final'!$AA$38="Menor"),CONCATENATE("R5C",'Mapa final'!$O$38),"")</f>
        <v/>
      </c>
      <c r="U20" s="66" t="str">
        <f>IF(AND('Mapa final'!$Y$39="Alta",'Mapa final'!$AA$39="Menor"),CONCATENATE("R5C",'Mapa final'!$O$39),"")</f>
        <v/>
      </c>
      <c r="V20" s="49" t="str">
        <f>IF(AND('Mapa final'!$Y$34="Alta",'Mapa final'!$AA$34="Moderado"),CONCATENATE("R5C",'Mapa final'!$O$34),"")</f>
        <v/>
      </c>
      <c r="W20" s="50" t="str">
        <f>IF(AND('Mapa final'!$Y$35="Alta",'Mapa final'!$AA$35="Moderado"),CONCATENATE("R5C",'Mapa final'!$O$35),"")</f>
        <v/>
      </c>
      <c r="X20" s="50" t="str">
        <f>IF(AND('Mapa final'!$Y$36="Alta",'Mapa final'!$AA$36="Moderado"),CONCATENATE("R5C",'Mapa final'!$O$36),"")</f>
        <v/>
      </c>
      <c r="Y20" s="50" t="str">
        <f>IF(AND('Mapa final'!$Y$37="Alta",'Mapa final'!$AA$37="Moderado"),CONCATENATE("R5C",'Mapa final'!$O$37),"")</f>
        <v/>
      </c>
      <c r="Z20" s="50" t="str">
        <f>IF(AND('Mapa final'!$Y$38="Alta",'Mapa final'!$AA$38="Moderado"),CONCATENATE("R5C",'Mapa final'!$O$38),"")</f>
        <v/>
      </c>
      <c r="AA20" s="51" t="str">
        <f>IF(AND('Mapa final'!$Y$39="Alta",'Mapa final'!$AA$39="Moderado"),CONCATENATE("R5C",'Mapa final'!$O$39),"")</f>
        <v/>
      </c>
      <c r="AB20" s="49" t="str">
        <f>IF(AND('Mapa final'!$Y$34="Alta",'Mapa final'!$AA$34="Mayor"),CONCATENATE("R5C",'Mapa final'!$O$34),"")</f>
        <v/>
      </c>
      <c r="AC20" s="50" t="str">
        <f>IF(AND('Mapa final'!$Y$35="Alta",'Mapa final'!$AA$35="Mayor"),CONCATENATE("R5C",'Mapa final'!$O$35),"")</f>
        <v/>
      </c>
      <c r="AD20" s="50" t="str">
        <f>IF(AND('Mapa final'!$Y$36="Alta",'Mapa final'!$AA$36="Mayor"),CONCATENATE("R5C",'Mapa final'!$O$36),"")</f>
        <v/>
      </c>
      <c r="AE20" s="50" t="str">
        <f>IF(AND('Mapa final'!$Y$37="Alta",'Mapa final'!$AA$37="Mayor"),CONCATENATE("R5C",'Mapa final'!$O$37),"")</f>
        <v/>
      </c>
      <c r="AF20" s="50" t="str">
        <f>IF(AND('Mapa final'!$Y$38="Alta",'Mapa final'!$AA$38="Mayor"),CONCATENATE("R5C",'Mapa final'!$O$38),"")</f>
        <v/>
      </c>
      <c r="AG20" s="51" t="str">
        <f>IF(AND('Mapa final'!$Y$39="Alta",'Mapa final'!$AA$39="Mayor"),CONCATENATE("R5C",'Mapa final'!$O$39),"")</f>
        <v/>
      </c>
      <c r="AH20" s="52" t="str">
        <f>IF(AND('Mapa final'!$Y$34="Alta",'Mapa final'!$AA$34="Catastrófico"),CONCATENATE("R5C",'Mapa final'!$O$34),"")</f>
        <v/>
      </c>
      <c r="AI20" s="53" t="str">
        <f>IF(AND('Mapa final'!$Y$35="Alta",'Mapa final'!$AA$35="Catastrófico"),CONCATENATE("R5C",'Mapa final'!$O$35),"")</f>
        <v/>
      </c>
      <c r="AJ20" s="53" t="str">
        <f>IF(AND('Mapa final'!$Y$36="Alta",'Mapa final'!$AA$36="Catastrófico"),CONCATENATE("R5C",'Mapa final'!$O$36),"")</f>
        <v/>
      </c>
      <c r="AK20" s="53" t="str">
        <f>IF(AND('Mapa final'!$Y$37="Alta",'Mapa final'!$AA$37="Catastrófico"),CONCATENATE("R5C",'Mapa final'!$O$37),"")</f>
        <v/>
      </c>
      <c r="AL20" s="53" t="str">
        <f>IF(AND('Mapa final'!$Y$38="Alta",'Mapa final'!$AA$38="Catastrófico"),CONCATENATE("R5C",'Mapa final'!$O$38),"")</f>
        <v/>
      </c>
      <c r="AM20" s="54" t="str">
        <f>IF(AND('Mapa final'!$Y$39="Alta",'Mapa final'!$AA$39="Catastrófico"),CONCATENATE("R5C",'Mapa final'!$O$39),"")</f>
        <v/>
      </c>
      <c r="AN20" s="1"/>
      <c r="AO20" s="338"/>
      <c r="AP20" s="224"/>
      <c r="AQ20" s="224"/>
      <c r="AR20" s="224"/>
      <c r="AS20" s="224"/>
      <c r="AT20" s="339"/>
      <c r="AU20" s="1"/>
      <c r="AV20" s="1"/>
      <c r="AW20" s="1"/>
      <c r="AX20" s="1"/>
      <c r="AY20" s="1"/>
      <c r="AZ20" s="1"/>
      <c r="BA20" s="1"/>
      <c r="BB20" s="1"/>
      <c r="BC20" s="1"/>
      <c r="BD20" s="1"/>
      <c r="BE20" s="1"/>
      <c r="BF20" s="1"/>
      <c r="BG20" s="1"/>
      <c r="BH20" s="1"/>
      <c r="BI20" s="1"/>
    </row>
    <row r="21" spans="1:61" ht="15" customHeight="1" x14ac:dyDescent="0.25">
      <c r="A21" s="1"/>
      <c r="B21" s="329"/>
      <c r="C21" s="224"/>
      <c r="D21" s="225"/>
      <c r="E21" s="236"/>
      <c r="F21" s="224"/>
      <c r="G21" s="224"/>
      <c r="H21" s="224"/>
      <c r="I21" s="224"/>
      <c r="J21" s="64" t="str">
        <f>IF(AND('Mapa final'!$Y$40="Alta",'Mapa final'!$AA$40="Leve"),CONCATENATE("R6C",'Mapa final'!$O$40),"")</f>
        <v/>
      </c>
      <c r="K21" s="65" t="str">
        <f>IF(AND('Mapa final'!$Y$41="Alta",'Mapa final'!$AA$41="Leve"),CONCATENATE("R6C",'Mapa final'!$O$41),"")</f>
        <v/>
      </c>
      <c r="L21" s="65" t="str">
        <f>IF(AND('Mapa final'!$Y$42="Alta",'Mapa final'!$AA$42="Leve"),CONCATENATE("R6C",'Mapa final'!$O$42),"")</f>
        <v/>
      </c>
      <c r="M21" s="65" t="str">
        <f>IF(AND('Mapa final'!$Y$43="Alta",'Mapa final'!$AA$43="Leve"),CONCATENATE("R6C",'Mapa final'!$O$43),"")</f>
        <v/>
      </c>
      <c r="N21" s="65" t="str">
        <f>IF(AND('Mapa final'!$Y$44="Alta",'Mapa final'!$AA$44="Leve"),CONCATENATE("R6C",'Mapa final'!$O$44),"")</f>
        <v/>
      </c>
      <c r="O21" s="66" t="str">
        <f>IF(AND('Mapa final'!$Y$45="Alta",'Mapa final'!$AA$45="Leve"),CONCATENATE("R6C",'Mapa final'!$O$45),"")</f>
        <v/>
      </c>
      <c r="P21" s="64" t="str">
        <f>IF(AND('Mapa final'!$Y$40="Alta",'Mapa final'!$AA$40="Menor"),CONCATENATE("R6C",'Mapa final'!$O$40),"")</f>
        <v/>
      </c>
      <c r="Q21" s="65" t="str">
        <f>IF(AND('Mapa final'!$Y$41="Alta",'Mapa final'!$AA$41="Menor"),CONCATENATE("R6C",'Mapa final'!$O$41),"")</f>
        <v/>
      </c>
      <c r="R21" s="65" t="str">
        <f>IF(AND('Mapa final'!$Y$42="Alta",'Mapa final'!$AA$42="Menor"),CONCATENATE("R6C",'Mapa final'!$O$42),"")</f>
        <v/>
      </c>
      <c r="S21" s="65" t="str">
        <f>IF(AND('Mapa final'!$Y$43="Alta",'Mapa final'!$AA$43="Menor"),CONCATENATE("R6C",'Mapa final'!$O$43),"")</f>
        <v/>
      </c>
      <c r="T21" s="65" t="str">
        <f>IF(AND('Mapa final'!$Y$44="Alta",'Mapa final'!$AA$44="Menor"),CONCATENATE("R6C",'Mapa final'!$O$44),"")</f>
        <v/>
      </c>
      <c r="U21" s="66" t="str">
        <f>IF(AND('Mapa final'!$Y$45="Alta",'Mapa final'!$AA$45="Menor"),CONCATENATE("R6C",'Mapa final'!$O$45),"")</f>
        <v/>
      </c>
      <c r="V21" s="49" t="str">
        <f>IF(AND('Mapa final'!$Y$40="Alta",'Mapa final'!$AA$40="Moderado"),CONCATENATE("R6C",'Mapa final'!$O$40),"")</f>
        <v/>
      </c>
      <c r="W21" s="50" t="str">
        <f>IF(AND('Mapa final'!$Y$41="Alta",'Mapa final'!$AA$41="Moderado"),CONCATENATE("R6C",'Mapa final'!$O$41),"")</f>
        <v/>
      </c>
      <c r="X21" s="50" t="str">
        <f>IF(AND('Mapa final'!$Y$42="Alta",'Mapa final'!$AA$42="Moderado"),CONCATENATE("R6C",'Mapa final'!$O$42),"")</f>
        <v/>
      </c>
      <c r="Y21" s="50" t="str">
        <f>IF(AND('Mapa final'!$Y$43="Alta",'Mapa final'!$AA$43="Moderado"),CONCATENATE("R6C",'Mapa final'!$O$43),"")</f>
        <v/>
      </c>
      <c r="Z21" s="50" t="str">
        <f>IF(AND('Mapa final'!$Y$44="Alta",'Mapa final'!$AA$44="Moderado"),CONCATENATE("R6C",'Mapa final'!$O$44),"")</f>
        <v/>
      </c>
      <c r="AA21" s="51" t="str">
        <f>IF(AND('Mapa final'!$Y$45="Alta",'Mapa final'!$AA$45="Moderado"),CONCATENATE("R6C",'Mapa final'!$O$45),"")</f>
        <v/>
      </c>
      <c r="AB21" s="49" t="str">
        <f>IF(AND('Mapa final'!$Y$40="Alta",'Mapa final'!$AA$40="Mayor"),CONCATENATE("R6C",'Mapa final'!$O$40),"")</f>
        <v/>
      </c>
      <c r="AC21" s="50" t="str">
        <f>IF(AND('Mapa final'!$Y$41="Alta",'Mapa final'!$AA$41="Mayor"),CONCATENATE("R6C",'Mapa final'!$O$41),"")</f>
        <v/>
      </c>
      <c r="AD21" s="50" t="str">
        <f>IF(AND('Mapa final'!$Y$42="Alta",'Mapa final'!$AA$42="Mayor"),CONCATENATE("R6C",'Mapa final'!$O$42),"")</f>
        <v/>
      </c>
      <c r="AE21" s="50" t="str">
        <f>IF(AND('Mapa final'!$Y$43="Alta",'Mapa final'!$AA$43="Mayor"),CONCATENATE("R6C",'Mapa final'!$O$43),"")</f>
        <v/>
      </c>
      <c r="AF21" s="50" t="str">
        <f>IF(AND('Mapa final'!$Y$44="Alta",'Mapa final'!$AA$44="Mayor"),CONCATENATE("R6C",'Mapa final'!$O$44),"")</f>
        <v/>
      </c>
      <c r="AG21" s="51" t="str">
        <f>IF(AND('Mapa final'!$Y$45="Alta",'Mapa final'!$AA$45="Mayor"),CONCATENATE("R6C",'Mapa final'!$O$45),"")</f>
        <v/>
      </c>
      <c r="AH21" s="52" t="str">
        <f>IF(AND('Mapa final'!$Y$40="Alta",'Mapa final'!$AA$40="Catastrófico"),CONCATENATE("R6C",'Mapa final'!$O$40),"")</f>
        <v/>
      </c>
      <c r="AI21" s="53" t="str">
        <f>IF(AND('Mapa final'!$Y$41="Alta",'Mapa final'!$AA$41="Catastrófico"),CONCATENATE("R6C",'Mapa final'!$O$41),"")</f>
        <v/>
      </c>
      <c r="AJ21" s="53" t="str">
        <f>IF(AND('Mapa final'!$Y$42="Alta",'Mapa final'!$AA$42="Catastrófico"),CONCATENATE("R6C",'Mapa final'!$O$42),"")</f>
        <v/>
      </c>
      <c r="AK21" s="53" t="str">
        <f>IF(AND('Mapa final'!$Y$43="Alta",'Mapa final'!$AA$43="Catastrófico"),CONCATENATE("R6C",'Mapa final'!$O$43),"")</f>
        <v/>
      </c>
      <c r="AL21" s="53" t="str">
        <f>IF(AND('Mapa final'!$Y$44="Alta",'Mapa final'!$AA$44="Catastrófico"),CONCATENATE("R6C",'Mapa final'!$O$44),"")</f>
        <v/>
      </c>
      <c r="AM21" s="54" t="str">
        <f>IF(AND('Mapa final'!$Y$45="Alta",'Mapa final'!$AA$45="Catastrófico"),CONCATENATE("R6C",'Mapa final'!$O$45),"")</f>
        <v/>
      </c>
      <c r="AN21" s="1"/>
      <c r="AO21" s="338"/>
      <c r="AP21" s="224"/>
      <c r="AQ21" s="224"/>
      <c r="AR21" s="224"/>
      <c r="AS21" s="224"/>
      <c r="AT21" s="339"/>
      <c r="AU21" s="1"/>
      <c r="AV21" s="1"/>
      <c r="AW21" s="1"/>
      <c r="AX21" s="1"/>
      <c r="AY21" s="1"/>
      <c r="AZ21" s="1"/>
      <c r="BA21" s="1"/>
      <c r="BB21" s="1"/>
      <c r="BC21" s="1"/>
      <c r="BD21" s="1"/>
      <c r="BE21" s="1"/>
      <c r="BF21" s="1"/>
      <c r="BG21" s="1"/>
      <c r="BH21" s="1"/>
      <c r="BI21" s="1"/>
    </row>
    <row r="22" spans="1:61" ht="15" customHeight="1" x14ac:dyDescent="0.25">
      <c r="A22" s="1"/>
      <c r="B22" s="329"/>
      <c r="C22" s="224"/>
      <c r="D22" s="225"/>
      <c r="E22" s="236"/>
      <c r="F22" s="224"/>
      <c r="G22" s="224"/>
      <c r="H22" s="224"/>
      <c r="I22" s="224"/>
      <c r="J22" s="64" t="str">
        <f>IF(AND('Mapa final'!$Y$46="Alta",'Mapa final'!$AA$46="Leve"),CONCATENATE("R7C",'Mapa final'!$O$46),"")</f>
        <v/>
      </c>
      <c r="K22" s="65" t="str">
        <f>IF(AND('Mapa final'!$Y$47="Alta",'Mapa final'!$AA$47="Leve"),CONCATENATE("R7C",'Mapa final'!$O$47),"")</f>
        <v/>
      </c>
      <c r="L22" s="65" t="str">
        <f>IF(AND('Mapa final'!$Y$48="Alta",'Mapa final'!$AA$48="Leve"),CONCATENATE("R7C",'Mapa final'!$O$48),"")</f>
        <v/>
      </c>
      <c r="M22" s="65" t="str">
        <f>IF(AND('Mapa final'!$Y$49="Alta",'Mapa final'!$AA$49="Leve"),CONCATENATE("R7C",'Mapa final'!$O$49),"")</f>
        <v/>
      </c>
      <c r="N22" s="65" t="str">
        <f>IF(AND('Mapa final'!$Y$50="Alta",'Mapa final'!$AA$50="Leve"),CONCATENATE("R7C",'Mapa final'!$O$50),"")</f>
        <v/>
      </c>
      <c r="O22" s="66" t="str">
        <f>IF(AND('Mapa final'!$Y$51="Alta",'Mapa final'!$AA$51="Leve"),CONCATENATE("R7C",'Mapa final'!$O$51),"")</f>
        <v/>
      </c>
      <c r="P22" s="64" t="str">
        <f>IF(AND('Mapa final'!$Y$46="Alta",'Mapa final'!$AA$46="Menor"),CONCATENATE("R7C",'Mapa final'!$O$46),"")</f>
        <v/>
      </c>
      <c r="Q22" s="65" t="str">
        <f>IF(AND('Mapa final'!$Y$47="Alta",'Mapa final'!$AA$47="Menor"),CONCATENATE("R7C",'Mapa final'!$O$47),"")</f>
        <v/>
      </c>
      <c r="R22" s="65" t="str">
        <f>IF(AND('Mapa final'!$Y$48="Alta",'Mapa final'!$AA$48="Menor"),CONCATENATE("R7C",'Mapa final'!$O$48),"")</f>
        <v/>
      </c>
      <c r="S22" s="65" t="str">
        <f>IF(AND('Mapa final'!$Y$49="Alta",'Mapa final'!$AA$49="Menor"),CONCATENATE("R7C",'Mapa final'!$O$49),"")</f>
        <v/>
      </c>
      <c r="T22" s="65" t="str">
        <f>IF(AND('Mapa final'!$Y$50="Alta",'Mapa final'!$AA$50="Menor"),CONCATENATE("R7C",'Mapa final'!$O$50),"")</f>
        <v/>
      </c>
      <c r="U22" s="66" t="str">
        <f>IF(AND('Mapa final'!$Y$51="Alta",'Mapa final'!$AA$51="Menor"),CONCATENATE("R7C",'Mapa final'!$O$51),"")</f>
        <v/>
      </c>
      <c r="V22" s="49" t="str">
        <f>IF(AND('Mapa final'!$Y$46="Alta",'Mapa final'!$AA$46="Moderado"),CONCATENATE("R7C",'Mapa final'!$O$46),"")</f>
        <v/>
      </c>
      <c r="W22" s="50" t="str">
        <f>IF(AND('Mapa final'!$Y$47="Alta",'Mapa final'!$AA$47="Moderado"),CONCATENATE("R7C",'Mapa final'!$O$47),"")</f>
        <v/>
      </c>
      <c r="X22" s="50" t="str">
        <f>IF(AND('Mapa final'!$Y$48="Alta",'Mapa final'!$AA$48="Moderado"),CONCATENATE("R7C",'Mapa final'!$O$48),"")</f>
        <v/>
      </c>
      <c r="Y22" s="50" t="str">
        <f>IF(AND('Mapa final'!$Y$49="Alta",'Mapa final'!$AA$49="Moderado"),CONCATENATE("R7C",'Mapa final'!$O$49),"")</f>
        <v/>
      </c>
      <c r="Z22" s="50" t="str">
        <f>IF(AND('Mapa final'!$Y$50="Alta",'Mapa final'!$AA$50="Moderado"),CONCATENATE("R7C",'Mapa final'!$O$50),"")</f>
        <v/>
      </c>
      <c r="AA22" s="51" t="str">
        <f>IF(AND('Mapa final'!$Y$51="Alta",'Mapa final'!$AA$51="Moderado"),CONCATENATE("R7C",'Mapa final'!$O$51),"")</f>
        <v/>
      </c>
      <c r="AB22" s="49" t="str">
        <f>IF(AND('Mapa final'!$Y$46="Alta",'Mapa final'!$AA$46="Mayor"),CONCATENATE("R7C",'Mapa final'!$O$46),"")</f>
        <v/>
      </c>
      <c r="AC22" s="50" t="str">
        <f>IF(AND('Mapa final'!$Y$47="Alta",'Mapa final'!$AA$47="Mayor"),CONCATENATE("R7C",'Mapa final'!$O$47),"")</f>
        <v/>
      </c>
      <c r="AD22" s="50" t="str">
        <f>IF(AND('Mapa final'!$Y$48="Alta",'Mapa final'!$AA$48="Mayor"),CONCATENATE("R7C",'Mapa final'!$O$48),"")</f>
        <v/>
      </c>
      <c r="AE22" s="50" t="str">
        <f>IF(AND('Mapa final'!$Y$49="Alta",'Mapa final'!$AA$49="Mayor"),CONCATENATE("R7C",'Mapa final'!$O$49),"")</f>
        <v/>
      </c>
      <c r="AF22" s="50" t="str">
        <f>IF(AND('Mapa final'!$Y$50="Alta",'Mapa final'!$AA$50="Mayor"),CONCATENATE("R7C",'Mapa final'!$O$50),"")</f>
        <v/>
      </c>
      <c r="AG22" s="51" t="str">
        <f>IF(AND('Mapa final'!$Y$51="Alta",'Mapa final'!$AA$51="Mayor"),CONCATENATE("R7C",'Mapa final'!$O$51),"")</f>
        <v/>
      </c>
      <c r="AH22" s="52" t="str">
        <f>IF(AND('Mapa final'!$Y$46="Alta",'Mapa final'!$AA$46="Catastrófico"),CONCATENATE("R7C",'Mapa final'!$O$46),"")</f>
        <v/>
      </c>
      <c r="AI22" s="53" t="str">
        <f>IF(AND('Mapa final'!$Y$47="Alta",'Mapa final'!$AA$47="Catastrófico"),CONCATENATE("R7C",'Mapa final'!$O$47),"")</f>
        <v/>
      </c>
      <c r="AJ22" s="53" t="str">
        <f>IF(AND('Mapa final'!$Y$48="Alta",'Mapa final'!$AA$48="Catastrófico"),CONCATENATE("R7C",'Mapa final'!$O$48),"")</f>
        <v/>
      </c>
      <c r="AK22" s="53" t="str">
        <f>IF(AND('Mapa final'!$Y$49="Alta",'Mapa final'!$AA$49="Catastrófico"),CONCATENATE("R7C",'Mapa final'!$O$49),"")</f>
        <v/>
      </c>
      <c r="AL22" s="53" t="str">
        <f>IF(AND('Mapa final'!$Y$50="Alta",'Mapa final'!$AA$50="Catastrófico"),CONCATENATE("R7C",'Mapa final'!$O$50),"")</f>
        <v/>
      </c>
      <c r="AM22" s="54" t="str">
        <f>IF(AND('Mapa final'!$Y$51="Alta",'Mapa final'!$AA$51="Catastrófico"),CONCATENATE("R7C",'Mapa final'!$O$51),"")</f>
        <v/>
      </c>
      <c r="AN22" s="1"/>
      <c r="AO22" s="338"/>
      <c r="AP22" s="224"/>
      <c r="AQ22" s="224"/>
      <c r="AR22" s="224"/>
      <c r="AS22" s="224"/>
      <c r="AT22" s="339"/>
      <c r="AU22" s="1"/>
      <c r="AV22" s="1"/>
      <c r="AW22" s="1"/>
      <c r="AX22" s="1"/>
      <c r="AY22" s="1"/>
      <c r="AZ22" s="1"/>
      <c r="BA22" s="1"/>
      <c r="BB22" s="1"/>
      <c r="BC22" s="1"/>
      <c r="BD22" s="1"/>
      <c r="BE22" s="1"/>
      <c r="BF22" s="1"/>
      <c r="BG22" s="1"/>
      <c r="BH22" s="1"/>
      <c r="BI22" s="1"/>
    </row>
    <row r="23" spans="1:61" ht="15" customHeight="1" x14ac:dyDescent="0.25">
      <c r="A23" s="1"/>
      <c r="B23" s="329"/>
      <c r="C23" s="224"/>
      <c r="D23" s="225"/>
      <c r="E23" s="236"/>
      <c r="F23" s="224"/>
      <c r="G23" s="224"/>
      <c r="H23" s="224"/>
      <c r="I23" s="224"/>
      <c r="J23" s="64" t="str">
        <f>IF(AND('Mapa final'!$Y$52="Alta",'Mapa final'!$AA$52="Leve"),CONCATENATE("R8C",'Mapa final'!$O$52),"")</f>
        <v/>
      </c>
      <c r="K23" s="65" t="str">
        <f>IF(AND('Mapa final'!$Y$53="Alta",'Mapa final'!$AA$53="Leve"),CONCATENATE("R8C",'Mapa final'!$O$53),"")</f>
        <v/>
      </c>
      <c r="L23" s="65" t="str">
        <f>IF(AND('Mapa final'!$Y$54="Alta",'Mapa final'!$AA$54="Leve"),CONCATENATE("R8C",'Mapa final'!$O$54),"")</f>
        <v/>
      </c>
      <c r="M23" s="65" t="str">
        <f>IF(AND('Mapa final'!$Y$55="Alta",'Mapa final'!$AA$55="Leve"),CONCATENATE("R8C",'Mapa final'!$O$55),"")</f>
        <v/>
      </c>
      <c r="N23" s="65" t="str">
        <f>IF(AND('Mapa final'!$Y$56="Alta",'Mapa final'!$AA$56="Leve"),CONCATENATE("R8C",'Mapa final'!$O$56),"")</f>
        <v/>
      </c>
      <c r="O23" s="66" t="str">
        <f>IF(AND('Mapa final'!$Y$57="Alta",'Mapa final'!$AA$57="Leve"),CONCATENATE("R8C",'Mapa final'!$O$57),"")</f>
        <v/>
      </c>
      <c r="P23" s="64" t="str">
        <f>IF(AND('Mapa final'!$Y$52="Alta",'Mapa final'!$AA$52="Menor"),CONCATENATE("R8C",'Mapa final'!$O$52),"")</f>
        <v/>
      </c>
      <c r="Q23" s="65" t="str">
        <f>IF(AND('Mapa final'!$Y$53="Alta",'Mapa final'!$AA$53="Menor"),CONCATENATE("R8C",'Mapa final'!$O$53),"")</f>
        <v/>
      </c>
      <c r="R23" s="65" t="str">
        <f>IF(AND('Mapa final'!$Y$54="Alta",'Mapa final'!$AA$54="Menor"),CONCATENATE("R8C",'Mapa final'!$O$54),"")</f>
        <v/>
      </c>
      <c r="S23" s="65" t="str">
        <f>IF(AND('Mapa final'!$Y$55="Alta",'Mapa final'!$AA$55="Menor"),CONCATENATE("R8C",'Mapa final'!$O$55),"")</f>
        <v/>
      </c>
      <c r="T23" s="65" t="str">
        <f>IF(AND('Mapa final'!$Y$56="Alta",'Mapa final'!$AA$56="Menor"),CONCATENATE("R8C",'Mapa final'!$O$56),"")</f>
        <v/>
      </c>
      <c r="U23" s="66" t="str">
        <f>IF(AND('Mapa final'!$Y$57="Alta",'Mapa final'!$AA$57="Menor"),CONCATENATE("R8C",'Mapa final'!$O$57),"")</f>
        <v/>
      </c>
      <c r="V23" s="49" t="str">
        <f>IF(AND('Mapa final'!$Y$52="Alta",'Mapa final'!$AA$52="Moderado"),CONCATENATE("R8C",'Mapa final'!$O$52),"")</f>
        <v/>
      </c>
      <c r="W23" s="50" t="str">
        <f>IF(AND('Mapa final'!$Y$53="Alta",'Mapa final'!$AA$53="Moderado"),CONCATENATE("R8C",'Mapa final'!$O$53),"")</f>
        <v/>
      </c>
      <c r="X23" s="50" t="str">
        <f>IF(AND('Mapa final'!$Y$54="Alta",'Mapa final'!$AA$54="Moderado"),CONCATENATE("R8C",'Mapa final'!$O$54),"")</f>
        <v/>
      </c>
      <c r="Y23" s="50" t="str">
        <f>IF(AND('Mapa final'!$Y$55="Alta",'Mapa final'!$AA$55="Moderado"),CONCATENATE("R8C",'Mapa final'!$O$55),"")</f>
        <v/>
      </c>
      <c r="Z23" s="50" t="str">
        <f>IF(AND('Mapa final'!$Y$56="Alta",'Mapa final'!$AA$56="Moderado"),CONCATENATE("R8C",'Mapa final'!$O$56),"")</f>
        <v/>
      </c>
      <c r="AA23" s="51" t="str">
        <f>IF(AND('Mapa final'!$Y$57="Alta",'Mapa final'!$AA$57="Moderado"),CONCATENATE("R8C",'Mapa final'!$O$57),"")</f>
        <v/>
      </c>
      <c r="AB23" s="49" t="str">
        <f>IF(AND('Mapa final'!$Y$52="Alta",'Mapa final'!$AA$52="Mayor"),CONCATENATE("R8C",'Mapa final'!$O$52),"")</f>
        <v/>
      </c>
      <c r="AC23" s="50" t="str">
        <f>IF(AND('Mapa final'!$Y$53="Alta",'Mapa final'!$AA$53="Mayor"),CONCATENATE("R8C",'Mapa final'!$O$53),"")</f>
        <v/>
      </c>
      <c r="AD23" s="50" t="str">
        <f>IF(AND('Mapa final'!$Y$54="Alta",'Mapa final'!$AA$54="Mayor"),CONCATENATE("R8C",'Mapa final'!$O$54),"")</f>
        <v/>
      </c>
      <c r="AE23" s="50" t="str">
        <f>IF(AND('Mapa final'!$Y$55="Alta",'Mapa final'!$AA$55="Mayor"),CONCATENATE("R8C",'Mapa final'!$O$55),"")</f>
        <v/>
      </c>
      <c r="AF23" s="50" t="str">
        <f>IF(AND('Mapa final'!$Y$56="Alta",'Mapa final'!$AA$56="Mayor"),CONCATENATE("R8C",'Mapa final'!$O$56),"")</f>
        <v/>
      </c>
      <c r="AG23" s="51" t="str">
        <f>IF(AND('Mapa final'!$Y$57="Alta",'Mapa final'!$AA$57="Mayor"),CONCATENATE("R8C",'Mapa final'!$O$57),"")</f>
        <v/>
      </c>
      <c r="AH23" s="52" t="str">
        <f>IF(AND('Mapa final'!$Y$52="Alta",'Mapa final'!$AA$52="Catastrófico"),CONCATENATE("R8C",'Mapa final'!$O$52),"")</f>
        <v/>
      </c>
      <c r="AI23" s="53" t="str">
        <f>IF(AND('Mapa final'!$Y$53="Alta",'Mapa final'!$AA$53="Catastrófico"),CONCATENATE("R8C",'Mapa final'!$O$53),"")</f>
        <v/>
      </c>
      <c r="AJ23" s="53" t="str">
        <f>IF(AND('Mapa final'!$Y$54="Alta",'Mapa final'!$AA$54="Catastrófico"),CONCATENATE("R8C",'Mapa final'!$O$54),"")</f>
        <v/>
      </c>
      <c r="AK23" s="53" t="str">
        <f>IF(AND('Mapa final'!$Y$55="Alta",'Mapa final'!$AA$55="Catastrófico"),CONCATENATE("R8C",'Mapa final'!$O$55),"")</f>
        <v/>
      </c>
      <c r="AL23" s="53" t="str">
        <f>IF(AND('Mapa final'!$Y$56="Alta",'Mapa final'!$AA$56="Catastrófico"),CONCATENATE("R8C",'Mapa final'!$O$56),"")</f>
        <v/>
      </c>
      <c r="AM23" s="54" t="str">
        <f>IF(AND('Mapa final'!$Y$57="Alta",'Mapa final'!$AA$57="Catastrófico"),CONCATENATE("R8C",'Mapa final'!$O$57),"")</f>
        <v/>
      </c>
      <c r="AN23" s="1"/>
      <c r="AO23" s="338"/>
      <c r="AP23" s="224"/>
      <c r="AQ23" s="224"/>
      <c r="AR23" s="224"/>
      <c r="AS23" s="224"/>
      <c r="AT23" s="339"/>
      <c r="AU23" s="1"/>
      <c r="AV23" s="1"/>
      <c r="AW23" s="1"/>
      <c r="AX23" s="1"/>
      <c r="AY23" s="1"/>
      <c r="AZ23" s="1"/>
      <c r="BA23" s="1"/>
      <c r="BB23" s="1"/>
      <c r="BC23" s="1"/>
      <c r="BD23" s="1"/>
      <c r="BE23" s="1"/>
      <c r="BF23" s="1"/>
      <c r="BG23" s="1"/>
      <c r="BH23" s="1"/>
      <c r="BI23" s="1"/>
    </row>
    <row r="24" spans="1:61" ht="15" customHeight="1" x14ac:dyDescent="0.25">
      <c r="A24" s="1"/>
      <c r="B24" s="329"/>
      <c r="C24" s="224"/>
      <c r="D24" s="225"/>
      <c r="E24" s="236"/>
      <c r="F24" s="224"/>
      <c r="G24" s="224"/>
      <c r="H24" s="224"/>
      <c r="I24" s="224"/>
      <c r="J24" s="64" t="str">
        <f>IF(AND('Mapa final'!$Y$58="Alta",'Mapa final'!$AA$58="Leve"),CONCATENATE("R9C",'Mapa final'!$O$58),"")</f>
        <v/>
      </c>
      <c r="K24" s="65" t="str">
        <f>IF(AND('Mapa final'!$Y$59="Alta",'Mapa final'!$AA$59="Leve"),CONCATENATE("R9C",'Mapa final'!$O$59),"")</f>
        <v/>
      </c>
      <c r="L24" s="65" t="str">
        <f>IF(AND('Mapa final'!$Y$60="Alta",'Mapa final'!$AA$60="Leve"),CONCATENATE("R9C",'Mapa final'!$O$60),"")</f>
        <v/>
      </c>
      <c r="M24" s="65" t="str">
        <f>IF(AND('Mapa final'!$Y$61="Alta",'Mapa final'!$AA$61="Leve"),CONCATENATE("R9C",'Mapa final'!$O$61),"")</f>
        <v/>
      </c>
      <c r="N24" s="65" t="str">
        <f>IF(AND('Mapa final'!$Y$62="Alta",'Mapa final'!$AA$62="Leve"),CONCATENATE("R9C",'Mapa final'!$O$62),"")</f>
        <v/>
      </c>
      <c r="O24" s="66" t="str">
        <f>IF(AND('Mapa final'!$Y$63="Alta",'Mapa final'!$AA$63="Leve"),CONCATENATE("R9C",'Mapa final'!$O$63),"")</f>
        <v/>
      </c>
      <c r="P24" s="64" t="str">
        <f>IF(AND('Mapa final'!$Y$58="Alta",'Mapa final'!$AA$58="Menor"),CONCATENATE("R9C",'Mapa final'!$O$58),"")</f>
        <v/>
      </c>
      <c r="Q24" s="65" t="str">
        <f>IF(AND('Mapa final'!$Y$59="Alta",'Mapa final'!$AA$59="Menor"),CONCATENATE("R9C",'Mapa final'!$O$59),"")</f>
        <v/>
      </c>
      <c r="R24" s="65" t="str">
        <f>IF(AND('Mapa final'!$Y$60="Alta",'Mapa final'!$AA$60="Menor"),CONCATENATE("R9C",'Mapa final'!$O$60),"")</f>
        <v/>
      </c>
      <c r="S24" s="65" t="str">
        <f>IF(AND('Mapa final'!$Y$61="Alta",'Mapa final'!$AA$61="Menor"),CONCATENATE("R9C",'Mapa final'!$O$61),"")</f>
        <v/>
      </c>
      <c r="T24" s="65" t="str">
        <f>IF(AND('Mapa final'!$Y$62="Alta",'Mapa final'!$AA$62="Menor"),CONCATENATE("R9C",'Mapa final'!$O$62),"")</f>
        <v/>
      </c>
      <c r="U24" s="66" t="str">
        <f>IF(AND('Mapa final'!$Y$63="Alta",'Mapa final'!$AA$63="Menor"),CONCATENATE("R9C",'Mapa final'!$O$63),"")</f>
        <v/>
      </c>
      <c r="V24" s="49" t="str">
        <f>IF(AND('Mapa final'!$Y$58="Alta",'Mapa final'!$AA$58="Moderado"),CONCATENATE("R9C",'Mapa final'!$O$58),"")</f>
        <v/>
      </c>
      <c r="W24" s="50" t="str">
        <f>IF(AND('Mapa final'!$Y$59="Alta",'Mapa final'!$AA$59="Moderado"),CONCATENATE("R9C",'Mapa final'!$O$59),"")</f>
        <v/>
      </c>
      <c r="X24" s="50" t="str">
        <f>IF(AND('Mapa final'!$Y$60="Alta",'Mapa final'!$AA$60="Moderado"),CONCATENATE("R9C",'Mapa final'!$O$60),"")</f>
        <v/>
      </c>
      <c r="Y24" s="50" t="str">
        <f>IF(AND('Mapa final'!$Y$61="Alta",'Mapa final'!$AA$61="Moderado"),CONCATENATE("R9C",'Mapa final'!$O$61),"")</f>
        <v/>
      </c>
      <c r="Z24" s="50" t="str">
        <f>IF(AND('Mapa final'!$Y$62="Alta",'Mapa final'!$AA$62="Moderado"),CONCATENATE("R9C",'Mapa final'!$O$62),"")</f>
        <v/>
      </c>
      <c r="AA24" s="51" t="str">
        <f>IF(AND('Mapa final'!$Y$63="Alta",'Mapa final'!$AA$63="Moderado"),CONCATENATE("R9C",'Mapa final'!$O$63),"")</f>
        <v/>
      </c>
      <c r="AB24" s="49" t="str">
        <f>IF(AND('Mapa final'!$Y$58="Alta",'Mapa final'!$AA$58="Mayor"),CONCATENATE("R9C",'Mapa final'!$O$58),"")</f>
        <v/>
      </c>
      <c r="AC24" s="50" t="str">
        <f>IF(AND('Mapa final'!$Y$59="Alta",'Mapa final'!$AA$59="Mayor"),CONCATENATE("R9C",'Mapa final'!$O$59),"")</f>
        <v/>
      </c>
      <c r="AD24" s="50" t="str">
        <f>IF(AND('Mapa final'!$Y$60="Alta",'Mapa final'!$AA$60="Mayor"),CONCATENATE("R9C",'Mapa final'!$O$60),"")</f>
        <v/>
      </c>
      <c r="AE24" s="50" t="str">
        <f>IF(AND('Mapa final'!$Y$61="Alta",'Mapa final'!$AA$61="Mayor"),CONCATENATE("R9C",'Mapa final'!$O$61),"")</f>
        <v/>
      </c>
      <c r="AF24" s="50" t="str">
        <f>IF(AND('Mapa final'!$Y$62="Alta",'Mapa final'!$AA$62="Mayor"),CONCATENATE("R9C",'Mapa final'!$O$62),"")</f>
        <v/>
      </c>
      <c r="AG24" s="51" t="str">
        <f>IF(AND('Mapa final'!$Y$63="Alta",'Mapa final'!$AA$63="Mayor"),CONCATENATE("R9C",'Mapa final'!$O$63),"")</f>
        <v/>
      </c>
      <c r="AH24" s="52" t="str">
        <f>IF(AND('Mapa final'!$Y$58="Alta",'Mapa final'!$AA$58="Catastrófico"),CONCATENATE("R9C",'Mapa final'!$O$58),"")</f>
        <v/>
      </c>
      <c r="AI24" s="53" t="str">
        <f>IF(AND('Mapa final'!$Y$59="Alta",'Mapa final'!$AA$59="Catastrófico"),CONCATENATE("R9C",'Mapa final'!$O$59),"")</f>
        <v/>
      </c>
      <c r="AJ24" s="53" t="str">
        <f>IF(AND('Mapa final'!$Y$60="Alta",'Mapa final'!$AA$60="Catastrófico"),CONCATENATE("R9C",'Mapa final'!$O$60),"")</f>
        <v/>
      </c>
      <c r="AK24" s="53" t="str">
        <f>IF(AND('Mapa final'!$Y$61="Alta",'Mapa final'!$AA$61="Catastrófico"),CONCATENATE("R9C",'Mapa final'!$O$61),"")</f>
        <v/>
      </c>
      <c r="AL24" s="53" t="str">
        <f>IF(AND('Mapa final'!$Y$62="Alta",'Mapa final'!$AA$62="Catastrófico"),CONCATENATE("R9C",'Mapa final'!$O$62),"")</f>
        <v/>
      </c>
      <c r="AM24" s="54" t="str">
        <f>IF(AND('Mapa final'!$Y$63="Alta",'Mapa final'!$AA$63="Catastrófico"),CONCATENATE("R9C",'Mapa final'!$O$63),"")</f>
        <v/>
      </c>
      <c r="AN24" s="1"/>
      <c r="AO24" s="338"/>
      <c r="AP24" s="224"/>
      <c r="AQ24" s="224"/>
      <c r="AR24" s="224"/>
      <c r="AS24" s="224"/>
      <c r="AT24" s="339"/>
      <c r="AU24" s="1"/>
      <c r="AV24" s="1"/>
      <c r="AW24" s="1"/>
      <c r="AX24" s="1"/>
      <c r="AY24" s="1"/>
      <c r="AZ24" s="1"/>
      <c r="BA24" s="1"/>
      <c r="BB24" s="1"/>
      <c r="BC24" s="1"/>
      <c r="BD24" s="1"/>
      <c r="BE24" s="1"/>
      <c r="BF24" s="1"/>
      <c r="BG24" s="1"/>
      <c r="BH24" s="1"/>
      <c r="BI24" s="1"/>
    </row>
    <row r="25" spans="1:61" ht="15.75" customHeight="1" x14ac:dyDescent="0.25">
      <c r="A25" s="1"/>
      <c r="B25" s="329"/>
      <c r="C25" s="224"/>
      <c r="D25" s="225"/>
      <c r="E25" s="319"/>
      <c r="F25" s="320"/>
      <c r="G25" s="320"/>
      <c r="H25" s="320"/>
      <c r="I25" s="320"/>
      <c r="J25" s="67" t="str">
        <f>IF(AND('Mapa final'!$Y$64="Alta",'Mapa final'!$AA$64="Leve"),CONCATENATE("R10C",'Mapa final'!$O$64),"")</f>
        <v/>
      </c>
      <c r="K25" s="68" t="str">
        <f>IF(AND('Mapa final'!$Y$65="Alta",'Mapa final'!$AA$65="Leve"),CONCATENATE("R10C",'Mapa final'!$O$65),"")</f>
        <v/>
      </c>
      <c r="L25" s="68" t="str">
        <f>IF(AND('Mapa final'!$Y$66="Alta",'Mapa final'!$AA$66="Leve"),CONCATENATE("R10C",'Mapa final'!$O$66),"")</f>
        <v/>
      </c>
      <c r="M25" s="68" t="str">
        <f>IF(AND('Mapa final'!$Y$67="Alta",'Mapa final'!$AA$67="Leve"),CONCATENATE("R10C",'Mapa final'!$O$67),"")</f>
        <v/>
      </c>
      <c r="N25" s="68" t="str">
        <f>IF(AND('Mapa final'!$Y$68="Alta",'Mapa final'!$AA$68="Leve"),CONCATENATE("R10C",'Mapa final'!$O$68),"")</f>
        <v/>
      </c>
      <c r="O25" s="69" t="str">
        <f>IF(AND('Mapa final'!$Y$69="Alta",'Mapa final'!$AA$69="Leve"),CONCATENATE("R10C",'Mapa final'!$O$69),"")</f>
        <v/>
      </c>
      <c r="P25" s="67" t="str">
        <f>IF(AND('Mapa final'!$Y$64="Alta",'Mapa final'!$AA$64="Menor"),CONCATENATE("R10C",'Mapa final'!$O$64),"")</f>
        <v/>
      </c>
      <c r="Q25" s="68" t="str">
        <f>IF(AND('Mapa final'!$Y$65="Alta",'Mapa final'!$AA$65="Menor"),CONCATENATE("R10C",'Mapa final'!$O$65),"")</f>
        <v/>
      </c>
      <c r="R25" s="68" t="str">
        <f>IF(AND('Mapa final'!$Y$66="Alta",'Mapa final'!$AA$66="Menor"),CONCATENATE("R10C",'Mapa final'!$O$66),"")</f>
        <v/>
      </c>
      <c r="S25" s="68" t="str">
        <f>IF(AND('Mapa final'!$Y$67="Alta",'Mapa final'!$AA$67="Menor"),CONCATENATE("R10C",'Mapa final'!$O$67),"")</f>
        <v/>
      </c>
      <c r="T25" s="68" t="str">
        <f>IF(AND('Mapa final'!$Y$68="Alta",'Mapa final'!$AA$68="Menor"),CONCATENATE("R10C",'Mapa final'!$O$68),"")</f>
        <v/>
      </c>
      <c r="U25" s="69" t="str">
        <f>IF(AND('Mapa final'!$Y$69="Alta",'Mapa final'!$AA$69="Menor"),CONCATENATE("R10C",'Mapa final'!$O$69),"")</f>
        <v/>
      </c>
      <c r="V25" s="55" t="str">
        <f>IF(AND('Mapa final'!$Y$64="Alta",'Mapa final'!$AA$64="Moderado"),CONCATENATE("R10C",'Mapa final'!$O$64),"")</f>
        <v/>
      </c>
      <c r="W25" s="56" t="str">
        <f>IF(AND('Mapa final'!$Y$65="Alta",'Mapa final'!$AA$65="Moderado"),CONCATENATE("R10C",'Mapa final'!$O$65),"")</f>
        <v/>
      </c>
      <c r="X25" s="56" t="str">
        <f>IF(AND('Mapa final'!$Y$66="Alta",'Mapa final'!$AA$66="Moderado"),CONCATENATE("R10C",'Mapa final'!$O$66),"")</f>
        <v/>
      </c>
      <c r="Y25" s="56" t="str">
        <f>IF(AND('Mapa final'!$Y$67="Alta",'Mapa final'!$AA$67="Moderado"),CONCATENATE("R10C",'Mapa final'!$O$67),"")</f>
        <v/>
      </c>
      <c r="Z25" s="56" t="str">
        <f>IF(AND('Mapa final'!$Y$68="Alta",'Mapa final'!$AA$68="Moderado"),CONCATENATE("R10C",'Mapa final'!$O$68),"")</f>
        <v/>
      </c>
      <c r="AA25" s="57" t="str">
        <f>IF(AND('Mapa final'!$Y$69="Alta",'Mapa final'!$AA$69="Moderado"),CONCATENATE("R10C",'Mapa final'!$O$69),"")</f>
        <v/>
      </c>
      <c r="AB25" s="55" t="str">
        <f>IF(AND('Mapa final'!$Y$64="Alta",'Mapa final'!$AA$64="Mayor"),CONCATENATE("R10C",'Mapa final'!$O$64),"")</f>
        <v/>
      </c>
      <c r="AC25" s="56" t="str">
        <f>IF(AND('Mapa final'!$Y$65="Alta",'Mapa final'!$AA$65="Mayor"),CONCATENATE("R10C",'Mapa final'!$O$65),"")</f>
        <v/>
      </c>
      <c r="AD25" s="56" t="str">
        <f>IF(AND('Mapa final'!$Y$66="Alta",'Mapa final'!$AA$66="Mayor"),CONCATENATE("R10C",'Mapa final'!$O$66),"")</f>
        <v/>
      </c>
      <c r="AE25" s="56" t="str">
        <f>IF(AND('Mapa final'!$Y$67="Alta",'Mapa final'!$AA$67="Mayor"),CONCATENATE("R10C",'Mapa final'!$O$67),"")</f>
        <v/>
      </c>
      <c r="AF25" s="56" t="str">
        <f>IF(AND('Mapa final'!$Y$68="Alta",'Mapa final'!$AA$68="Mayor"),CONCATENATE("R10C",'Mapa final'!$O$68),"")</f>
        <v/>
      </c>
      <c r="AG25" s="57" t="str">
        <f>IF(AND('Mapa final'!$Y$69="Alta",'Mapa final'!$AA$69="Mayor"),CONCATENATE("R10C",'Mapa final'!$O$69),"")</f>
        <v/>
      </c>
      <c r="AH25" s="58" t="str">
        <f>IF(AND('Mapa final'!$Y$64="Alta",'Mapa final'!$AA$64="Catastrófico"),CONCATENATE("R10C",'Mapa final'!$O$64),"")</f>
        <v/>
      </c>
      <c r="AI25" s="59" t="str">
        <f>IF(AND('Mapa final'!$Y$65="Alta",'Mapa final'!$AA$65="Catastrófico"),CONCATENATE("R10C",'Mapa final'!$O$65),"")</f>
        <v/>
      </c>
      <c r="AJ25" s="59" t="str">
        <f>IF(AND('Mapa final'!$Y$66="Alta",'Mapa final'!$AA$66="Catastrófico"),CONCATENATE("R10C",'Mapa final'!$O$66),"")</f>
        <v/>
      </c>
      <c r="AK25" s="59" t="str">
        <f>IF(AND('Mapa final'!$Y$67="Alta",'Mapa final'!$AA$67="Catastrófico"),CONCATENATE("R10C",'Mapa final'!$O$67),"")</f>
        <v/>
      </c>
      <c r="AL25" s="59" t="str">
        <f>IF(AND('Mapa final'!$Y$68="Alta",'Mapa final'!$AA$68="Catastrófico"),CONCATENATE("R10C",'Mapa final'!$O$68),"")</f>
        <v/>
      </c>
      <c r="AM25" s="60" t="str">
        <f>IF(AND('Mapa final'!$Y$69="Alta",'Mapa final'!$AA$69="Catastrófico"),CONCATENATE("R10C",'Mapa final'!$O$69),"")</f>
        <v/>
      </c>
      <c r="AN25" s="1"/>
      <c r="AO25" s="340"/>
      <c r="AP25" s="341"/>
      <c r="AQ25" s="341"/>
      <c r="AR25" s="341"/>
      <c r="AS25" s="341"/>
      <c r="AT25" s="342"/>
      <c r="AU25" s="1"/>
      <c r="AV25" s="1"/>
      <c r="AW25" s="1"/>
      <c r="AX25" s="1"/>
      <c r="AY25" s="1"/>
      <c r="AZ25" s="1"/>
      <c r="BA25" s="1"/>
      <c r="BB25" s="1"/>
      <c r="BC25" s="1"/>
      <c r="BD25" s="1"/>
      <c r="BE25" s="1"/>
      <c r="BF25" s="1"/>
      <c r="BG25" s="1"/>
      <c r="BH25" s="1"/>
      <c r="BI25" s="1"/>
    </row>
    <row r="26" spans="1:61" ht="15" customHeight="1" x14ac:dyDescent="0.25">
      <c r="A26" s="1"/>
      <c r="B26" s="329"/>
      <c r="C26" s="224"/>
      <c r="D26" s="225"/>
      <c r="E26" s="347" t="s">
        <v>115</v>
      </c>
      <c r="F26" s="318"/>
      <c r="G26" s="318"/>
      <c r="H26" s="318"/>
      <c r="I26" s="304"/>
      <c r="J26" s="61" t="str">
        <f ca="1">IF(AND('Mapa final'!$Y$10="Media",'Mapa final'!$AA$10="Leve"),CONCATENATE("R1C",'Mapa final'!$O$10),"")</f>
        <v/>
      </c>
      <c r="K26" s="62" t="str">
        <f>IF(AND('Mapa final'!$Y$11="Media",'Mapa final'!$AA$11="Leve"),CONCATENATE("R1C",'Mapa final'!$O$11),"")</f>
        <v/>
      </c>
      <c r="L26" s="62" t="str">
        <f>IF(AND('Mapa final'!$Y$12="Media",'Mapa final'!$AA$12="Leve"),CONCATENATE("R1C",'Mapa final'!$O$12),"")</f>
        <v/>
      </c>
      <c r="M26" s="62" t="str">
        <f ca="1">IF(AND('Mapa final'!$Y$13="Media",'Mapa final'!$AA$13="Leve"),CONCATENATE("R1C",'Mapa final'!$O$13),"")</f>
        <v/>
      </c>
      <c r="N26" s="62" t="str">
        <f>IF(AND('Mapa final'!$Y$14="Media",'Mapa final'!$AA$14="Leve"),CONCATENATE("R1C",'Mapa final'!$O$14),"")</f>
        <v/>
      </c>
      <c r="O26" s="63" t="str">
        <f ca="1">IF(AND('Mapa final'!$Y$15="Media",'Mapa final'!$AA$15="Leve"),CONCATENATE("R1C",'Mapa final'!$O$15),"")</f>
        <v/>
      </c>
      <c r="P26" s="61" t="str">
        <f ca="1">IF(AND('Mapa final'!$Y$10="Media",'Mapa final'!$AA$10="Menor"),CONCATENATE("R1C",'Mapa final'!$O$10),"")</f>
        <v/>
      </c>
      <c r="Q26" s="62" t="str">
        <f>IF(AND('Mapa final'!$Y$11="Media",'Mapa final'!$AA$11="Menor"),CONCATENATE("R1C",'Mapa final'!$O$11),"")</f>
        <v/>
      </c>
      <c r="R26" s="62" t="str">
        <f>IF(AND('Mapa final'!$Y$12="Media",'Mapa final'!$AA$12="Menor"),CONCATENATE("R1C",'Mapa final'!$O$12),"")</f>
        <v/>
      </c>
      <c r="S26" s="62" t="str">
        <f ca="1">IF(AND('Mapa final'!$Y$13="Media",'Mapa final'!$AA$13="Menor"),CONCATENATE("R1C",'Mapa final'!$O$13),"")</f>
        <v/>
      </c>
      <c r="T26" s="62" t="str">
        <f>IF(AND('Mapa final'!$Y$14="Media",'Mapa final'!$AA$14="Menor"),CONCATENATE("R1C",'Mapa final'!$O$14),"")</f>
        <v/>
      </c>
      <c r="U26" s="63" t="str">
        <f ca="1">IF(AND('Mapa final'!$Y$15="Media",'Mapa final'!$AA$15="Menor"),CONCATENATE("R1C",'Mapa final'!$O$15),"")</f>
        <v/>
      </c>
      <c r="V26" s="61" t="str">
        <f ca="1">IF(AND('Mapa final'!$Y$10="Media",'Mapa final'!$AA$10="Moderado"),CONCATENATE("R1C",'Mapa final'!$O$10),"")</f>
        <v/>
      </c>
      <c r="W26" s="62" t="str">
        <f>IF(AND('Mapa final'!$Y$11="Media",'Mapa final'!$AA$11="Moderado"),CONCATENATE("R1C",'Mapa final'!$O$11),"")</f>
        <v/>
      </c>
      <c r="X26" s="62" t="str">
        <f>IF(AND('Mapa final'!$Y$12="Media",'Mapa final'!$AA$12="Moderado"),CONCATENATE("R1C",'Mapa final'!$O$12),"")</f>
        <v/>
      </c>
      <c r="Y26" s="62" t="str">
        <f ca="1">IF(AND('Mapa final'!$Y$13="Media",'Mapa final'!$AA$13="Moderado"),CONCATENATE("R1C",'Mapa final'!$O$13),"")</f>
        <v/>
      </c>
      <c r="Z26" s="62" t="str">
        <f>IF(AND('Mapa final'!$Y$14="Media",'Mapa final'!$AA$14="Moderado"),CONCATENATE("R1C",'Mapa final'!$O$14),"")</f>
        <v/>
      </c>
      <c r="AA26" s="63" t="str">
        <f ca="1">IF(AND('Mapa final'!$Y$15="Media",'Mapa final'!$AA$15="Moderado"),CONCATENATE("R1C",'Mapa final'!$O$15),"")</f>
        <v/>
      </c>
      <c r="AB26" s="43" t="str">
        <f ca="1">IF(AND('Mapa final'!$Y$10="Media",'Mapa final'!$AA$10="Mayor"),CONCATENATE("R1C",'Mapa final'!$O$10),"")</f>
        <v/>
      </c>
      <c r="AC26" s="44" t="str">
        <f>IF(AND('Mapa final'!$Y$11="Media",'Mapa final'!$AA$11="Mayor"),CONCATENATE("R1C",'Mapa final'!$O$11),"")</f>
        <v/>
      </c>
      <c r="AD26" s="44" t="str">
        <f>IF(AND('Mapa final'!$Y$12="Media",'Mapa final'!$AA$12="Mayor"),CONCATENATE("R1C",'Mapa final'!$O$12),"")</f>
        <v/>
      </c>
      <c r="AE26" s="44" t="str">
        <f ca="1">IF(AND('Mapa final'!$Y$13="Media",'Mapa final'!$AA$13="Mayor"),CONCATENATE("R1C",'Mapa final'!$O$13),"")</f>
        <v/>
      </c>
      <c r="AF26" s="44" t="str">
        <f>IF(AND('Mapa final'!$Y$14="Media",'Mapa final'!$AA$14="Mayor"),CONCATENATE("R1C",'Mapa final'!$O$14),"")</f>
        <v/>
      </c>
      <c r="AG26" s="45" t="str">
        <f ca="1">IF(AND('Mapa final'!$Y$15="Media",'Mapa final'!$AA$15="Mayor"),CONCATENATE("R1C",'Mapa final'!$O$15),"")</f>
        <v/>
      </c>
      <c r="AH26" s="46" t="str">
        <f ca="1">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 ca="1">IF(AND('Mapa final'!$Y$13="Media",'Mapa final'!$AA$13="Catastrófico"),CONCATENATE("R1C",'Mapa final'!$O$13),"")</f>
        <v/>
      </c>
      <c r="AL26" s="47" t="str">
        <f>IF(AND('Mapa final'!$Y$14="Media",'Mapa final'!$AA$14="Catastrófico"),CONCATENATE("R1C",'Mapa final'!$O$14),"")</f>
        <v/>
      </c>
      <c r="AM26" s="48" t="str">
        <f ca="1">IF(AND('Mapa final'!$Y$15="Media",'Mapa final'!$AA$15="Catastrófico"),CONCATENATE("R1C",'Mapa final'!$O$15),"")</f>
        <v/>
      </c>
      <c r="AN26" s="1"/>
      <c r="AO26" s="349" t="s">
        <v>116</v>
      </c>
      <c r="AP26" s="336"/>
      <c r="AQ26" s="336"/>
      <c r="AR26" s="336"/>
      <c r="AS26" s="336"/>
      <c r="AT26" s="337"/>
      <c r="AU26" s="1"/>
      <c r="AV26" s="1"/>
      <c r="AW26" s="1"/>
      <c r="AX26" s="1"/>
      <c r="AY26" s="1"/>
      <c r="AZ26" s="1"/>
      <c r="BA26" s="1"/>
      <c r="BB26" s="1"/>
      <c r="BC26" s="1"/>
      <c r="BD26" s="1"/>
      <c r="BE26" s="1"/>
      <c r="BF26" s="1"/>
      <c r="BG26" s="1"/>
      <c r="BH26" s="1"/>
      <c r="BI26" s="1"/>
    </row>
    <row r="27" spans="1:61" ht="15" customHeight="1" x14ac:dyDescent="0.25">
      <c r="A27" s="1"/>
      <c r="B27" s="329"/>
      <c r="C27" s="224"/>
      <c r="D27" s="225"/>
      <c r="E27" s="236"/>
      <c r="F27" s="224"/>
      <c r="G27" s="224"/>
      <c r="H27" s="224"/>
      <c r="I27" s="225"/>
      <c r="J27" s="64" t="str">
        <f>IF(AND('Mapa final'!$Y$16="Media",'Mapa final'!$AA$16="Leve"),CONCATENATE("R2C",'Mapa final'!$O$16),"")</f>
        <v/>
      </c>
      <c r="K27" s="65" t="str">
        <f>IF(AND('Mapa final'!$Y$17="Media",'Mapa final'!$AA$17="Leve"),CONCATENATE("R2C",'Mapa final'!$O$17),"")</f>
        <v/>
      </c>
      <c r="L27" s="65" t="str">
        <f>IF(AND('Mapa final'!$Y$18="Media",'Mapa final'!$AA$18="Leve"),CONCATENATE("R2C",'Mapa final'!$O$18),"")</f>
        <v/>
      </c>
      <c r="M27" s="65" t="str">
        <f>IF(AND('Mapa final'!$Y$19="Media",'Mapa final'!$AA$19="Leve"),CONCATENATE("R2C",'Mapa final'!$O$19),"")</f>
        <v/>
      </c>
      <c r="N27" s="65" t="str">
        <f>IF(AND('Mapa final'!$Y$20="Media",'Mapa final'!$AA$20="Leve"),CONCATENATE("R2C",'Mapa final'!$O$20),"")</f>
        <v/>
      </c>
      <c r="O27" s="66" t="str">
        <f>IF(AND('Mapa final'!$Y$21="Media",'Mapa final'!$AA$21="Leve"),CONCATENATE("R2C",'Mapa final'!$O$21),"")</f>
        <v/>
      </c>
      <c r="P27" s="64" t="str">
        <f>IF(AND('Mapa final'!$Y$16="Media",'Mapa final'!$AA$16="Menor"),CONCATENATE("R2C",'Mapa final'!$O$16),"")</f>
        <v/>
      </c>
      <c r="Q27" s="65" t="str">
        <f>IF(AND('Mapa final'!$Y$17="Media",'Mapa final'!$AA$17="Menor"),CONCATENATE("R2C",'Mapa final'!$O$17),"")</f>
        <v/>
      </c>
      <c r="R27" s="65" t="str">
        <f>IF(AND('Mapa final'!$Y$18="Media",'Mapa final'!$AA$18="Menor"),CONCATENATE("R2C",'Mapa final'!$O$18),"")</f>
        <v/>
      </c>
      <c r="S27" s="65" t="str">
        <f>IF(AND('Mapa final'!$Y$19="Media",'Mapa final'!$AA$19="Menor"),CONCATENATE("R2C",'Mapa final'!$O$19),"")</f>
        <v/>
      </c>
      <c r="T27" s="65" t="str">
        <f>IF(AND('Mapa final'!$Y$20="Media",'Mapa final'!$AA$20="Menor"),CONCATENATE("R2C",'Mapa final'!$O$20),"")</f>
        <v/>
      </c>
      <c r="U27" s="66" t="str">
        <f>IF(AND('Mapa final'!$Y$21="Media",'Mapa final'!$AA$21="Menor"),CONCATENATE("R2C",'Mapa final'!$O$21),"")</f>
        <v/>
      </c>
      <c r="V27" s="64" t="str">
        <f>IF(AND('Mapa final'!$Y$16="Media",'Mapa final'!$AA$16="Moderado"),CONCATENATE("R2C",'Mapa final'!$O$16),"")</f>
        <v/>
      </c>
      <c r="W27" s="65" t="str">
        <f>IF(AND('Mapa final'!$Y$17="Media",'Mapa final'!$AA$17="Moderado"),CONCATENATE("R2C",'Mapa final'!$O$17),"")</f>
        <v/>
      </c>
      <c r="X27" s="65" t="str">
        <f>IF(AND('Mapa final'!$Y$18="Media",'Mapa final'!$AA$18="Moderado"),CONCATENATE("R2C",'Mapa final'!$O$18),"")</f>
        <v/>
      </c>
      <c r="Y27" s="65" t="str">
        <f>IF(AND('Mapa final'!$Y$19="Media",'Mapa final'!$AA$19="Moderado"),CONCATENATE("R2C",'Mapa final'!$O$19),"")</f>
        <v/>
      </c>
      <c r="Z27" s="65" t="str">
        <f>IF(AND('Mapa final'!$Y$20="Media",'Mapa final'!$AA$20="Moderado"),CONCATENATE("R2C",'Mapa final'!$O$20),"")</f>
        <v/>
      </c>
      <c r="AA27" s="66" t="str">
        <f>IF(AND('Mapa final'!$Y$21="Media",'Mapa final'!$AA$21="Moderado"),CONCATENATE("R2C",'Mapa final'!$O$21),"")</f>
        <v/>
      </c>
      <c r="AB27" s="49" t="str">
        <f>IF(AND('Mapa final'!$Y$16="Media",'Mapa final'!$AA$16="Mayor"),CONCATENATE("R2C",'Mapa final'!$O$16),"")</f>
        <v/>
      </c>
      <c r="AC27" s="50" t="str">
        <f>IF(AND('Mapa final'!$Y$17="Media",'Mapa final'!$AA$17="Mayor"),CONCATENATE("R2C",'Mapa final'!$O$17),"")</f>
        <v/>
      </c>
      <c r="AD27" s="50" t="str">
        <f>IF(AND('Mapa final'!$Y$18="Media",'Mapa final'!$AA$18="Mayor"),CONCATENATE("R2C",'Mapa final'!$O$18),"")</f>
        <v/>
      </c>
      <c r="AE27" s="50" t="str">
        <f>IF(AND('Mapa final'!$Y$19="Media",'Mapa final'!$AA$19="Mayor"),CONCATENATE("R2C",'Mapa final'!$O$19),"")</f>
        <v/>
      </c>
      <c r="AF27" s="50" t="str">
        <f>IF(AND('Mapa final'!$Y$20="Media",'Mapa final'!$AA$20="Mayor"),CONCATENATE("R2C",'Mapa final'!$O$20),"")</f>
        <v/>
      </c>
      <c r="AG27" s="51" t="str">
        <f>IF(AND('Mapa final'!$Y$21="Media",'Mapa final'!$AA$21="Mayor"),CONCATENATE("R2C",'Mapa final'!$O$21),"")</f>
        <v/>
      </c>
      <c r="AH27" s="52" t="str">
        <f>IF(AND('Mapa final'!$Y$16="Media",'Mapa final'!$AA$16="Catastrófico"),CONCATENATE("R2C",'Mapa final'!$O$16),"")</f>
        <v/>
      </c>
      <c r="AI27" s="53" t="str">
        <f>IF(AND('Mapa final'!$Y$17="Media",'Mapa final'!$AA$17="Catastrófico"),CONCATENATE("R2C",'Mapa final'!$O$17),"")</f>
        <v/>
      </c>
      <c r="AJ27" s="53" t="str">
        <f>IF(AND('Mapa final'!$Y$18="Media",'Mapa final'!$AA$18="Catastrófico"),CONCATENATE("R2C",'Mapa final'!$O$18),"")</f>
        <v/>
      </c>
      <c r="AK27" s="53" t="str">
        <f>IF(AND('Mapa final'!$Y$19="Media",'Mapa final'!$AA$19="Catastrófico"),CONCATENATE("R2C",'Mapa final'!$O$19),"")</f>
        <v/>
      </c>
      <c r="AL27" s="53" t="str">
        <f>IF(AND('Mapa final'!$Y$20="Media",'Mapa final'!$AA$20="Catastrófico"),CONCATENATE("R2C",'Mapa final'!$O$20),"")</f>
        <v/>
      </c>
      <c r="AM27" s="54" t="str">
        <f>IF(AND('Mapa final'!$Y$21="Media",'Mapa final'!$AA$21="Catastrófico"),CONCATENATE("R2C",'Mapa final'!$O$21),"")</f>
        <v/>
      </c>
      <c r="AN27" s="1"/>
      <c r="AO27" s="338"/>
      <c r="AP27" s="224"/>
      <c r="AQ27" s="224"/>
      <c r="AR27" s="224"/>
      <c r="AS27" s="224"/>
      <c r="AT27" s="339"/>
      <c r="AU27" s="1"/>
      <c r="AV27" s="1"/>
      <c r="AW27" s="1"/>
      <c r="AX27" s="1"/>
      <c r="AY27" s="1"/>
      <c r="AZ27" s="1"/>
      <c r="BA27" s="1"/>
      <c r="BB27" s="1"/>
      <c r="BC27" s="1"/>
      <c r="BD27" s="1"/>
      <c r="BE27" s="1"/>
      <c r="BF27" s="1"/>
      <c r="BG27" s="1"/>
      <c r="BH27" s="1"/>
      <c r="BI27" s="1"/>
    </row>
    <row r="28" spans="1:61" ht="15" customHeight="1" x14ac:dyDescent="0.25">
      <c r="A28" s="1"/>
      <c r="B28" s="329"/>
      <c r="C28" s="224"/>
      <c r="D28" s="225"/>
      <c r="E28" s="236"/>
      <c r="F28" s="224"/>
      <c r="G28" s="224"/>
      <c r="H28" s="224"/>
      <c r="I28" s="225"/>
      <c r="J28" s="64" t="str">
        <f>IF(AND('Mapa final'!$Y$22="Media",'Mapa final'!$AA$22="Leve"),CONCATENATE("R3C",'Mapa final'!$O$22),"")</f>
        <v/>
      </c>
      <c r="K28" s="65" t="str">
        <f>IF(AND('Mapa final'!$Y$23="Media",'Mapa final'!$AA$23="Leve"),CONCATENATE("R3C",'Mapa final'!$O$23),"")</f>
        <v/>
      </c>
      <c r="L28" s="65" t="str">
        <f>IF(AND('Mapa final'!$Y$24="Media",'Mapa final'!$AA$24="Leve"),CONCATENATE("R3C",'Mapa final'!$O$24),"")</f>
        <v/>
      </c>
      <c r="M28" s="65" t="str">
        <f>IF(AND('Mapa final'!$Y$25="Media",'Mapa final'!$AA$25="Leve"),CONCATENATE("R3C",'Mapa final'!$O$25),"")</f>
        <v/>
      </c>
      <c r="N28" s="65" t="str">
        <f>IF(AND('Mapa final'!$Y$26="Media",'Mapa final'!$AA$26="Leve"),CONCATENATE("R3C",'Mapa final'!$O$26),"")</f>
        <v/>
      </c>
      <c r="O28" s="66" t="str">
        <f>IF(AND('Mapa final'!$Y$27="Media",'Mapa final'!$AA$27="Leve"),CONCATENATE("R3C",'Mapa final'!$O$27),"")</f>
        <v/>
      </c>
      <c r="P28" s="64" t="str">
        <f>IF(AND('Mapa final'!$Y$22="Media",'Mapa final'!$AA$22="Menor"),CONCATENATE("R3C",'Mapa final'!$O$22),"")</f>
        <v/>
      </c>
      <c r="Q28" s="65" t="str">
        <f>IF(AND('Mapa final'!$Y$23="Media",'Mapa final'!$AA$23="Menor"),CONCATENATE("R3C",'Mapa final'!$O$23),"")</f>
        <v/>
      </c>
      <c r="R28" s="65" t="str">
        <f>IF(AND('Mapa final'!$Y$24="Media",'Mapa final'!$AA$24="Menor"),CONCATENATE("R3C",'Mapa final'!$O$24),"")</f>
        <v/>
      </c>
      <c r="S28" s="65" t="str">
        <f>IF(AND('Mapa final'!$Y$25="Media",'Mapa final'!$AA$25="Menor"),CONCATENATE("R3C",'Mapa final'!$O$25),"")</f>
        <v/>
      </c>
      <c r="T28" s="65" t="str">
        <f>IF(AND('Mapa final'!$Y$26="Media",'Mapa final'!$AA$26="Menor"),CONCATENATE("R3C",'Mapa final'!$O$26),"")</f>
        <v/>
      </c>
      <c r="U28" s="66" t="str">
        <f>IF(AND('Mapa final'!$Y$27="Media",'Mapa final'!$AA$27="Menor"),CONCATENATE("R3C",'Mapa final'!$O$27),"")</f>
        <v/>
      </c>
      <c r="V28" s="64" t="str">
        <f>IF(AND('Mapa final'!$Y$22="Media",'Mapa final'!$AA$22="Moderado"),CONCATENATE("R3C",'Mapa final'!$O$22),"")</f>
        <v/>
      </c>
      <c r="W28" s="65" t="str">
        <f>IF(AND('Mapa final'!$Y$23="Media",'Mapa final'!$AA$23="Moderado"),CONCATENATE("R3C",'Mapa final'!$O$23),"")</f>
        <v/>
      </c>
      <c r="X28" s="65" t="str">
        <f>IF(AND('Mapa final'!$Y$24="Media",'Mapa final'!$AA$24="Moderado"),CONCATENATE("R3C",'Mapa final'!$O$24),"")</f>
        <v/>
      </c>
      <c r="Y28" s="65" t="str">
        <f>IF(AND('Mapa final'!$Y$25="Media",'Mapa final'!$AA$25="Moderado"),CONCATENATE("R3C",'Mapa final'!$O$25),"")</f>
        <v/>
      </c>
      <c r="Z28" s="65" t="str">
        <f>IF(AND('Mapa final'!$Y$26="Media",'Mapa final'!$AA$26="Moderado"),CONCATENATE("R3C",'Mapa final'!$O$26),"")</f>
        <v/>
      </c>
      <c r="AA28" s="66" t="str">
        <f>IF(AND('Mapa final'!$Y$27="Media",'Mapa final'!$AA$27="Moderado"),CONCATENATE("R3C",'Mapa final'!$O$27),"")</f>
        <v/>
      </c>
      <c r="AB28" s="49" t="str">
        <f>IF(AND('Mapa final'!$Y$22="Media",'Mapa final'!$AA$22="Mayor"),CONCATENATE("R3C",'Mapa final'!$O$22),"")</f>
        <v/>
      </c>
      <c r="AC28" s="50" t="str">
        <f>IF(AND('Mapa final'!$Y$23="Media",'Mapa final'!$AA$23="Mayor"),CONCATENATE("R3C",'Mapa final'!$O$23),"")</f>
        <v/>
      </c>
      <c r="AD28" s="50" t="str">
        <f>IF(AND('Mapa final'!$Y$24="Media",'Mapa final'!$AA$24="Mayor"),CONCATENATE("R3C",'Mapa final'!$O$24),"")</f>
        <v/>
      </c>
      <c r="AE28" s="50" t="str">
        <f>IF(AND('Mapa final'!$Y$25="Media",'Mapa final'!$AA$25="Mayor"),CONCATENATE("R3C",'Mapa final'!$O$25),"")</f>
        <v/>
      </c>
      <c r="AF28" s="50" t="str">
        <f>IF(AND('Mapa final'!$Y$26="Media",'Mapa final'!$AA$26="Mayor"),CONCATENATE("R3C",'Mapa final'!$O$26),"")</f>
        <v/>
      </c>
      <c r="AG28" s="51" t="str">
        <f>IF(AND('Mapa final'!$Y$27="Media",'Mapa final'!$AA$27="Mayor"),CONCATENATE("R3C",'Mapa final'!$O$27),"")</f>
        <v/>
      </c>
      <c r="AH28" s="52" t="str">
        <f>IF(AND('Mapa final'!$Y$22="Media",'Mapa final'!$AA$22="Catastrófico"),CONCATENATE("R3C",'Mapa final'!$O$22),"")</f>
        <v/>
      </c>
      <c r="AI28" s="53" t="str">
        <f>IF(AND('Mapa final'!$Y$23="Media",'Mapa final'!$AA$23="Catastrófico"),CONCATENATE("R3C",'Mapa final'!$O$23),"")</f>
        <v/>
      </c>
      <c r="AJ28" s="53" t="str">
        <f>IF(AND('Mapa final'!$Y$24="Media",'Mapa final'!$AA$24="Catastrófico"),CONCATENATE("R3C",'Mapa final'!$O$24),"")</f>
        <v/>
      </c>
      <c r="AK28" s="53" t="str">
        <f>IF(AND('Mapa final'!$Y$25="Media",'Mapa final'!$AA$25="Catastrófico"),CONCATENATE("R3C",'Mapa final'!$O$25),"")</f>
        <v/>
      </c>
      <c r="AL28" s="53" t="str">
        <f>IF(AND('Mapa final'!$Y$26="Media",'Mapa final'!$AA$26="Catastrófico"),CONCATENATE("R3C",'Mapa final'!$O$26),"")</f>
        <v/>
      </c>
      <c r="AM28" s="54" t="str">
        <f>IF(AND('Mapa final'!$Y$27="Media",'Mapa final'!$AA$27="Catastrófico"),CONCATENATE("R3C",'Mapa final'!$O$27),"")</f>
        <v/>
      </c>
      <c r="AN28" s="1"/>
      <c r="AO28" s="338"/>
      <c r="AP28" s="224"/>
      <c r="AQ28" s="224"/>
      <c r="AR28" s="224"/>
      <c r="AS28" s="224"/>
      <c r="AT28" s="339"/>
      <c r="AU28" s="1"/>
      <c r="AV28" s="1"/>
      <c r="AW28" s="1"/>
      <c r="AX28" s="1"/>
      <c r="AY28" s="1"/>
      <c r="AZ28" s="1"/>
      <c r="BA28" s="1"/>
      <c r="BB28" s="1"/>
      <c r="BC28" s="1"/>
      <c r="BD28" s="1"/>
      <c r="BE28" s="1"/>
      <c r="BF28" s="1"/>
      <c r="BG28" s="1"/>
      <c r="BH28" s="1"/>
      <c r="BI28" s="1"/>
    </row>
    <row r="29" spans="1:61" ht="15" customHeight="1" x14ac:dyDescent="0.25">
      <c r="A29" s="1"/>
      <c r="B29" s="329"/>
      <c r="C29" s="224"/>
      <c r="D29" s="225"/>
      <c r="E29" s="236"/>
      <c r="F29" s="224"/>
      <c r="G29" s="224"/>
      <c r="H29" s="224"/>
      <c r="I29" s="225"/>
      <c r="J29" s="64" t="str">
        <f>IF(AND('Mapa final'!$Y$28="Media",'Mapa final'!$AA$28="Leve"),CONCATENATE("R4C",'Mapa final'!$O$28),"")</f>
        <v/>
      </c>
      <c r="K29" s="65" t="str">
        <f>IF(AND('Mapa final'!$Y$29="Media",'Mapa final'!$AA$29="Leve"),CONCATENATE("R4C",'Mapa final'!$O$29),"")</f>
        <v/>
      </c>
      <c r="L29" s="65" t="str">
        <f>IF(AND('Mapa final'!$Y$30="Media",'Mapa final'!$AA$30="Leve"),CONCATENATE("R4C",'Mapa final'!$O$30),"")</f>
        <v/>
      </c>
      <c r="M29" s="65" t="str">
        <f>IF(AND('Mapa final'!$Y$31="Media",'Mapa final'!$AA$31="Leve"),CONCATENATE("R4C",'Mapa final'!$O$31),"")</f>
        <v/>
      </c>
      <c r="N29" s="65" t="str">
        <f>IF(AND('Mapa final'!$Y$32="Media",'Mapa final'!$AA$32="Leve"),CONCATENATE("R4C",'Mapa final'!$O$32),"")</f>
        <v/>
      </c>
      <c r="O29" s="66" t="str">
        <f>IF(AND('Mapa final'!$Y$33="Media",'Mapa final'!$AA$33="Leve"),CONCATENATE("R4C",'Mapa final'!$O$33),"")</f>
        <v/>
      </c>
      <c r="P29" s="64" t="str">
        <f>IF(AND('Mapa final'!$Y$28="Media",'Mapa final'!$AA$28="Menor"),CONCATENATE("R4C",'Mapa final'!$O$28),"")</f>
        <v/>
      </c>
      <c r="Q29" s="65" t="str">
        <f>IF(AND('Mapa final'!$Y$29="Media",'Mapa final'!$AA$29="Menor"),CONCATENATE("R4C",'Mapa final'!$O$29),"")</f>
        <v/>
      </c>
      <c r="R29" s="65" t="str">
        <f>IF(AND('Mapa final'!$Y$30="Media",'Mapa final'!$AA$30="Menor"),CONCATENATE("R4C",'Mapa final'!$O$30),"")</f>
        <v/>
      </c>
      <c r="S29" s="65" t="str">
        <f>IF(AND('Mapa final'!$Y$31="Media",'Mapa final'!$AA$31="Menor"),CONCATENATE("R4C",'Mapa final'!$O$31),"")</f>
        <v/>
      </c>
      <c r="T29" s="65" t="str">
        <f>IF(AND('Mapa final'!$Y$32="Media",'Mapa final'!$AA$32="Menor"),CONCATENATE("R4C",'Mapa final'!$O$32),"")</f>
        <v/>
      </c>
      <c r="U29" s="66" t="str">
        <f>IF(AND('Mapa final'!$Y$33="Media",'Mapa final'!$AA$33="Menor"),CONCATENATE("R4C",'Mapa final'!$O$33),"")</f>
        <v/>
      </c>
      <c r="V29" s="64" t="str">
        <f>IF(AND('Mapa final'!$Y$28="Media",'Mapa final'!$AA$28="Moderado"),CONCATENATE("R4C",'Mapa final'!$O$28),"")</f>
        <v/>
      </c>
      <c r="W29" s="65" t="str">
        <f>IF(AND('Mapa final'!$Y$29="Media",'Mapa final'!$AA$29="Moderado"),CONCATENATE("R4C",'Mapa final'!$O$29),"")</f>
        <v/>
      </c>
      <c r="X29" s="65" t="str">
        <f>IF(AND('Mapa final'!$Y$30="Media",'Mapa final'!$AA$30="Moderado"),CONCATENATE("R4C",'Mapa final'!$O$30),"")</f>
        <v/>
      </c>
      <c r="Y29" s="65" t="str">
        <f>IF(AND('Mapa final'!$Y$31="Media",'Mapa final'!$AA$31="Moderado"),CONCATENATE("R4C",'Mapa final'!$O$31),"")</f>
        <v/>
      </c>
      <c r="Z29" s="65" t="str">
        <f>IF(AND('Mapa final'!$Y$32="Media",'Mapa final'!$AA$32="Moderado"),CONCATENATE("R4C",'Mapa final'!$O$32),"")</f>
        <v/>
      </c>
      <c r="AA29" s="66" t="str">
        <f>IF(AND('Mapa final'!$Y$33="Media",'Mapa final'!$AA$33="Moderado"),CONCATENATE("R4C",'Mapa final'!$O$33),"")</f>
        <v/>
      </c>
      <c r="AB29" s="49" t="str">
        <f>IF(AND('Mapa final'!$Y$28="Media",'Mapa final'!$AA$28="Mayor"),CONCATENATE("R4C",'Mapa final'!$O$28),"")</f>
        <v/>
      </c>
      <c r="AC29" s="50" t="str">
        <f>IF(AND('Mapa final'!$Y$29="Media",'Mapa final'!$AA$29="Mayor"),CONCATENATE("R4C",'Mapa final'!$O$29),"")</f>
        <v/>
      </c>
      <c r="AD29" s="50" t="str">
        <f>IF(AND('Mapa final'!$Y$30="Media",'Mapa final'!$AA$30="Mayor"),CONCATENATE("R4C",'Mapa final'!$O$30),"")</f>
        <v/>
      </c>
      <c r="AE29" s="50" t="str">
        <f>IF(AND('Mapa final'!$Y$31="Media",'Mapa final'!$AA$31="Mayor"),CONCATENATE("R4C",'Mapa final'!$O$31),"")</f>
        <v/>
      </c>
      <c r="AF29" s="50" t="str">
        <f>IF(AND('Mapa final'!$Y$32="Media",'Mapa final'!$AA$32="Mayor"),CONCATENATE("R4C",'Mapa final'!$O$32),"")</f>
        <v/>
      </c>
      <c r="AG29" s="51" t="str">
        <f>IF(AND('Mapa final'!$Y$33="Media",'Mapa final'!$AA$33="Mayor"),CONCATENATE("R4C",'Mapa final'!$O$33),"")</f>
        <v/>
      </c>
      <c r="AH29" s="52" t="str">
        <f>IF(AND('Mapa final'!$Y$28="Media",'Mapa final'!$AA$28="Catastrófico"),CONCATENATE("R4C",'Mapa final'!$O$28),"")</f>
        <v/>
      </c>
      <c r="AI29" s="53" t="str">
        <f>IF(AND('Mapa final'!$Y$29="Media",'Mapa final'!$AA$29="Catastrófico"),CONCATENATE("R4C",'Mapa final'!$O$29),"")</f>
        <v/>
      </c>
      <c r="AJ29" s="53" t="str">
        <f>IF(AND('Mapa final'!$Y$30="Media",'Mapa final'!$AA$30="Catastrófico"),CONCATENATE("R4C",'Mapa final'!$O$30),"")</f>
        <v/>
      </c>
      <c r="AK29" s="53" t="str">
        <f>IF(AND('Mapa final'!$Y$31="Media",'Mapa final'!$AA$31="Catastrófico"),CONCATENATE("R4C",'Mapa final'!$O$31),"")</f>
        <v/>
      </c>
      <c r="AL29" s="53" t="str">
        <f>IF(AND('Mapa final'!$Y$32="Media",'Mapa final'!$AA$32="Catastrófico"),CONCATENATE("R4C",'Mapa final'!$O$32),"")</f>
        <v/>
      </c>
      <c r="AM29" s="54" t="str">
        <f>IF(AND('Mapa final'!$Y$33="Media",'Mapa final'!$AA$33="Catastrófico"),CONCATENATE("R4C",'Mapa final'!$O$33),"")</f>
        <v/>
      </c>
      <c r="AN29" s="1"/>
      <c r="AO29" s="338"/>
      <c r="AP29" s="224"/>
      <c r="AQ29" s="224"/>
      <c r="AR29" s="224"/>
      <c r="AS29" s="224"/>
      <c r="AT29" s="339"/>
      <c r="AU29" s="1"/>
      <c r="AV29" s="1"/>
      <c r="AW29" s="1"/>
      <c r="AX29" s="1"/>
      <c r="AY29" s="1"/>
      <c r="AZ29" s="1"/>
      <c r="BA29" s="1"/>
      <c r="BB29" s="1"/>
      <c r="BC29" s="1"/>
      <c r="BD29" s="1"/>
      <c r="BE29" s="1"/>
      <c r="BF29" s="1"/>
      <c r="BG29" s="1"/>
      <c r="BH29" s="1"/>
      <c r="BI29" s="1"/>
    </row>
    <row r="30" spans="1:61" ht="15" customHeight="1" x14ac:dyDescent="0.25">
      <c r="A30" s="1"/>
      <c r="B30" s="329"/>
      <c r="C30" s="224"/>
      <c r="D30" s="225"/>
      <c r="E30" s="236"/>
      <c r="F30" s="224"/>
      <c r="G30" s="224"/>
      <c r="H30" s="224"/>
      <c r="I30" s="225"/>
      <c r="J30" s="64" t="str">
        <f>IF(AND('Mapa final'!$Y$34="Media",'Mapa final'!$AA$34="Leve"),CONCATENATE("R5C",'Mapa final'!$O$34),"")</f>
        <v/>
      </c>
      <c r="K30" s="65" t="str">
        <f>IF(AND('Mapa final'!$Y$35="Media",'Mapa final'!$AA$35="Leve"),CONCATENATE("R5C",'Mapa final'!$O$35),"")</f>
        <v/>
      </c>
      <c r="L30" s="65" t="str">
        <f>IF(AND('Mapa final'!$Y$36="Media",'Mapa final'!$AA$36="Leve"),CONCATENATE("R5C",'Mapa final'!$O$36),"")</f>
        <v/>
      </c>
      <c r="M30" s="65" t="str">
        <f>IF(AND('Mapa final'!$Y$37="Media",'Mapa final'!$AA$37="Leve"),CONCATENATE("R5C",'Mapa final'!$O$37),"")</f>
        <v/>
      </c>
      <c r="N30" s="65" t="str">
        <f>IF(AND('Mapa final'!$Y$38="Media",'Mapa final'!$AA$38="Leve"),CONCATENATE("R5C",'Mapa final'!$O$38),"")</f>
        <v/>
      </c>
      <c r="O30" s="66" t="str">
        <f>IF(AND('Mapa final'!$Y$39="Media",'Mapa final'!$AA$39="Leve"),CONCATENATE("R5C",'Mapa final'!$O$39),"")</f>
        <v/>
      </c>
      <c r="P30" s="64" t="str">
        <f>IF(AND('Mapa final'!$Y$34="Media",'Mapa final'!$AA$34="Menor"),CONCATENATE("R5C",'Mapa final'!$O$34),"")</f>
        <v/>
      </c>
      <c r="Q30" s="65" t="str">
        <f>IF(AND('Mapa final'!$Y$35="Media",'Mapa final'!$AA$35="Menor"),CONCATENATE("R5C",'Mapa final'!$O$35),"")</f>
        <v/>
      </c>
      <c r="R30" s="65" t="str">
        <f>IF(AND('Mapa final'!$Y$36="Media",'Mapa final'!$AA$36="Menor"),CONCATENATE("R5C",'Mapa final'!$O$36),"")</f>
        <v/>
      </c>
      <c r="S30" s="65" t="str">
        <f>IF(AND('Mapa final'!$Y$37="Media",'Mapa final'!$AA$37="Menor"),CONCATENATE("R5C",'Mapa final'!$O$37),"")</f>
        <v/>
      </c>
      <c r="T30" s="65" t="str">
        <f>IF(AND('Mapa final'!$Y$38="Media",'Mapa final'!$AA$38="Menor"),CONCATENATE("R5C",'Mapa final'!$O$38),"")</f>
        <v/>
      </c>
      <c r="U30" s="66" t="str">
        <f>IF(AND('Mapa final'!$Y$39="Media",'Mapa final'!$AA$39="Menor"),CONCATENATE("R5C",'Mapa final'!$O$39),"")</f>
        <v/>
      </c>
      <c r="V30" s="64" t="str">
        <f>IF(AND('Mapa final'!$Y$34="Media",'Mapa final'!$AA$34="Moderado"),CONCATENATE("R5C",'Mapa final'!$O$34),"")</f>
        <v/>
      </c>
      <c r="W30" s="65" t="str">
        <f>IF(AND('Mapa final'!$Y$35="Media",'Mapa final'!$AA$35="Moderado"),CONCATENATE("R5C",'Mapa final'!$O$35),"")</f>
        <v/>
      </c>
      <c r="X30" s="65" t="str">
        <f>IF(AND('Mapa final'!$Y$36="Media",'Mapa final'!$AA$36="Moderado"),CONCATENATE("R5C",'Mapa final'!$O$36),"")</f>
        <v/>
      </c>
      <c r="Y30" s="65" t="str">
        <f>IF(AND('Mapa final'!$Y$37="Media",'Mapa final'!$AA$37="Moderado"),CONCATENATE("R5C",'Mapa final'!$O$37),"")</f>
        <v/>
      </c>
      <c r="Z30" s="65" t="str">
        <f>IF(AND('Mapa final'!$Y$38="Media",'Mapa final'!$AA$38="Moderado"),CONCATENATE("R5C",'Mapa final'!$O$38),"")</f>
        <v/>
      </c>
      <c r="AA30" s="66" t="str">
        <f>IF(AND('Mapa final'!$Y$39="Media",'Mapa final'!$AA$39="Moderado"),CONCATENATE("R5C",'Mapa final'!$O$39),"")</f>
        <v/>
      </c>
      <c r="AB30" s="49" t="str">
        <f>IF(AND('Mapa final'!$Y$34="Media",'Mapa final'!$AA$34="Mayor"),CONCATENATE("R5C",'Mapa final'!$O$34),"")</f>
        <v/>
      </c>
      <c r="AC30" s="50" t="str">
        <f>IF(AND('Mapa final'!$Y$35="Media",'Mapa final'!$AA$35="Mayor"),CONCATENATE("R5C",'Mapa final'!$O$35),"")</f>
        <v/>
      </c>
      <c r="AD30" s="50" t="str">
        <f>IF(AND('Mapa final'!$Y$36="Media",'Mapa final'!$AA$36="Mayor"),CONCATENATE("R5C",'Mapa final'!$O$36),"")</f>
        <v/>
      </c>
      <c r="AE30" s="50" t="str">
        <f>IF(AND('Mapa final'!$Y$37="Media",'Mapa final'!$AA$37="Mayor"),CONCATENATE("R5C",'Mapa final'!$O$37),"")</f>
        <v/>
      </c>
      <c r="AF30" s="50" t="str">
        <f>IF(AND('Mapa final'!$Y$38="Media",'Mapa final'!$AA$38="Mayor"),CONCATENATE("R5C",'Mapa final'!$O$38),"")</f>
        <v/>
      </c>
      <c r="AG30" s="51" t="str">
        <f>IF(AND('Mapa final'!$Y$39="Media",'Mapa final'!$AA$39="Mayor"),CONCATENATE("R5C",'Mapa final'!$O$39),"")</f>
        <v/>
      </c>
      <c r="AH30" s="52" t="str">
        <f>IF(AND('Mapa final'!$Y$34="Media",'Mapa final'!$AA$34="Catastrófico"),CONCATENATE("R5C",'Mapa final'!$O$34),"")</f>
        <v/>
      </c>
      <c r="AI30" s="53" t="str">
        <f>IF(AND('Mapa final'!$Y$35="Media",'Mapa final'!$AA$35="Catastrófico"),CONCATENATE("R5C",'Mapa final'!$O$35),"")</f>
        <v/>
      </c>
      <c r="AJ30" s="53" t="str">
        <f>IF(AND('Mapa final'!$Y$36="Media",'Mapa final'!$AA$36="Catastrófico"),CONCATENATE("R5C",'Mapa final'!$O$36),"")</f>
        <v/>
      </c>
      <c r="AK30" s="53" t="str">
        <f>IF(AND('Mapa final'!$Y$37="Media",'Mapa final'!$AA$37="Catastrófico"),CONCATENATE("R5C",'Mapa final'!$O$37),"")</f>
        <v/>
      </c>
      <c r="AL30" s="53" t="str">
        <f>IF(AND('Mapa final'!$Y$38="Media",'Mapa final'!$AA$38="Catastrófico"),CONCATENATE("R5C",'Mapa final'!$O$38),"")</f>
        <v/>
      </c>
      <c r="AM30" s="54" t="str">
        <f>IF(AND('Mapa final'!$Y$39="Media",'Mapa final'!$AA$39="Catastrófico"),CONCATENATE("R5C",'Mapa final'!$O$39),"")</f>
        <v/>
      </c>
      <c r="AN30" s="1"/>
      <c r="AO30" s="338"/>
      <c r="AP30" s="224"/>
      <c r="AQ30" s="224"/>
      <c r="AR30" s="224"/>
      <c r="AS30" s="224"/>
      <c r="AT30" s="339"/>
      <c r="AU30" s="1"/>
      <c r="AV30" s="1"/>
      <c r="AW30" s="1"/>
      <c r="AX30" s="1"/>
      <c r="AY30" s="1"/>
      <c r="AZ30" s="1"/>
      <c r="BA30" s="1"/>
      <c r="BB30" s="1"/>
      <c r="BC30" s="1"/>
      <c r="BD30" s="1"/>
      <c r="BE30" s="1"/>
      <c r="BF30" s="1"/>
      <c r="BG30" s="1"/>
      <c r="BH30" s="1"/>
      <c r="BI30" s="1"/>
    </row>
    <row r="31" spans="1:61" ht="15" customHeight="1" x14ac:dyDescent="0.25">
      <c r="A31" s="1"/>
      <c r="B31" s="329"/>
      <c r="C31" s="224"/>
      <c r="D31" s="225"/>
      <c r="E31" s="236"/>
      <c r="F31" s="224"/>
      <c r="G31" s="224"/>
      <c r="H31" s="224"/>
      <c r="I31" s="225"/>
      <c r="J31" s="64" t="str">
        <f>IF(AND('Mapa final'!$Y$40="Media",'Mapa final'!$AA$40="Leve"),CONCATENATE("R6C",'Mapa final'!$O$40),"")</f>
        <v/>
      </c>
      <c r="K31" s="65" t="str">
        <f>IF(AND('Mapa final'!$Y$41="Media",'Mapa final'!$AA$41="Leve"),CONCATENATE("R6C",'Mapa final'!$O$41),"")</f>
        <v/>
      </c>
      <c r="L31" s="65" t="str">
        <f>IF(AND('Mapa final'!$Y$42="Media",'Mapa final'!$AA$42="Leve"),CONCATENATE("R6C",'Mapa final'!$O$42),"")</f>
        <v/>
      </c>
      <c r="M31" s="65" t="str">
        <f>IF(AND('Mapa final'!$Y$43="Media",'Mapa final'!$AA$43="Leve"),CONCATENATE("R6C",'Mapa final'!$O$43),"")</f>
        <v/>
      </c>
      <c r="N31" s="65" t="str">
        <f>IF(AND('Mapa final'!$Y$44="Media",'Mapa final'!$AA$44="Leve"),CONCATENATE("R6C",'Mapa final'!$O$44),"")</f>
        <v/>
      </c>
      <c r="O31" s="66" t="str">
        <f>IF(AND('Mapa final'!$Y$45="Media",'Mapa final'!$AA$45="Leve"),CONCATENATE("R6C",'Mapa final'!$O$45),"")</f>
        <v/>
      </c>
      <c r="P31" s="64" t="str">
        <f>IF(AND('Mapa final'!$Y$40="Media",'Mapa final'!$AA$40="Menor"),CONCATENATE("R6C",'Mapa final'!$O$40),"")</f>
        <v/>
      </c>
      <c r="Q31" s="65" t="str">
        <f>IF(AND('Mapa final'!$Y$41="Media",'Mapa final'!$AA$41="Menor"),CONCATENATE("R6C",'Mapa final'!$O$41),"")</f>
        <v/>
      </c>
      <c r="R31" s="65" t="str">
        <f>IF(AND('Mapa final'!$Y$42="Media",'Mapa final'!$AA$42="Menor"),CONCATENATE("R6C",'Mapa final'!$O$42),"")</f>
        <v/>
      </c>
      <c r="S31" s="65" t="str">
        <f>IF(AND('Mapa final'!$Y$43="Media",'Mapa final'!$AA$43="Menor"),CONCATENATE("R6C",'Mapa final'!$O$43),"")</f>
        <v/>
      </c>
      <c r="T31" s="65" t="str">
        <f>IF(AND('Mapa final'!$Y$44="Media",'Mapa final'!$AA$44="Menor"),CONCATENATE("R6C",'Mapa final'!$O$44),"")</f>
        <v/>
      </c>
      <c r="U31" s="66" t="str">
        <f>IF(AND('Mapa final'!$Y$45="Media",'Mapa final'!$AA$45="Menor"),CONCATENATE("R6C",'Mapa final'!$O$45),"")</f>
        <v/>
      </c>
      <c r="V31" s="64" t="str">
        <f>IF(AND('Mapa final'!$Y$40="Media",'Mapa final'!$AA$40="Moderado"),CONCATENATE("R6C",'Mapa final'!$O$40),"")</f>
        <v/>
      </c>
      <c r="W31" s="65" t="str">
        <f>IF(AND('Mapa final'!$Y$41="Media",'Mapa final'!$AA$41="Moderado"),CONCATENATE("R6C",'Mapa final'!$O$41),"")</f>
        <v/>
      </c>
      <c r="X31" s="65" t="str">
        <f>IF(AND('Mapa final'!$Y$42="Media",'Mapa final'!$AA$42="Moderado"),CONCATENATE("R6C",'Mapa final'!$O$42),"")</f>
        <v/>
      </c>
      <c r="Y31" s="65" t="str">
        <f>IF(AND('Mapa final'!$Y$43="Media",'Mapa final'!$AA$43="Moderado"),CONCATENATE("R6C",'Mapa final'!$O$43),"")</f>
        <v/>
      </c>
      <c r="Z31" s="65" t="str">
        <f>IF(AND('Mapa final'!$Y$44="Media",'Mapa final'!$AA$44="Moderado"),CONCATENATE("R6C",'Mapa final'!$O$44),"")</f>
        <v/>
      </c>
      <c r="AA31" s="66" t="str">
        <f>IF(AND('Mapa final'!$Y$45="Media",'Mapa final'!$AA$45="Moderado"),CONCATENATE("R6C",'Mapa final'!$O$45),"")</f>
        <v/>
      </c>
      <c r="AB31" s="49" t="str">
        <f>IF(AND('Mapa final'!$Y$40="Media",'Mapa final'!$AA$40="Mayor"),CONCATENATE("R6C",'Mapa final'!$O$40),"")</f>
        <v/>
      </c>
      <c r="AC31" s="50" t="str">
        <f>IF(AND('Mapa final'!$Y$41="Media",'Mapa final'!$AA$41="Mayor"),CONCATENATE("R6C",'Mapa final'!$O$41),"")</f>
        <v/>
      </c>
      <c r="AD31" s="50" t="str">
        <f>IF(AND('Mapa final'!$Y$42="Media",'Mapa final'!$AA$42="Mayor"),CONCATENATE("R6C",'Mapa final'!$O$42),"")</f>
        <v/>
      </c>
      <c r="AE31" s="50" t="str">
        <f>IF(AND('Mapa final'!$Y$43="Media",'Mapa final'!$AA$43="Mayor"),CONCATENATE("R6C",'Mapa final'!$O$43),"")</f>
        <v/>
      </c>
      <c r="AF31" s="50" t="str">
        <f>IF(AND('Mapa final'!$Y$44="Media",'Mapa final'!$AA$44="Mayor"),CONCATENATE("R6C",'Mapa final'!$O$44),"")</f>
        <v/>
      </c>
      <c r="AG31" s="51" t="str">
        <f>IF(AND('Mapa final'!$Y$45="Media",'Mapa final'!$AA$45="Mayor"),CONCATENATE("R6C",'Mapa final'!$O$45),"")</f>
        <v/>
      </c>
      <c r="AH31" s="52" t="str">
        <f>IF(AND('Mapa final'!$Y$40="Media",'Mapa final'!$AA$40="Catastrófico"),CONCATENATE("R6C",'Mapa final'!$O$40),"")</f>
        <v/>
      </c>
      <c r="AI31" s="53" t="str">
        <f>IF(AND('Mapa final'!$Y$41="Media",'Mapa final'!$AA$41="Catastrófico"),CONCATENATE("R6C",'Mapa final'!$O$41),"")</f>
        <v/>
      </c>
      <c r="AJ31" s="53" t="str">
        <f>IF(AND('Mapa final'!$Y$42="Media",'Mapa final'!$AA$42="Catastrófico"),CONCATENATE("R6C",'Mapa final'!$O$42),"")</f>
        <v/>
      </c>
      <c r="AK31" s="53" t="str">
        <f>IF(AND('Mapa final'!$Y$43="Media",'Mapa final'!$AA$43="Catastrófico"),CONCATENATE("R6C",'Mapa final'!$O$43),"")</f>
        <v/>
      </c>
      <c r="AL31" s="53" t="str">
        <f>IF(AND('Mapa final'!$Y$44="Media",'Mapa final'!$AA$44="Catastrófico"),CONCATENATE("R6C",'Mapa final'!$O$44),"")</f>
        <v/>
      </c>
      <c r="AM31" s="54" t="str">
        <f>IF(AND('Mapa final'!$Y$45="Media",'Mapa final'!$AA$45="Catastrófico"),CONCATENATE("R6C",'Mapa final'!$O$45),"")</f>
        <v/>
      </c>
      <c r="AN31" s="1"/>
      <c r="AO31" s="338"/>
      <c r="AP31" s="224"/>
      <c r="AQ31" s="224"/>
      <c r="AR31" s="224"/>
      <c r="AS31" s="224"/>
      <c r="AT31" s="339"/>
      <c r="AU31" s="1"/>
      <c r="AV31" s="1"/>
      <c r="AW31" s="1"/>
      <c r="AX31" s="1"/>
      <c r="AY31" s="1"/>
      <c r="AZ31" s="1"/>
      <c r="BA31" s="1"/>
      <c r="BB31" s="1"/>
      <c r="BC31" s="1"/>
      <c r="BD31" s="1"/>
      <c r="BE31" s="1"/>
      <c r="BF31" s="1"/>
      <c r="BG31" s="1"/>
      <c r="BH31" s="1"/>
      <c r="BI31" s="1"/>
    </row>
    <row r="32" spans="1:61" ht="15" customHeight="1" x14ac:dyDescent="0.25">
      <c r="A32" s="1"/>
      <c r="B32" s="329"/>
      <c r="C32" s="224"/>
      <c r="D32" s="225"/>
      <c r="E32" s="236"/>
      <c r="F32" s="224"/>
      <c r="G32" s="224"/>
      <c r="H32" s="224"/>
      <c r="I32" s="225"/>
      <c r="J32" s="64" t="str">
        <f>IF(AND('Mapa final'!$Y$46="Media",'Mapa final'!$AA$46="Leve"),CONCATENATE("R7C",'Mapa final'!$O$46),"")</f>
        <v/>
      </c>
      <c r="K32" s="65" t="str">
        <f>IF(AND('Mapa final'!$Y$47="Media",'Mapa final'!$AA$47="Leve"),CONCATENATE("R7C",'Mapa final'!$O$47),"")</f>
        <v/>
      </c>
      <c r="L32" s="65" t="str">
        <f>IF(AND('Mapa final'!$Y$48="Media",'Mapa final'!$AA$48="Leve"),CONCATENATE("R7C",'Mapa final'!$O$48),"")</f>
        <v/>
      </c>
      <c r="M32" s="65" t="str">
        <f>IF(AND('Mapa final'!$Y$49="Media",'Mapa final'!$AA$49="Leve"),CONCATENATE("R7C",'Mapa final'!$O$49),"")</f>
        <v/>
      </c>
      <c r="N32" s="65" t="str">
        <f>IF(AND('Mapa final'!$Y$50="Media",'Mapa final'!$AA$50="Leve"),CONCATENATE("R7C",'Mapa final'!$O$50),"")</f>
        <v/>
      </c>
      <c r="O32" s="66" t="str">
        <f>IF(AND('Mapa final'!$Y$51="Media",'Mapa final'!$AA$51="Leve"),CONCATENATE("R7C",'Mapa final'!$O$51),"")</f>
        <v/>
      </c>
      <c r="P32" s="64" t="str">
        <f>IF(AND('Mapa final'!$Y$46="Media",'Mapa final'!$AA$46="Menor"),CONCATENATE("R7C",'Mapa final'!$O$46),"")</f>
        <v/>
      </c>
      <c r="Q32" s="65" t="str">
        <f>IF(AND('Mapa final'!$Y$47="Media",'Mapa final'!$AA$47="Menor"),CONCATENATE("R7C",'Mapa final'!$O$47),"")</f>
        <v/>
      </c>
      <c r="R32" s="65" t="str">
        <f>IF(AND('Mapa final'!$Y$48="Media",'Mapa final'!$AA$48="Menor"),CONCATENATE("R7C",'Mapa final'!$O$48),"")</f>
        <v/>
      </c>
      <c r="S32" s="65" t="str">
        <f>IF(AND('Mapa final'!$Y$49="Media",'Mapa final'!$AA$49="Menor"),CONCATENATE("R7C",'Mapa final'!$O$49),"")</f>
        <v/>
      </c>
      <c r="T32" s="65" t="str">
        <f>IF(AND('Mapa final'!$Y$50="Media",'Mapa final'!$AA$50="Menor"),CONCATENATE("R7C",'Mapa final'!$O$50),"")</f>
        <v/>
      </c>
      <c r="U32" s="66" t="str">
        <f>IF(AND('Mapa final'!$Y$51="Media",'Mapa final'!$AA$51="Menor"),CONCATENATE("R7C",'Mapa final'!$O$51),"")</f>
        <v/>
      </c>
      <c r="V32" s="64" t="str">
        <f>IF(AND('Mapa final'!$Y$46="Media",'Mapa final'!$AA$46="Moderado"),CONCATENATE("R7C",'Mapa final'!$O$46),"")</f>
        <v/>
      </c>
      <c r="W32" s="65" t="str">
        <f>IF(AND('Mapa final'!$Y$47="Media",'Mapa final'!$AA$47="Moderado"),CONCATENATE("R7C",'Mapa final'!$O$47),"")</f>
        <v/>
      </c>
      <c r="X32" s="65" t="str">
        <f>IF(AND('Mapa final'!$Y$48="Media",'Mapa final'!$AA$48="Moderado"),CONCATENATE("R7C",'Mapa final'!$O$48),"")</f>
        <v/>
      </c>
      <c r="Y32" s="65" t="str">
        <f>IF(AND('Mapa final'!$Y$49="Media",'Mapa final'!$AA$49="Moderado"),CONCATENATE("R7C",'Mapa final'!$O$49),"")</f>
        <v/>
      </c>
      <c r="Z32" s="65" t="str">
        <f>IF(AND('Mapa final'!$Y$50="Media",'Mapa final'!$AA$50="Moderado"),CONCATENATE("R7C",'Mapa final'!$O$50),"")</f>
        <v/>
      </c>
      <c r="AA32" s="66" t="str">
        <f>IF(AND('Mapa final'!$Y$51="Media",'Mapa final'!$AA$51="Moderado"),CONCATENATE("R7C",'Mapa final'!$O$51),"")</f>
        <v/>
      </c>
      <c r="AB32" s="49" t="str">
        <f>IF(AND('Mapa final'!$Y$46="Media",'Mapa final'!$AA$46="Mayor"),CONCATENATE("R7C",'Mapa final'!$O$46),"")</f>
        <v/>
      </c>
      <c r="AC32" s="50" t="str">
        <f>IF(AND('Mapa final'!$Y$47="Media",'Mapa final'!$AA$47="Mayor"),CONCATENATE("R7C",'Mapa final'!$O$47),"")</f>
        <v/>
      </c>
      <c r="AD32" s="50" t="str">
        <f>IF(AND('Mapa final'!$Y$48="Media",'Mapa final'!$AA$48="Mayor"),CONCATENATE("R7C",'Mapa final'!$O$48),"")</f>
        <v/>
      </c>
      <c r="AE32" s="50" t="str">
        <f>IF(AND('Mapa final'!$Y$49="Media",'Mapa final'!$AA$49="Mayor"),CONCATENATE("R7C",'Mapa final'!$O$49),"")</f>
        <v/>
      </c>
      <c r="AF32" s="50" t="str">
        <f>IF(AND('Mapa final'!$Y$50="Media",'Mapa final'!$AA$50="Mayor"),CONCATENATE("R7C",'Mapa final'!$O$50),"")</f>
        <v/>
      </c>
      <c r="AG32" s="51" t="str">
        <f>IF(AND('Mapa final'!$Y$51="Media",'Mapa final'!$AA$51="Mayor"),CONCATENATE("R7C",'Mapa final'!$O$51),"")</f>
        <v/>
      </c>
      <c r="AH32" s="52" t="str">
        <f>IF(AND('Mapa final'!$Y$46="Media",'Mapa final'!$AA$46="Catastrófico"),CONCATENATE("R7C",'Mapa final'!$O$46),"")</f>
        <v/>
      </c>
      <c r="AI32" s="53" t="str">
        <f>IF(AND('Mapa final'!$Y$47="Media",'Mapa final'!$AA$47="Catastrófico"),CONCATENATE("R7C",'Mapa final'!$O$47),"")</f>
        <v/>
      </c>
      <c r="AJ32" s="53" t="str">
        <f>IF(AND('Mapa final'!$Y$48="Media",'Mapa final'!$AA$48="Catastrófico"),CONCATENATE("R7C",'Mapa final'!$O$48),"")</f>
        <v/>
      </c>
      <c r="AK32" s="53" t="str">
        <f>IF(AND('Mapa final'!$Y$49="Media",'Mapa final'!$AA$49="Catastrófico"),CONCATENATE("R7C",'Mapa final'!$O$49),"")</f>
        <v/>
      </c>
      <c r="AL32" s="53" t="str">
        <f>IF(AND('Mapa final'!$Y$50="Media",'Mapa final'!$AA$50="Catastrófico"),CONCATENATE("R7C",'Mapa final'!$O$50),"")</f>
        <v/>
      </c>
      <c r="AM32" s="54" t="str">
        <f>IF(AND('Mapa final'!$Y$51="Media",'Mapa final'!$AA$51="Catastrófico"),CONCATENATE("R7C",'Mapa final'!$O$51),"")</f>
        <v/>
      </c>
      <c r="AN32" s="1"/>
      <c r="AO32" s="338"/>
      <c r="AP32" s="224"/>
      <c r="AQ32" s="224"/>
      <c r="AR32" s="224"/>
      <c r="AS32" s="224"/>
      <c r="AT32" s="339"/>
      <c r="AU32" s="1"/>
      <c r="AV32" s="1"/>
      <c r="AW32" s="1"/>
      <c r="AX32" s="1"/>
      <c r="AY32" s="1"/>
      <c r="AZ32" s="1"/>
      <c r="BA32" s="1"/>
      <c r="BB32" s="1"/>
      <c r="BC32" s="1"/>
      <c r="BD32" s="1"/>
      <c r="BE32" s="1"/>
      <c r="BF32" s="1"/>
      <c r="BG32" s="1"/>
      <c r="BH32" s="1"/>
      <c r="BI32" s="1"/>
    </row>
    <row r="33" spans="1:61" ht="15" customHeight="1" x14ac:dyDescent="0.25">
      <c r="A33" s="1"/>
      <c r="B33" s="329"/>
      <c r="C33" s="224"/>
      <c r="D33" s="225"/>
      <c r="E33" s="236"/>
      <c r="F33" s="224"/>
      <c r="G33" s="224"/>
      <c r="H33" s="224"/>
      <c r="I33" s="225"/>
      <c r="J33" s="64" t="str">
        <f>IF(AND('Mapa final'!$Y$52="Media",'Mapa final'!$AA$52="Leve"),CONCATENATE("R8C",'Mapa final'!$O$52),"")</f>
        <v/>
      </c>
      <c r="K33" s="65" t="str">
        <f>IF(AND('Mapa final'!$Y$53="Media",'Mapa final'!$AA$53="Leve"),CONCATENATE("R8C",'Mapa final'!$O$53),"")</f>
        <v/>
      </c>
      <c r="L33" s="65" t="str">
        <f>IF(AND('Mapa final'!$Y$54="Media",'Mapa final'!$AA$54="Leve"),CONCATENATE("R8C",'Mapa final'!$O$54),"")</f>
        <v/>
      </c>
      <c r="M33" s="65" t="str">
        <f>IF(AND('Mapa final'!$Y$55="Media",'Mapa final'!$AA$55="Leve"),CONCATENATE("R8C",'Mapa final'!$O$55),"")</f>
        <v/>
      </c>
      <c r="N33" s="65" t="str">
        <f>IF(AND('Mapa final'!$Y$56="Media",'Mapa final'!$AA$56="Leve"),CONCATENATE("R8C",'Mapa final'!$O$56),"")</f>
        <v/>
      </c>
      <c r="O33" s="66" t="str">
        <f>IF(AND('Mapa final'!$Y$57="Media",'Mapa final'!$AA$57="Leve"),CONCATENATE("R8C",'Mapa final'!$O$57),"")</f>
        <v/>
      </c>
      <c r="P33" s="64" t="str">
        <f>IF(AND('Mapa final'!$Y$52="Media",'Mapa final'!$AA$52="Menor"),CONCATENATE("R8C",'Mapa final'!$O$52),"")</f>
        <v/>
      </c>
      <c r="Q33" s="65" t="str">
        <f>IF(AND('Mapa final'!$Y$53="Media",'Mapa final'!$AA$53="Menor"),CONCATENATE("R8C",'Mapa final'!$O$53),"")</f>
        <v/>
      </c>
      <c r="R33" s="65" t="str">
        <f>IF(AND('Mapa final'!$Y$54="Media",'Mapa final'!$AA$54="Menor"),CONCATENATE("R8C",'Mapa final'!$O$54),"")</f>
        <v/>
      </c>
      <c r="S33" s="65" t="str">
        <f>IF(AND('Mapa final'!$Y$55="Media",'Mapa final'!$AA$55="Menor"),CONCATENATE("R8C",'Mapa final'!$O$55),"")</f>
        <v/>
      </c>
      <c r="T33" s="65" t="str">
        <f>IF(AND('Mapa final'!$Y$56="Media",'Mapa final'!$AA$56="Menor"),CONCATENATE("R8C",'Mapa final'!$O$56),"")</f>
        <v/>
      </c>
      <c r="U33" s="66" t="str">
        <f>IF(AND('Mapa final'!$Y$57="Media",'Mapa final'!$AA$57="Menor"),CONCATENATE("R8C",'Mapa final'!$O$57),"")</f>
        <v/>
      </c>
      <c r="V33" s="64" t="str">
        <f>IF(AND('Mapa final'!$Y$52="Media",'Mapa final'!$AA$52="Moderado"),CONCATENATE("R8C",'Mapa final'!$O$52),"")</f>
        <v/>
      </c>
      <c r="W33" s="65" t="str">
        <f>IF(AND('Mapa final'!$Y$53="Media",'Mapa final'!$AA$53="Moderado"),CONCATENATE("R8C",'Mapa final'!$O$53),"")</f>
        <v/>
      </c>
      <c r="X33" s="65" t="str">
        <f>IF(AND('Mapa final'!$Y$54="Media",'Mapa final'!$AA$54="Moderado"),CONCATENATE("R8C",'Mapa final'!$O$54),"")</f>
        <v/>
      </c>
      <c r="Y33" s="65" t="str">
        <f>IF(AND('Mapa final'!$Y$55="Media",'Mapa final'!$AA$55="Moderado"),CONCATENATE("R8C",'Mapa final'!$O$55),"")</f>
        <v/>
      </c>
      <c r="Z33" s="65" t="str">
        <f>IF(AND('Mapa final'!$Y$56="Media",'Mapa final'!$AA$56="Moderado"),CONCATENATE("R8C",'Mapa final'!$O$56),"")</f>
        <v/>
      </c>
      <c r="AA33" s="66" t="str">
        <f>IF(AND('Mapa final'!$Y$57="Media",'Mapa final'!$AA$57="Moderado"),CONCATENATE("R8C",'Mapa final'!$O$57),"")</f>
        <v/>
      </c>
      <c r="AB33" s="49" t="str">
        <f>IF(AND('Mapa final'!$Y$52="Media",'Mapa final'!$AA$52="Mayor"),CONCATENATE("R8C",'Mapa final'!$O$52),"")</f>
        <v/>
      </c>
      <c r="AC33" s="50" t="str">
        <f>IF(AND('Mapa final'!$Y$53="Media",'Mapa final'!$AA$53="Mayor"),CONCATENATE("R8C",'Mapa final'!$O$53),"")</f>
        <v/>
      </c>
      <c r="AD33" s="50" t="str">
        <f>IF(AND('Mapa final'!$Y$54="Media",'Mapa final'!$AA$54="Mayor"),CONCATENATE("R8C",'Mapa final'!$O$54),"")</f>
        <v/>
      </c>
      <c r="AE33" s="50" t="str">
        <f>IF(AND('Mapa final'!$Y$55="Media",'Mapa final'!$AA$55="Mayor"),CONCATENATE("R8C",'Mapa final'!$O$55),"")</f>
        <v/>
      </c>
      <c r="AF33" s="50" t="str">
        <f>IF(AND('Mapa final'!$Y$56="Media",'Mapa final'!$AA$56="Mayor"),CONCATENATE("R8C",'Mapa final'!$O$56),"")</f>
        <v/>
      </c>
      <c r="AG33" s="51" t="str">
        <f>IF(AND('Mapa final'!$Y$57="Media",'Mapa final'!$AA$57="Mayor"),CONCATENATE("R8C",'Mapa final'!$O$57),"")</f>
        <v/>
      </c>
      <c r="AH33" s="52" t="str">
        <f>IF(AND('Mapa final'!$Y$52="Media",'Mapa final'!$AA$52="Catastrófico"),CONCATENATE("R8C",'Mapa final'!$O$52),"")</f>
        <v/>
      </c>
      <c r="AI33" s="53" t="str">
        <f>IF(AND('Mapa final'!$Y$53="Media",'Mapa final'!$AA$53="Catastrófico"),CONCATENATE("R8C",'Mapa final'!$O$53),"")</f>
        <v/>
      </c>
      <c r="AJ33" s="53" t="str">
        <f>IF(AND('Mapa final'!$Y$54="Media",'Mapa final'!$AA$54="Catastrófico"),CONCATENATE("R8C",'Mapa final'!$O$54),"")</f>
        <v/>
      </c>
      <c r="AK33" s="53" t="str">
        <f>IF(AND('Mapa final'!$Y$55="Media",'Mapa final'!$AA$55="Catastrófico"),CONCATENATE("R8C",'Mapa final'!$O$55),"")</f>
        <v/>
      </c>
      <c r="AL33" s="53" t="str">
        <f>IF(AND('Mapa final'!$Y$56="Media",'Mapa final'!$AA$56="Catastrófico"),CONCATENATE("R8C",'Mapa final'!$O$56),"")</f>
        <v/>
      </c>
      <c r="AM33" s="54" t="str">
        <f>IF(AND('Mapa final'!$Y$57="Media",'Mapa final'!$AA$57="Catastrófico"),CONCATENATE("R8C",'Mapa final'!$O$57),"")</f>
        <v/>
      </c>
      <c r="AN33" s="1"/>
      <c r="AO33" s="338"/>
      <c r="AP33" s="224"/>
      <c r="AQ33" s="224"/>
      <c r="AR33" s="224"/>
      <c r="AS33" s="224"/>
      <c r="AT33" s="339"/>
      <c r="AU33" s="1"/>
      <c r="AV33" s="1"/>
      <c r="AW33" s="1"/>
      <c r="AX33" s="1"/>
      <c r="AY33" s="1"/>
      <c r="AZ33" s="1"/>
      <c r="BA33" s="1"/>
      <c r="BB33" s="1"/>
      <c r="BC33" s="1"/>
      <c r="BD33" s="1"/>
      <c r="BE33" s="1"/>
      <c r="BF33" s="1"/>
      <c r="BG33" s="1"/>
      <c r="BH33" s="1"/>
      <c r="BI33" s="1"/>
    </row>
    <row r="34" spans="1:61" ht="15" customHeight="1" x14ac:dyDescent="0.25">
      <c r="A34" s="1"/>
      <c r="B34" s="329"/>
      <c r="C34" s="224"/>
      <c r="D34" s="225"/>
      <c r="E34" s="236"/>
      <c r="F34" s="224"/>
      <c r="G34" s="224"/>
      <c r="H34" s="224"/>
      <c r="I34" s="225"/>
      <c r="J34" s="64" t="str">
        <f>IF(AND('Mapa final'!$Y$58="Media",'Mapa final'!$AA$58="Leve"),CONCATENATE("R9C",'Mapa final'!$O$58),"")</f>
        <v/>
      </c>
      <c r="K34" s="65" t="str">
        <f>IF(AND('Mapa final'!$Y$59="Media",'Mapa final'!$AA$59="Leve"),CONCATENATE("R9C",'Mapa final'!$O$59),"")</f>
        <v/>
      </c>
      <c r="L34" s="65" t="str">
        <f>IF(AND('Mapa final'!$Y$60="Media",'Mapa final'!$AA$60="Leve"),CONCATENATE("R9C",'Mapa final'!$O$60),"")</f>
        <v/>
      </c>
      <c r="M34" s="65" t="str">
        <f>IF(AND('Mapa final'!$Y$61="Media",'Mapa final'!$AA$61="Leve"),CONCATENATE("R9C",'Mapa final'!$O$61),"")</f>
        <v/>
      </c>
      <c r="N34" s="65" t="str">
        <f>IF(AND('Mapa final'!$Y$62="Media",'Mapa final'!$AA$62="Leve"),CONCATENATE("R9C",'Mapa final'!$O$62),"")</f>
        <v/>
      </c>
      <c r="O34" s="66" t="str">
        <f>IF(AND('Mapa final'!$Y$63="Media",'Mapa final'!$AA$63="Leve"),CONCATENATE("R9C",'Mapa final'!$O$63),"")</f>
        <v/>
      </c>
      <c r="P34" s="64" t="str">
        <f>IF(AND('Mapa final'!$Y$58="Media",'Mapa final'!$AA$58="Menor"),CONCATENATE("R9C",'Mapa final'!$O$58),"")</f>
        <v/>
      </c>
      <c r="Q34" s="65" t="str">
        <f>IF(AND('Mapa final'!$Y$59="Media",'Mapa final'!$AA$59="Menor"),CONCATENATE("R9C",'Mapa final'!$O$59),"")</f>
        <v/>
      </c>
      <c r="R34" s="65" t="str">
        <f>IF(AND('Mapa final'!$Y$60="Media",'Mapa final'!$AA$60="Menor"),CONCATENATE("R9C",'Mapa final'!$O$60),"")</f>
        <v/>
      </c>
      <c r="S34" s="65" t="str">
        <f>IF(AND('Mapa final'!$Y$61="Media",'Mapa final'!$AA$61="Menor"),CONCATENATE("R9C",'Mapa final'!$O$61),"")</f>
        <v/>
      </c>
      <c r="T34" s="65" t="str">
        <f>IF(AND('Mapa final'!$Y$62="Media",'Mapa final'!$AA$62="Menor"),CONCATENATE("R9C",'Mapa final'!$O$62),"")</f>
        <v/>
      </c>
      <c r="U34" s="66" t="str">
        <f>IF(AND('Mapa final'!$Y$63="Media",'Mapa final'!$AA$63="Menor"),CONCATENATE("R9C",'Mapa final'!$O$63),"")</f>
        <v/>
      </c>
      <c r="V34" s="64" t="str">
        <f>IF(AND('Mapa final'!$Y$58="Media",'Mapa final'!$AA$58="Moderado"),CONCATENATE("R9C",'Mapa final'!$O$58),"")</f>
        <v/>
      </c>
      <c r="W34" s="65" t="str">
        <f>IF(AND('Mapa final'!$Y$59="Media",'Mapa final'!$AA$59="Moderado"),CONCATENATE("R9C",'Mapa final'!$O$59),"")</f>
        <v/>
      </c>
      <c r="X34" s="65" t="str">
        <f>IF(AND('Mapa final'!$Y$60="Media",'Mapa final'!$AA$60="Moderado"),CONCATENATE("R9C",'Mapa final'!$O$60),"")</f>
        <v/>
      </c>
      <c r="Y34" s="65" t="str">
        <f>IF(AND('Mapa final'!$Y$61="Media",'Mapa final'!$AA$61="Moderado"),CONCATENATE("R9C",'Mapa final'!$O$61),"")</f>
        <v/>
      </c>
      <c r="Z34" s="65" t="str">
        <f>IF(AND('Mapa final'!$Y$62="Media",'Mapa final'!$AA$62="Moderado"),CONCATENATE("R9C",'Mapa final'!$O$62),"")</f>
        <v/>
      </c>
      <c r="AA34" s="66" t="str">
        <f>IF(AND('Mapa final'!$Y$63="Media",'Mapa final'!$AA$63="Moderado"),CONCATENATE("R9C",'Mapa final'!$O$63),"")</f>
        <v/>
      </c>
      <c r="AB34" s="49" t="str">
        <f>IF(AND('Mapa final'!$Y$58="Media",'Mapa final'!$AA$58="Mayor"),CONCATENATE("R9C",'Mapa final'!$O$58),"")</f>
        <v/>
      </c>
      <c r="AC34" s="50" t="str">
        <f>IF(AND('Mapa final'!$Y$59="Media",'Mapa final'!$AA$59="Mayor"),CONCATENATE("R9C",'Mapa final'!$O$59),"")</f>
        <v/>
      </c>
      <c r="AD34" s="50" t="str">
        <f>IF(AND('Mapa final'!$Y$60="Media",'Mapa final'!$AA$60="Mayor"),CONCATENATE("R9C",'Mapa final'!$O$60),"")</f>
        <v/>
      </c>
      <c r="AE34" s="50" t="str">
        <f>IF(AND('Mapa final'!$Y$61="Media",'Mapa final'!$AA$61="Mayor"),CONCATENATE("R9C",'Mapa final'!$O$61),"")</f>
        <v/>
      </c>
      <c r="AF34" s="50" t="str">
        <f>IF(AND('Mapa final'!$Y$62="Media",'Mapa final'!$AA$62="Mayor"),CONCATENATE("R9C",'Mapa final'!$O$62),"")</f>
        <v/>
      </c>
      <c r="AG34" s="51" t="str">
        <f>IF(AND('Mapa final'!$Y$63="Media",'Mapa final'!$AA$63="Mayor"),CONCATENATE("R9C",'Mapa final'!$O$63),"")</f>
        <v/>
      </c>
      <c r="AH34" s="52" t="str">
        <f>IF(AND('Mapa final'!$Y$58="Media",'Mapa final'!$AA$58="Catastrófico"),CONCATENATE("R9C",'Mapa final'!$O$58),"")</f>
        <v/>
      </c>
      <c r="AI34" s="53" t="str">
        <f>IF(AND('Mapa final'!$Y$59="Media",'Mapa final'!$AA$59="Catastrófico"),CONCATENATE("R9C",'Mapa final'!$O$59),"")</f>
        <v/>
      </c>
      <c r="AJ34" s="53" t="str">
        <f>IF(AND('Mapa final'!$Y$60="Media",'Mapa final'!$AA$60="Catastrófico"),CONCATENATE("R9C",'Mapa final'!$O$60),"")</f>
        <v/>
      </c>
      <c r="AK34" s="53" t="str">
        <f>IF(AND('Mapa final'!$Y$61="Media",'Mapa final'!$AA$61="Catastrófico"),CONCATENATE("R9C",'Mapa final'!$O$61),"")</f>
        <v/>
      </c>
      <c r="AL34" s="53" t="str">
        <f>IF(AND('Mapa final'!$Y$62="Media",'Mapa final'!$AA$62="Catastrófico"),CONCATENATE("R9C",'Mapa final'!$O$62),"")</f>
        <v/>
      </c>
      <c r="AM34" s="54" t="str">
        <f>IF(AND('Mapa final'!$Y$63="Media",'Mapa final'!$AA$63="Catastrófico"),CONCATENATE("R9C",'Mapa final'!$O$63),"")</f>
        <v/>
      </c>
      <c r="AN34" s="1"/>
      <c r="AO34" s="338"/>
      <c r="AP34" s="224"/>
      <c r="AQ34" s="224"/>
      <c r="AR34" s="224"/>
      <c r="AS34" s="224"/>
      <c r="AT34" s="339"/>
      <c r="AU34" s="1"/>
      <c r="AV34" s="1"/>
      <c r="AW34" s="1"/>
      <c r="AX34" s="1"/>
      <c r="AY34" s="1"/>
      <c r="AZ34" s="1"/>
      <c r="BA34" s="1"/>
      <c r="BB34" s="1"/>
      <c r="BC34" s="1"/>
      <c r="BD34" s="1"/>
      <c r="BE34" s="1"/>
      <c r="BF34" s="1"/>
      <c r="BG34" s="1"/>
      <c r="BH34" s="1"/>
      <c r="BI34" s="1"/>
    </row>
    <row r="35" spans="1:61" ht="15.75" customHeight="1" x14ac:dyDescent="0.25">
      <c r="A35" s="1"/>
      <c r="B35" s="329"/>
      <c r="C35" s="224"/>
      <c r="D35" s="225"/>
      <c r="E35" s="319"/>
      <c r="F35" s="320"/>
      <c r="G35" s="320"/>
      <c r="H35" s="320"/>
      <c r="I35" s="323"/>
      <c r="J35" s="64" t="str">
        <f>IF(AND('Mapa final'!$Y$64="Media",'Mapa final'!$AA$64="Leve"),CONCATENATE("R10C",'Mapa final'!$O$64),"")</f>
        <v/>
      </c>
      <c r="K35" s="65" t="str">
        <f>IF(AND('Mapa final'!$Y$65="Media",'Mapa final'!$AA$65="Leve"),CONCATENATE("R10C",'Mapa final'!$O$65),"")</f>
        <v/>
      </c>
      <c r="L35" s="65" t="str">
        <f>IF(AND('Mapa final'!$Y$66="Media",'Mapa final'!$AA$66="Leve"),CONCATENATE("R10C",'Mapa final'!$O$66),"")</f>
        <v/>
      </c>
      <c r="M35" s="65" t="str">
        <f>IF(AND('Mapa final'!$Y$67="Media",'Mapa final'!$AA$67="Leve"),CONCATENATE("R10C",'Mapa final'!$O$67),"")</f>
        <v/>
      </c>
      <c r="N35" s="65" t="str">
        <f>IF(AND('Mapa final'!$Y$68="Media",'Mapa final'!$AA$68="Leve"),CONCATENATE("R10C",'Mapa final'!$O$68),"")</f>
        <v/>
      </c>
      <c r="O35" s="66" t="str">
        <f>IF(AND('Mapa final'!$Y$69="Media",'Mapa final'!$AA$69="Leve"),CONCATENATE("R10C",'Mapa final'!$O$69),"")</f>
        <v/>
      </c>
      <c r="P35" s="64" t="str">
        <f>IF(AND('Mapa final'!$Y$64="Media",'Mapa final'!$AA$64="Menor"),CONCATENATE("R10C",'Mapa final'!$O$64),"")</f>
        <v/>
      </c>
      <c r="Q35" s="65" t="str">
        <f>IF(AND('Mapa final'!$Y$65="Media",'Mapa final'!$AA$65="Menor"),CONCATENATE("R10C",'Mapa final'!$O$65),"")</f>
        <v/>
      </c>
      <c r="R35" s="65" t="str">
        <f>IF(AND('Mapa final'!$Y$66="Media",'Mapa final'!$AA$66="Menor"),CONCATENATE("R10C",'Mapa final'!$O$66),"")</f>
        <v/>
      </c>
      <c r="S35" s="65" t="str">
        <f>IF(AND('Mapa final'!$Y$67="Media",'Mapa final'!$AA$67="Menor"),CONCATENATE("R10C",'Mapa final'!$O$67),"")</f>
        <v/>
      </c>
      <c r="T35" s="65" t="str">
        <f>IF(AND('Mapa final'!$Y$68="Media",'Mapa final'!$AA$68="Menor"),CONCATENATE("R10C",'Mapa final'!$O$68),"")</f>
        <v/>
      </c>
      <c r="U35" s="66" t="str">
        <f>IF(AND('Mapa final'!$Y$69="Media",'Mapa final'!$AA$69="Menor"),CONCATENATE("R10C",'Mapa final'!$O$69),"")</f>
        <v/>
      </c>
      <c r="V35" s="64" t="str">
        <f>IF(AND('Mapa final'!$Y$64="Media",'Mapa final'!$AA$64="Moderado"),CONCATENATE("R10C",'Mapa final'!$O$64),"")</f>
        <v/>
      </c>
      <c r="W35" s="65" t="str">
        <f>IF(AND('Mapa final'!$Y$65="Media",'Mapa final'!$AA$65="Moderado"),CONCATENATE("R10C",'Mapa final'!$O$65),"")</f>
        <v/>
      </c>
      <c r="X35" s="65" t="str">
        <f>IF(AND('Mapa final'!$Y$66="Media",'Mapa final'!$AA$66="Moderado"),CONCATENATE("R10C",'Mapa final'!$O$66),"")</f>
        <v/>
      </c>
      <c r="Y35" s="65" t="str">
        <f>IF(AND('Mapa final'!$Y$67="Media",'Mapa final'!$AA$67="Moderado"),CONCATENATE("R10C",'Mapa final'!$O$67),"")</f>
        <v/>
      </c>
      <c r="Z35" s="65" t="str">
        <f>IF(AND('Mapa final'!$Y$68="Media",'Mapa final'!$AA$68="Moderado"),CONCATENATE("R10C",'Mapa final'!$O$68),"")</f>
        <v/>
      </c>
      <c r="AA35" s="66" t="str">
        <f>IF(AND('Mapa final'!$Y$69="Media",'Mapa final'!$AA$69="Moderado"),CONCATENATE("R10C",'Mapa final'!$O$69),"")</f>
        <v/>
      </c>
      <c r="AB35" s="55" t="str">
        <f>IF(AND('Mapa final'!$Y$64="Media",'Mapa final'!$AA$64="Mayor"),CONCATENATE("R10C",'Mapa final'!$O$64),"")</f>
        <v/>
      </c>
      <c r="AC35" s="56" t="str">
        <f>IF(AND('Mapa final'!$Y$65="Media",'Mapa final'!$AA$65="Mayor"),CONCATENATE("R10C",'Mapa final'!$O$65),"")</f>
        <v/>
      </c>
      <c r="AD35" s="56" t="str">
        <f>IF(AND('Mapa final'!$Y$66="Media",'Mapa final'!$AA$66="Mayor"),CONCATENATE("R10C",'Mapa final'!$O$66),"")</f>
        <v/>
      </c>
      <c r="AE35" s="56" t="str">
        <f>IF(AND('Mapa final'!$Y$67="Media",'Mapa final'!$AA$67="Mayor"),CONCATENATE("R10C",'Mapa final'!$O$67),"")</f>
        <v/>
      </c>
      <c r="AF35" s="56" t="str">
        <f>IF(AND('Mapa final'!$Y$68="Media",'Mapa final'!$AA$68="Mayor"),CONCATENATE("R10C",'Mapa final'!$O$68),"")</f>
        <v/>
      </c>
      <c r="AG35" s="57" t="str">
        <f>IF(AND('Mapa final'!$Y$69="Media",'Mapa final'!$AA$69="Mayor"),CONCATENATE("R10C",'Mapa final'!$O$69),"")</f>
        <v/>
      </c>
      <c r="AH35" s="58" t="str">
        <f>IF(AND('Mapa final'!$Y$64="Media",'Mapa final'!$AA$64="Catastrófico"),CONCATENATE("R10C",'Mapa final'!$O$64),"")</f>
        <v/>
      </c>
      <c r="AI35" s="59" t="str">
        <f>IF(AND('Mapa final'!$Y$65="Media",'Mapa final'!$AA$65="Catastrófico"),CONCATENATE("R10C",'Mapa final'!$O$65),"")</f>
        <v/>
      </c>
      <c r="AJ35" s="59" t="str">
        <f>IF(AND('Mapa final'!$Y$66="Media",'Mapa final'!$AA$66="Catastrófico"),CONCATENATE("R10C",'Mapa final'!$O$66),"")</f>
        <v/>
      </c>
      <c r="AK35" s="59" t="str">
        <f>IF(AND('Mapa final'!$Y$67="Media",'Mapa final'!$AA$67="Catastrófico"),CONCATENATE("R10C",'Mapa final'!$O$67),"")</f>
        <v/>
      </c>
      <c r="AL35" s="59" t="str">
        <f>IF(AND('Mapa final'!$Y$68="Media",'Mapa final'!$AA$68="Catastrófico"),CONCATENATE("R10C",'Mapa final'!$O$68),"")</f>
        <v/>
      </c>
      <c r="AM35" s="60" t="str">
        <f>IF(AND('Mapa final'!$Y$69="Media",'Mapa final'!$AA$69="Catastrófico"),CONCATENATE("R10C",'Mapa final'!$O$69),"")</f>
        <v/>
      </c>
      <c r="AN35" s="1"/>
      <c r="AO35" s="340"/>
      <c r="AP35" s="341"/>
      <c r="AQ35" s="341"/>
      <c r="AR35" s="341"/>
      <c r="AS35" s="341"/>
      <c r="AT35" s="342"/>
      <c r="AU35" s="1"/>
      <c r="AV35" s="1"/>
      <c r="AW35" s="1"/>
      <c r="AX35" s="1"/>
      <c r="AY35" s="1"/>
      <c r="AZ35" s="1"/>
      <c r="BA35" s="1"/>
      <c r="BB35" s="1"/>
      <c r="BC35" s="1"/>
      <c r="BD35" s="1"/>
      <c r="BE35" s="1"/>
      <c r="BF35" s="1"/>
      <c r="BG35" s="1"/>
      <c r="BH35" s="1"/>
      <c r="BI35" s="1"/>
    </row>
    <row r="36" spans="1:61" ht="15" customHeight="1" x14ac:dyDescent="0.25">
      <c r="A36" s="1"/>
      <c r="B36" s="329"/>
      <c r="C36" s="224"/>
      <c r="D36" s="225"/>
      <c r="E36" s="347" t="s">
        <v>117</v>
      </c>
      <c r="F36" s="318"/>
      <c r="G36" s="318"/>
      <c r="H36" s="318"/>
      <c r="I36" s="318"/>
      <c r="J36" s="70" t="str">
        <f ca="1">IF(AND('Mapa final'!$Y$10="Baja",'Mapa final'!$AA$10="Leve"),CONCATENATE("R1C",'Mapa final'!$O$10),"")</f>
        <v/>
      </c>
      <c r="K36" s="71" t="str">
        <f>IF(AND('Mapa final'!$Y$11="Baja",'Mapa final'!$AA$11="Leve"),CONCATENATE("R1C",'Mapa final'!$O$11),"")</f>
        <v/>
      </c>
      <c r="L36" s="71" t="str">
        <f>IF(AND('Mapa final'!$Y$12="Baja",'Mapa final'!$AA$12="Leve"),CONCATENATE("R1C",'Mapa final'!$O$12),"")</f>
        <v/>
      </c>
      <c r="M36" s="71" t="str">
        <f ca="1">IF(AND('Mapa final'!$Y$13="Baja",'Mapa final'!$AA$13="Leve"),CONCATENATE("R1C",'Mapa final'!$O$13),"")</f>
        <v/>
      </c>
      <c r="N36" s="71" t="str">
        <f>IF(AND('Mapa final'!$Y$14="Baja",'Mapa final'!$AA$14="Leve"),CONCATENATE("R1C",'Mapa final'!$O$14),"")</f>
        <v/>
      </c>
      <c r="O36" s="72" t="str">
        <f ca="1">IF(AND('Mapa final'!$Y$15="Baja",'Mapa final'!$AA$15="Leve"),CONCATENATE("R1C",'Mapa final'!$O$15),"")</f>
        <v/>
      </c>
      <c r="P36" s="61" t="str">
        <f ca="1">IF(AND('Mapa final'!$Y$10="Baja",'Mapa final'!$AA$10="Menor"),CONCATENATE("R1C",'Mapa final'!$O$10),"")</f>
        <v>R1C1</v>
      </c>
      <c r="Q36" s="62" t="str">
        <f>IF(AND('Mapa final'!$Y$11="Baja",'Mapa final'!$AA$11="Menor"),CONCATENATE("R1C",'Mapa final'!$O$11),"")</f>
        <v/>
      </c>
      <c r="R36" s="62" t="str">
        <f>IF(AND('Mapa final'!$Y$12="Baja",'Mapa final'!$AA$12="Menor"),CONCATENATE("R1C",'Mapa final'!$O$12),"")</f>
        <v/>
      </c>
      <c r="S36" s="62" t="str">
        <f ca="1">IF(AND('Mapa final'!$Y$13="Baja",'Mapa final'!$AA$13="Menor"),CONCATENATE("R1C",'Mapa final'!$O$13),"")</f>
        <v>R1C1</v>
      </c>
      <c r="T36" s="62" t="str">
        <f>IF(AND('Mapa final'!$Y$14="Baja",'Mapa final'!$AA$14="Menor"),CONCATENATE("R1C",'Mapa final'!$O$14),"")</f>
        <v/>
      </c>
      <c r="U36" s="63" t="str">
        <f ca="1">IF(AND('Mapa final'!$Y$15="Baja",'Mapa final'!$AA$15="Menor"),CONCATENATE("R1C",'Mapa final'!$O$15),"")</f>
        <v>R1C1</v>
      </c>
      <c r="V36" s="61" t="str">
        <f ca="1">IF(AND('Mapa final'!$Y$10="Baja",'Mapa final'!$AA$10="Moderado"),CONCATENATE("R1C",'Mapa final'!$O$10),"")</f>
        <v/>
      </c>
      <c r="W36" s="62" t="str">
        <f>IF(AND('Mapa final'!$Y$11="Baja",'Mapa final'!$AA$11="Moderado"),CONCATENATE("R1C",'Mapa final'!$O$11),"")</f>
        <v/>
      </c>
      <c r="X36" s="62" t="str">
        <f>IF(AND('Mapa final'!$Y$12="Baja",'Mapa final'!$AA$12="Moderado"),CONCATENATE("R1C",'Mapa final'!$O$12),"")</f>
        <v/>
      </c>
      <c r="Y36" s="62" t="str">
        <f ca="1">IF(AND('Mapa final'!$Y$13="Baja",'Mapa final'!$AA$13="Moderado"),CONCATENATE("R1C",'Mapa final'!$O$13),"")</f>
        <v/>
      </c>
      <c r="Z36" s="62" t="str">
        <f>IF(AND('Mapa final'!$Y$14="Baja",'Mapa final'!$AA$14="Moderado"),CONCATENATE("R1C",'Mapa final'!$O$14),"")</f>
        <v/>
      </c>
      <c r="AA36" s="63" t="str">
        <f ca="1">IF(AND('Mapa final'!$Y$15="Baja",'Mapa final'!$AA$15="Moderado"),CONCATENATE("R1C",'Mapa final'!$O$15),"")</f>
        <v/>
      </c>
      <c r="AB36" s="43" t="str">
        <f ca="1">IF(AND('Mapa final'!$Y$10="Baja",'Mapa final'!$AA$10="Mayor"),CONCATENATE("R1C",'Mapa final'!$O$10),"")</f>
        <v/>
      </c>
      <c r="AC36" s="44" t="str">
        <f>IF(AND('Mapa final'!$Y$11="Baja",'Mapa final'!$AA$11="Mayor"),CONCATENATE("R1C",'Mapa final'!$O$11),"")</f>
        <v/>
      </c>
      <c r="AD36" s="44" t="str">
        <f>IF(AND('Mapa final'!$Y$12="Baja",'Mapa final'!$AA$12="Mayor"),CONCATENATE("R1C",'Mapa final'!$O$12),"")</f>
        <v/>
      </c>
      <c r="AE36" s="44" t="str">
        <f ca="1">IF(AND('Mapa final'!$Y$13="Baja",'Mapa final'!$AA$13="Mayor"),CONCATENATE("R1C",'Mapa final'!$O$13),"")</f>
        <v/>
      </c>
      <c r="AF36" s="44" t="str">
        <f>IF(AND('Mapa final'!$Y$14="Baja",'Mapa final'!$AA$14="Mayor"),CONCATENATE("R1C",'Mapa final'!$O$14),"")</f>
        <v/>
      </c>
      <c r="AG36" s="45" t="str">
        <f ca="1">IF(AND('Mapa final'!$Y$15="Baja",'Mapa final'!$AA$15="Mayor"),CONCATENATE("R1C",'Mapa final'!$O$15),"")</f>
        <v/>
      </c>
      <c r="AH36" s="46" t="str">
        <f ca="1">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 ca="1">IF(AND('Mapa final'!$Y$13="Baja",'Mapa final'!$AA$13="Catastrófico"),CONCATENATE("R1C",'Mapa final'!$O$13),"")</f>
        <v/>
      </c>
      <c r="AL36" s="47" t="str">
        <f>IF(AND('Mapa final'!$Y$14="Baja",'Mapa final'!$AA$14="Catastrófico"),CONCATENATE("R1C",'Mapa final'!$O$14),"")</f>
        <v/>
      </c>
      <c r="AM36" s="48" t="str">
        <f ca="1">IF(AND('Mapa final'!$Y$15="Baja",'Mapa final'!$AA$15="Catastrófico"),CONCATENATE("R1C",'Mapa final'!$O$15),"")</f>
        <v/>
      </c>
      <c r="AN36" s="1"/>
      <c r="AO36" s="351" t="s">
        <v>118</v>
      </c>
      <c r="AP36" s="336"/>
      <c r="AQ36" s="336"/>
      <c r="AR36" s="336"/>
      <c r="AS36" s="336"/>
      <c r="AT36" s="337"/>
      <c r="AU36" s="1"/>
      <c r="AV36" s="1"/>
      <c r="AW36" s="1"/>
      <c r="AX36" s="1"/>
      <c r="AY36" s="1"/>
      <c r="AZ36" s="1"/>
      <c r="BA36" s="1"/>
      <c r="BB36" s="1"/>
      <c r="BC36" s="1"/>
      <c r="BD36" s="1"/>
      <c r="BE36" s="1"/>
      <c r="BF36" s="1"/>
      <c r="BG36" s="1"/>
      <c r="BH36" s="1"/>
      <c r="BI36" s="1"/>
    </row>
    <row r="37" spans="1:61" ht="15" customHeight="1" x14ac:dyDescent="0.25">
      <c r="A37" s="1"/>
      <c r="B37" s="329"/>
      <c r="C37" s="224"/>
      <c r="D37" s="225"/>
      <c r="E37" s="236"/>
      <c r="F37" s="224"/>
      <c r="G37" s="224"/>
      <c r="H37" s="224"/>
      <c r="I37" s="224"/>
      <c r="J37" s="73" t="str">
        <f>IF(AND('Mapa final'!$Y$16="Baja",'Mapa final'!$AA$16="Leve"),CONCATENATE("R2C",'Mapa final'!$O$16),"")</f>
        <v/>
      </c>
      <c r="K37" s="74" t="str">
        <f>IF(AND('Mapa final'!$Y$17="Baja",'Mapa final'!$AA$17="Leve"),CONCATENATE("R2C",'Mapa final'!$O$17),"")</f>
        <v/>
      </c>
      <c r="L37" s="74" t="str">
        <f>IF(AND('Mapa final'!$Y$18="Baja",'Mapa final'!$AA$18="Leve"),CONCATENATE("R2C",'Mapa final'!$O$18),"")</f>
        <v/>
      </c>
      <c r="M37" s="74" t="str">
        <f>IF(AND('Mapa final'!$Y$19="Baja",'Mapa final'!$AA$19="Leve"),CONCATENATE("R2C",'Mapa final'!$O$19),"")</f>
        <v/>
      </c>
      <c r="N37" s="74" t="str">
        <f>IF(AND('Mapa final'!$Y$20="Baja",'Mapa final'!$AA$20="Leve"),CONCATENATE("R2C",'Mapa final'!$O$20),"")</f>
        <v/>
      </c>
      <c r="O37" s="75" t="str">
        <f>IF(AND('Mapa final'!$Y$21="Baja",'Mapa final'!$AA$21="Leve"),CONCATENATE("R2C",'Mapa final'!$O$21),"")</f>
        <v/>
      </c>
      <c r="P37" s="64" t="str">
        <f>IF(AND('Mapa final'!$Y$16="Baja",'Mapa final'!$AA$16="Menor"),CONCATENATE("R2C",'Mapa final'!$O$16),"")</f>
        <v/>
      </c>
      <c r="Q37" s="65" t="str">
        <f>IF(AND('Mapa final'!$Y$17="Baja",'Mapa final'!$AA$17="Menor"),CONCATENATE("R2C",'Mapa final'!$O$17),"")</f>
        <v/>
      </c>
      <c r="R37" s="65" t="str">
        <f>IF(AND('Mapa final'!$Y$18="Baja",'Mapa final'!$AA$18="Menor"),CONCATENATE("R2C",'Mapa final'!$O$18),"")</f>
        <v/>
      </c>
      <c r="S37" s="65" t="str">
        <f>IF(AND('Mapa final'!$Y$19="Baja",'Mapa final'!$AA$19="Menor"),CONCATENATE("R2C",'Mapa final'!$O$19),"")</f>
        <v/>
      </c>
      <c r="T37" s="65" t="str">
        <f>IF(AND('Mapa final'!$Y$20="Baja",'Mapa final'!$AA$20="Menor"),CONCATENATE("R2C",'Mapa final'!$O$20),"")</f>
        <v/>
      </c>
      <c r="U37" s="66" t="str">
        <f>IF(AND('Mapa final'!$Y$21="Baja",'Mapa final'!$AA$21="Menor"),CONCATENATE("R2C",'Mapa final'!$O$21),"")</f>
        <v/>
      </c>
      <c r="V37" s="64" t="str">
        <f>IF(AND('Mapa final'!$Y$16="Baja",'Mapa final'!$AA$16="Moderado"),CONCATENATE("R2C",'Mapa final'!$O$16),"")</f>
        <v/>
      </c>
      <c r="W37" s="65" t="str">
        <f>IF(AND('Mapa final'!$Y$17="Baja",'Mapa final'!$AA$17="Moderado"),CONCATENATE("R2C",'Mapa final'!$O$17),"")</f>
        <v/>
      </c>
      <c r="X37" s="65" t="str">
        <f>IF(AND('Mapa final'!$Y$18="Baja",'Mapa final'!$AA$18="Moderado"),CONCATENATE("R2C",'Mapa final'!$O$18),"")</f>
        <v/>
      </c>
      <c r="Y37" s="65" t="str">
        <f>IF(AND('Mapa final'!$Y$19="Baja",'Mapa final'!$AA$19="Moderado"),CONCATENATE("R2C",'Mapa final'!$O$19),"")</f>
        <v/>
      </c>
      <c r="Z37" s="65" t="str">
        <f>IF(AND('Mapa final'!$Y$20="Baja",'Mapa final'!$AA$20="Moderado"),CONCATENATE("R2C",'Mapa final'!$O$20),"")</f>
        <v/>
      </c>
      <c r="AA37" s="66" t="str">
        <f>IF(AND('Mapa final'!$Y$21="Baja",'Mapa final'!$AA$21="Moderado"),CONCATENATE("R2C",'Mapa final'!$O$21),"")</f>
        <v/>
      </c>
      <c r="AB37" s="49" t="str">
        <f>IF(AND('Mapa final'!$Y$16="Baja",'Mapa final'!$AA$16="Mayor"),CONCATENATE("R2C",'Mapa final'!$O$16),"")</f>
        <v/>
      </c>
      <c r="AC37" s="50" t="str">
        <f>IF(AND('Mapa final'!$Y$17="Baja",'Mapa final'!$AA$17="Mayor"),CONCATENATE("R2C",'Mapa final'!$O$17),"")</f>
        <v/>
      </c>
      <c r="AD37" s="50" t="str">
        <f>IF(AND('Mapa final'!$Y$18="Baja",'Mapa final'!$AA$18="Mayor"),CONCATENATE("R2C",'Mapa final'!$O$18),"")</f>
        <v/>
      </c>
      <c r="AE37" s="50" t="str">
        <f>IF(AND('Mapa final'!$Y$19="Baja",'Mapa final'!$AA$19="Mayor"),CONCATENATE("R2C",'Mapa final'!$O$19),"")</f>
        <v/>
      </c>
      <c r="AF37" s="50" t="str">
        <f>IF(AND('Mapa final'!$Y$20="Baja",'Mapa final'!$AA$20="Mayor"),CONCATENATE("R2C",'Mapa final'!$O$20),"")</f>
        <v/>
      </c>
      <c r="AG37" s="51" t="str">
        <f>IF(AND('Mapa final'!$Y$21="Baja",'Mapa final'!$AA$21="Mayor"),CONCATENATE("R2C",'Mapa final'!$O$21),"")</f>
        <v/>
      </c>
      <c r="AH37" s="52" t="str">
        <f>IF(AND('Mapa final'!$Y$16="Baja",'Mapa final'!$AA$16="Catastrófico"),CONCATENATE("R2C",'Mapa final'!$O$16),"")</f>
        <v/>
      </c>
      <c r="AI37" s="53" t="str">
        <f>IF(AND('Mapa final'!$Y$17="Baja",'Mapa final'!$AA$17="Catastrófico"),CONCATENATE("R2C",'Mapa final'!$O$17),"")</f>
        <v/>
      </c>
      <c r="AJ37" s="53" t="str">
        <f>IF(AND('Mapa final'!$Y$18="Baja",'Mapa final'!$AA$18="Catastrófico"),CONCATENATE("R2C",'Mapa final'!$O$18),"")</f>
        <v/>
      </c>
      <c r="AK37" s="53" t="str">
        <f>IF(AND('Mapa final'!$Y$19="Baja",'Mapa final'!$AA$19="Catastrófico"),CONCATENATE("R2C",'Mapa final'!$O$19),"")</f>
        <v/>
      </c>
      <c r="AL37" s="53" t="str">
        <f>IF(AND('Mapa final'!$Y$20="Baja",'Mapa final'!$AA$20="Catastrófico"),CONCATENATE("R2C",'Mapa final'!$O$20),"")</f>
        <v/>
      </c>
      <c r="AM37" s="54" t="str">
        <f>IF(AND('Mapa final'!$Y$21="Baja",'Mapa final'!$AA$21="Catastrófico"),CONCATENATE("R2C",'Mapa final'!$O$21),"")</f>
        <v/>
      </c>
      <c r="AN37" s="1"/>
      <c r="AO37" s="338"/>
      <c r="AP37" s="224"/>
      <c r="AQ37" s="224"/>
      <c r="AR37" s="224"/>
      <c r="AS37" s="224"/>
      <c r="AT37" s="339"/>
      <c r="AU37" s="1"/>
      <c r="AV37" s="1"/>
      <c r="AW37" s="1"/>
      <c r="AX37" s="1"/>
      <c r="AY37" s="1"/>
      <c r="AZ37" s="1"/>
      <c r="BA37" s="1"/>
      <c r="BB37" s="1"/>
      <c r="BC37" s="1"/>
      <c r="BD37" s="1"/>
      <c r="BE37" s="1"/>
      <c r="BF37" s="1"/>
      <c r="BG37" s="1"/>
      <c r="BH37" s="1"/>
      <c r="BI37" s="1"/>
    </row>
    <row r="38" spans="1:61" ht="15" customHeight="1" x14ac:dyDescent="0.25">
      <c r="A38" s="1"/>
      <c r="B38" s="329"/>
      <c r="C38" s="224"/>
      <c r="D38" s="225"/>
      <c r="E38" s="236"/>
      <c r="F38" s="224"/>
      <c r="G38" s="224"/>
      <c r="H38" s="224"/>
      <c r="I38" s="224"/>
      <c r="J38" s="73" t="str">
        <f>IF(AND('Mapa final'!$Y$22="Baja",'Mapa final'!$AA$22="Leve"),CONCATENATE("R3C",'Mapa final'!$O$22),"")</f>
        <v/>
      </c>
      <c r="K38" s="74" t="str">
        <f>IF(AND('Mapa final'!$Y$23="Baja",'Mapa final'!$AA$23="Leve"),CONCATENATE("R3C",'Mapa final'!$O$23),"")</f>
        <v/>
      </c>
      <c r="L38" s="74" t="str">
        <f>IF(AND('Mapa final'!$Y$24="Baja",'Mapa final'!$AA$24="Leve"),CONCATENATE("R3C",'Mapa final'!$O$24),"")</f>
        <v/>
      </c>
      <c r="M38" s="74" t="str">
        <f>IF(AND('Mapa final'!$Y$25="Baja",'Mapa final'!$AA$25="Leve"),CONCATENATE("R3C",'Mapa final'!$O$25),"")</f>
        <v/>
      </c>
      <c r="N38" s="74" t="str">
        <f>IF(AND('Mapa final'!$Y$26="Baja",'Mapa final'!$AA$26="Leve"),CONCATENATE("R3C",'Mapa final'!$O$26),"")</f>
        <v/>
      </c>
      <c r="O38" s="75" t="str">
        <f>IF(AND('Mapa final'!$Y$27="Baja",'Mapa final'!$AA$27="Leve"),CONCATENATE("R3C",'Mapa final'!$O$27),"")</f>
        <v/>
      </c>
      <c r="P38" s="64" t="str">
        <f>IF(AND('Mapa final'!$Y$22="Baja",'Mapa final'!$AA$22="Menor"),CONCATENATE("R3C",'Mapa final'!$O$22),"")</f>
        <v/>
      </c>
      <c r="Q38" s="65" t="str">
        <f>IF(AND('Mapa final'!$Y$23="Baja",'Mapa final'!$AA$23="Menor"),CONCATENATE("R3C",'Mapa final'!$O$23),"")</f>
        <v/>
      </c>
      <c r="R38" s="65" t="str">
        <f>IF(AND('Mapa final'!$Y$24="Baja",'Mapa final'!$AA$24="Menor"),CONCATENATE("R3C",'Mapa final'!$O$24),"")</f>
        <v/>
      </c>
      <c r="S38" s="65" t="str">
        <f>IF(AND('Mapa final'!$Y$25="Baja",'Mapa final'!$AA$25="Menor"),CONCATENATE("R3C",'Mapa final'!$O$25),"")</f>
        <v/>
      </c>
      <c r="T38" s="65" t="str">
        <f>IF(AND('Mapa final'!$Y$26="Baja",'Mapa final'!$AA$26="Menor"),CONCATENATE("R3C",'Mapa final'!$O$26),"")</f>
        <v/>
      </c>
      <c r="U38" s="66" t="str">
        <f>IF(AND('Mapa final'!$Y$27="Baja",'Mapa final'!$AA$27="Menor"),CONCATENATE("R3C",'Mapa final'!$O$27),"")</f>
        <v/>
      </c>
      <c r="V38" s="64" t="str">
        <f>IF(AND('Mapa final'!$Y$22="Baja",'Mapa final'!$AA$22="Moderado"),CONCATENATE("R3C",'Mapa final'!$O$22),"")</f>
        <v/>
      </c>
      <c r="W38" s="65" t="str">
        <f>IF(AND('Mapa final'!$Y$23="Baja",'Mapa final'!$AA$23="Moderado"),CONCATENATE("R3C",'Mapa final'!$O$23),"")</f>
        <v/>
      </c>
      <c r="X38" s="65" t="str">
        <f>IF(AND('Mapa final'!$Y$24="Baja",'Mapa final'!$AA$24="Moderado"),CONCATENATE("R3C",'Mapa final'!$O$24),"")</f>
        <v/>
      </c>
      <c r="Y38" s="65" t="str">
        <f>IF(AND('Mapa final'!$Y$25="Baja",'Mapa final'!$AA$25="Moderado"),CONCATENATE("R3C",'Mapa final'!$O$25),"")</f>
        <v/>
      </c>
      <c r="Z38" s="65" t="str">
        <f>IF(AND('Mapa final'!$Y$26="Baja",'Mapa final'!$AA$26="Moderado"),CONCATENATE("R3C",'Mapa final'!$O$26),"")</f>
        <v/>
      </c>
      <c r="AA38" s="66" t="str">
        <f>IF(AND('Mapa final'!$Y$27="Baja",'Mapa final'!$AA$27="Moderado"),CONCATENATE("R3C",'Mapa final'!$O$27),"")</f>
        <v/>
      </c>
      <c r="AB38" s="49" t="str">
        <f>IF(AND('Mapa final'!$Y$22="Baja",'Mapa final'!$AA$22="Mayor"),CONCATENATE("R3C",'Mapa final'!$O$22),"")</f>
        <v/>
      </c>
      <c r="AC38" s="50" t="str">
        <f>IF(AND('Mapa final'!$Y$23="Baja",'Mapa final'!$AA$23="Mayor"),CONCATENATE("R3C",'Mapa final'!$O$23),"")</f>
        <v/>
      </c>
      <c r="AD38" s="50" t="str">
        <f>IF(AND('Mapa final'!$Y$24="Baja",'Mapa final'!$AA$24="Mayor"),CONCATENATE("R3C",'Mapa final'!$O$24),"")</f>
        <v/>
      </c>
      <c r="AE38" s="50" t="str">
        <f>IF(AND('Mapa final'!$Y$25="Baja",'Mapa final'!$AA$25="Mayor"),CONCATENATE("R3C",'Mapa final'!$O$25),"")</f>
        <v/>
      </c>
      <c r="AF38" s="50" t="str">
        <f>IF(AND('Mapa final'!$Y$26="Baja",'Mapa final'!$AA$26="Mayor"),CONCATENATE("R3C",'Mapa final'!$O$26),"")</f>
        <v/>
      </c>
      <c r="AG38" s="51" t="str">
        <f>IF(AND('Mapa final'!$Y$27="Baja",'Mapa final'!$AA$27="Mayor"),CONCATENATE("R3C",'Mapa final'!$O$27),"")</f>
        <v/>
      </c>
      <c r="AH38" s="52" t="str">
        <f>IF(AND('Mapa final'!$Y$22="Baja",'Mapa final'!$AA$22="Catastrófico"),CONCATENATE("R3C",'Mapa final'!$O$22),"")</f>
        <v/>
      </c>
      <c r="AI38" s="53" t="str">
        <f>IF(AND('Mapa final'!$Y$23="Baja",'Mapa final'!$AA$23="Catastrófico"),CONCATENATE("R3C",'Mapa final'!$O$23),"")</f>
        <v/>
      </c>
      <c r="AJ38" s="53" t="str">
        <f>IF(AND('Mapa final'!$Y$24="Baja",'Mapa final'!$AA$24="Catastrófico"),CONCATENATE("R3C",'Mapa final'!$O$24),"")</f>
        <v/>
      </c>
      <c r="AK38" s="53" t="str">
        <f>IF(AND('Mapa final'!$Y$25="Baja",'Mapa final'!$AA$25="Catastrófico"),CONCATENATE("R3C",'Mapa final'!$O$25),"")</f>
        <v/>
      </c>
      <c r="AL38" s="53" t="str">
        <f>IF(AND('Mapa final'!$Y$26="Baja",'Mapa final'!$AA$26="Catastrófico"),CONCATENATE("R3C",'Mapa final'!$O$26),"")</f>
        <v/>
      </c>
      <c r="AM38" s="54" t="str">
        <f>IF(AND('Mapa final'!$Y$27="Baja",'Mapa final'!$AA$27="Catastrófico"),CONCATENATE("R3C",'Mapa final'!$O$27),"")</f>
        <v/>
      </c>
      <c r="AN38" s="1"/>
      <c r="AO38" s="338"/>
      <c r="AP38" s="224"/>
      <c r="AQ38" s="224"/>
      <c r="AR38" s="224"/>
      <c r="AS38" s="224"/>
      <c r="AT38" s="339"/>
      <c r="AU38" s="1"/>
      <c r="AV38" s="1"/>
      <c r="AW38" s="1"/>
      <c r="AX38" s="1"/>
      <c r="AY38" s="1"/>
      <c r="AZ38" s="1"/>
      <c r="BA38" s="1"/>
      <c r="BB38" s="1"/>
      <c r="BC38" s="1"/>
      <c r="BD38" s="1"/>
      <c r="BE38" s="1"/>
      <c r="BF38" s="1"/>
      <c r="BG38" s="1"/>
      <c r="BH38" s="1"/>
      <c r="BI38" s="1"/>
    </row>
    <row r="39" spans="1:61" ht="15" customHeight="1" x14ac:dyDescent="0.25">
      <c r="A39" s="1"/>
      <c r="B39" s="329"/>
      <c r="C39" s="224"/>
      <c r="D39" s="225"/>
      <c r="E39" s="236"/>
      <c r="F39" s="224"/>
      <c r="G39" s="224"/>
      <c r="H39" s="224"/>
      <c r="I39" s="224"/>
      <c r="J39" s="73" t="str">
        <f>IF(AND('Mapa final'!$Y$28="Baja",'Mapa final'!$AA$28="Leve"),CONCATENATE("R4C",'Mapa final'!$O$28),"")</f>
        <v/>
      </c>
      <c r="K39" s="74" t="str">
        <f>IF(AND('Mapa final'!$Y$29="Baja",'Mapa final'!$AA$29="Leve"),CONCATENATE("R4C",'Mapa final'!$O$29),"")</f>
        <v/>
      </c>
      <c r="L39" s="74" t="str">
        <f>IF(AND('Mapa final'!$Y$30="Baja",'Mapa final'!$AA$30="Leve"),CONCATENATE("R4C",'Mapa final'!$O$30),"")</f>
        <v/>
      </c>
      <c r="M39" s="74" t="str">
        <f>IF(AND('Mapa final'!$Y$31="Baja",'Mapa final'!$AA$31="Leve"),CONCATENATE("R4C",'Mapa final'!$O$31),"")</f>
        <v/>
      </c>
      <c r="N39" s="74" t="str">
        <f>IF(AND('Mapa final'!$Y$32="Baja",'Mapa final'!$AA$32="Leve"),CONCATENATE("R4C",'Mapa final'!$O$32),"")</f>
        <v/>
      </c>
      <c r="O39" s="75" t="str">
        <f>IF(AND('Mapa final'!$Y$33="Baja",'Mapa final'!$AA$33="Leve"),CONCATENATE("R4C",'Mapa final'!$O$33),"")</f>
        <v/>
      </c>
      <c r="P39" s="64" t="str">
        <f>IF(AND('Mapa final'!$Y$28="Baja",'Mapa final'!$AA$28="Menor"),CONCATENATE("R4C",'Mapa final'!$O$28),"")</f>
        <v/>
      </c>
      <c r="Q39" s="65" t="str">
        <f>IF(AND('Mapa final'!$Y$29="Baja",'Mapa final'!$AA$29="Menor"),CONCATENATE("R4C",'Mapa final'!$O$29),"")</f>
        <v/>
      </c>
      <c r="R39" s="65" t="str">
        <f>IF(AND('Mapa final'!$Y$30="Baja",'Mapa final'!$AA$30="Menor"),CONCATENATE("R4C",'Mapa final'!$O$30),"")</f>
        <v/>
      </c>
      <c r="S39" s="65" t="str">
        <f>IF(AND('Mapa final'!$Y$31="Baja",'Mapa final'!$AA$31="Menor"),CONCATENATE("R4C",'Mapa final'!$O$31),"")</f>
        <v/>
      </c>
      <c r="T39" s="65" t="str">
        <f>IF(AND('Mapa final'!$Y$32="Baja",'Mapa final'!$AA$32="Menor"),CONCATENATE("R4C",'Mapa final'!$O$32),"")</f>
        <v/>
      </c>
      <c r="U39" s="66" t="str">
        <f>IF(AND('Mapa final'!$Y$33="Baja",'Mapa final'!$AA$33="Menor"),CONCATENATE("R4C",'Mapa final'!$O$33),"")</f>
        <v/>
      </c>
      <c r="V39" s="64" t="str">
        <f>IF(AND('Mapa final'!$Y$28="Baja",'Mapa final'!$AA$28="Moderado"),CONCATENATE("R4C",'Mapa final'!$O$28),"")</f>
        <v/>
      </c>
      <c r="W39" s="65" t="str">
        <f>IF(AND('Mapa final'!$Y$29="Baja",'Mapa final'!$AA$29="Moderado"),CONCATENATE("R4C",'Mapa final'!$O$29),"")</f>
        <v/>
      </c>
      <c r="X39" s="65" t="str">
        <f>IF(AND('Mapa final'!$Y$30="Baja",'Mapa final'!$AA$30="Moderado"),CONCATENATE("R4C",'Mapa final'!$O$30),"")</f>
        <v/>
      </c>
      <c r="Y39" s="65" t="str">
        <f>IF(AND('Mapa final'!$Y$31="Baja",'Mapa final'!$AA$31="Moderado"),CONCATENATE("R4C",'Mapa final'!$O$31),"")</f>
        <v/>
      </c>
      <c r="Z39" s="65" t="str">
        <f>IF(AND('Mapa final'!$Y$32="Baja",'Mapa final'!$AA$32="Moderado"),CONCATENATE("R4C",'Mapa final'!$O$32),"")</f>
        <v/>
      </c>
      <c r="AA39" s="66" t="str">
        <f>IF(AND('Mapa final'!$Y$33="Baja",'Mapa final'!$AA$33="Moderado"),CONCATENATE("R4C",'Mapa final'!$O$33),"")</f>
        <v/>
      </c>
      <c r="AB39" s="49" t="str">
        <f>IF(AND('Mapa final'!$Y$28="Baja",'Mapa final'!$AA$28="Mayor"),CONCATENATE("R4C",'Mapa final'!$O$28),"")</f>
        <v/>
      </c>
      <c r="AC39" s="50" t="str">
        <f>IF(AND('Mapa final'!$Y$29="Baja",'Mapa final'!$AA$29="Mayor"),CONCATENATE("R4C",'Mapa final'!$O$29),"")</f>
        <v/>
      </c>
      <c r="AD39" s="50" t="str">
        <f>IF(AND('Mapa final'!$Y$30="Baja",'Mapa final'!$AA$30="Mayor"),CONCATENATE("R4C",'Mapa final'!$O$30),"")</f>
        <v/>
      </c>
      <c r="AE39" s="50" t="str">
        <f>IF(AND('Mapa final'!$Y$31="Baja",'Mapa final'!$AA$31="Mayor"),CONCATENATE("R4C",'Mapa final'!$O$31),"")</f>
        <v/>
      </c>
      <c r="AF39" s="50" t="str">
        <f>IF(AND('Mapa final'!$Y$32="Baja",'Mapa final'!$AA$32="Mayor"),CONCATENATE("R4C",'Mapa final'!$O$32),"")</f>
        <v/>
      </c>
      <c r="AG39" s="51" t="str">
        <f>IF(AND('Mapa final'!$Y$33="Baja",'Mapa final'!$AA$33="Mayor"),CONCATENATE("R4C",'Mapa final'!$O$33),"")</f>
        <v/>
      </c>
      <c r="AH39" s="52" t="str">
        <f>IF(AND('Mapa final'!$Y$28="Baja",'Mapa final'!$AA$28="Catastrófico"),CONCATENATE("R4C",'Mapa final'!$O$28),"")</f>
        <v/>
      </c>
      <c r="AI39" s="53" t="str">
        <f>IF(AND('Mapa final'!$Y$29="Baja",'Mapa final'!$AA$29="Catastrófico"),CONCATENATE("R4C",'Mapa final'!$O$29),"")</f>
        <v/>
      </c>
      <c r="AJ39" s="53" t="str">
        <f>IF(AND('Mapa final'!$Y$30="Baja",'Mapa final'!$AA$30="Catastrófico"),CONCATENATE("R4C",'Mapa final'!$O$30),"")</f>
        <v/>
      </c>
      <c r="AK39" s="53" t="str">
        <f>IF(AND('Mapa final'!$Y$31="Baja",'Mapa final'!$AA$31="Catastrófico"),CONCATENATE("R4C",'Mapa final'!$O$31),"")</f>
        <v/>
      </c>
      <c r="AL39" s="53" t="str">
        <f>IF(AND('Mapa final'!$Y$32="Baja",'Mapa final'!$AA$32="Catastrófico"),CONCATENATE("R4C",'Mapa final'!$O$32),"")</f>
        <v/>
      </c>
      <c r="AM39" s="54" t="str">
        <f>IF(AND('Mapa final'!$Y$33="Baja",'Mapa final'!$AA$33="Catastrófico"),CONCATENATE("R4C",'Mapa final'!$O$33),"")</f>
        <v/>
      </c>
      <c r="AN39" s="1"/>
      <c r="AO39" s="338"/>
      <c r="AP39" s="224"/>
      <c r="AQ39" s="224"/>
      <c r="AR39" s="224"/>
      <c r="AS39" s="224"/>
      <c r="AT39" s="339"/>
      <c r="AU39" s="1"/>
      <c r="AV39" s="1"/>
      <c r="AW39" s="1"/>
      <c r="AX39" s="1"/>
      <c r="AY39" s="1"/>
      <c r="AZ39" s="1"/>
      <c r="BA39" s="1"/>
      <c r="BB39" s="1"/>
      <c r="BC39" s="1"/>
      <c r="BD39" s="1"/>
      <c r="BE39" s="1"/>
      <c r="BF39" s="1"/>
      <c r="BG39" s="1"/>
      <c r="BH39" s="1"/>
      <c r="BI39" s="1"/>
    </row>
    <row r="40" spans="1:61" ht="15" customHeight="1" x14ac:dyDescent="0.25">
      <c r="A40" s="1"/>
      <c r="B40" s="329"/>
      <c r="C40" s="224"/>
      <c r="D40" s="225"/>
      <c r="E40" s="236"/>
      <c r="F40" s="224"/>
      <c r="G40" s="224"/>
      <c r="H40" s="224"/>
      <c r="I40" s="224"/>
      <c r="J40" s="73" t="str">
        <f>IF(AND('Mapa final'!$Y$34="Baja",'Mapa final'!$AA$34="Leve"),CONCATENATE("R5C",'Mapa final'!$O$34),"")</f>
        <v/>
      </c>
      <c r="K40" s="74" t="str">
        <f>IF(AND('Mapa final'!$Y$35="Baja",'Mapa final'!$AA$35="Leve"),CONCATENATE("R5C",'Mapa final'!$O$35),"")</f>
        <v/>
      </c>
      <c r="L40" s="74" t="str">
        <f>IF(AND('Mapa final'!$Y$36="Baja",'Mapa final'!$AA$36="Leve"),CONCATENATE("R5C",'Mapa final'!$O$36),"")</f>
        <v/>
      </c>
      <c r="M40" s="74" t="str">
        <f>IF(AND('Mapa final'!$Y$37="Baja",'Mapa final'!$AA$37="Leve"),CONCATENATE("R5C",'Mapa final'!$O$37),"")</f>
        <v/>
      </c>
      <c r="N40" s="74" t="str">
        <f>IF(AND('Mapa final'!$Y$38="Baja",'Mapa final'!$AA$38="Leve"),CONCATENATE("R5C",'Mapa final'!$O$38),"")</f>
        <v/>
      </c>
      <c r="O40" s="75" t="str">
        <f>IF(AND('Mapa final'!$Y$39="Baja",'Mapa final'!$AA$39="Leve"),CONCATENATE("R5C",'Mapa final'!$O$39),"")</f>
        <v/>
      </c>
      <c r="P40" s="64" t="str">
        <f>IF(AND('Mapa final'!$Y$34="Baja",'Mapa final'!$AA$34="Menor"),CONCATENATE("R5C",'Mapa final'!$O$34),"")</f>
        <v/>
      </c>
      <c r="Q40" s="65" t="str">
        <f>IF(AND('Mapa final'!$Y$35="Baja",'Mapa final'!$AA$35="Menor"),CONCATENATE("R5C",'Mapa final'!$O$35),"")</f>
        <v/>
      </c>
      <c r="R40" s="65" t="str">
        <f>IF(AND('Mapa final'!$Y$36="Baja",'Mapa final'!$AA$36="Menor"),CONCATENATE("R5C",'Mapa final'!$O$36),"")</f>
        <v/>
      </c>
      <c r="S40" s="65" t="str">
        <f>IF(AND('Mapa final'!$Y$37="Baja",'Mapa final'!$AA$37="Menor"),CONCATENATE("R5C",'Mapa final'!$O$37),"")</f>
        <v/>
      </c>
      <c r="T40" s="65" t="str">
        <f>IF(AND('Mapa final'!$Y$38="Baja",'Mapa final'!$AA$38="Menor"),CONCATENATE("R5C",'Mapa final'!$O$38),"")</f>
        <v/>
      </c>
      <c r="U40" s="66" t="str">
        <f>IF(AND('Mapa final'!$Y$39="Baja",'Mapa final'!$AA$39="Menor"),CONCATENATE("R5C",'Mapa final'!$O$39),"")</f>
        <v/>
      </c>
      <c r="V40" s="64" t="str">
        <f>IF(AND('Mapa final'!$Y$34="Baja",'Mapa final'!$AA$34="Moderado"),CONCATENATE("R5C",'Mapa final'!$O$34),"")</f>
        <v/>
      </c>
      <c r="W40" s="65" t="str">
        <f>IF(AND('Mapa final'!$Y$35="Baja",'Mapa final'!$AA$35="Moderado"),CONCATENATE("R5C",'Mapa final'!$O$35),"")</f>
        <v/>
      </c>
      <c r="X40" s="65" t="str">
        <f>IF(AND('Mapa final'!$Y$36="Baja",'Mapa final'!$AA$36="Moderado"),CONCATENATE("R5C",'Mapa final'!$O$36),"")</f>
        <v/>
      </c>
      <c r="Y40" s="65" t="str">
        <f>IF(AND('Mapa final'!$Y$37="Baja",'Mapa final'!$AA$37="Moderado"),CONCATENATE("R5C",'Mapa final'!$O$37),"")</f>
        <v/>
      </c>
      <c r="Z40" s="65" t="str">
        <f>IF(AND('Mapa final'!$Y$38="Baja",'Mapa final'!$AA$38="Moderado"),CONCATENATE("R5C",'Mapa final'!$O$38),"")</f>
        <v/>
      </c>
      <c r="AA40" s="66" t="str">
        <f>IF(AND('Mapa final'!$Y$39="Baja",'Mapa final'!$AA$39="Moderado"),CONCATENATE("R5C",'Mapa final'!$O$39),"")</f>
        <v/>
      </c>
      <c r="AB40" s="49" t="str">
        <f>IF(AND('Mapa final'!$Y$34="Baja",'Mapa final'!$AA$34="Mayor"),CONCATENATE("R5C",'Mapa final'!$O$34),"")</f>
        <v/>
      </c>
      <c r="AC40" s="50" t="str">
        <f>IF(AND('Mapa final'!$Y$35="Baja",'Mapa final'!$AA$35="Mayor"),CONCATENATE("R5C",'Mapa final'!$O$35),"")</f>
        <v/>
      </c>
      <c r="AD40" s="50" t="str">
        <f>IF(AND('Mapa final'!$Y$36="Baja",'Mapa final'!$AA$36="Mayor"),CONCATENATE("R5C",'Mapa final'!$O$36),"")</f>
        <v/>
      </c>
      <c r="AE40" s="50" t="str">
        <f>IF(AND('Mapa final'!$Y$37="Baja",'Mapa final'!$AA$37="Mayor"),CONCATENATE("R5C",'Mapa final'!$O$37),"")</f>
        <v/>
      </c>
      <c r="AF40" s="50" t="str">
        <f>IF(AND('Mapa final'!$Y$38="Baja",'Mapa final'!$AA$38="Mayor"),CONCATENATE("R5C",'Mapa final'!$O$38),"")</f>
        <v/>
      </c>
      <c r="AG40" s="51" t="str">
        <f>IF(AND('Mapa final'!$Y$39="Baja",'Mapa final'!$AA$39="Mayor"),CONCATENATE("R5C",'Mapa final'!$O$39),"")</f>
        <v/>
      </c>
      <c r="AH40" s="52" t="str">
        <f>IF(AND('Mapa final'!$Y$34="Baja",'Mapa final'!$AA$34="Catastrófico"),CONCATENATE("R5C",'Mapa final'!$O$34),"")</f>
        <v/>
      </c>
      <c r="AI40" s="53" t="str">
        <f>IF(AND('Mapa final'!$Y$35="Baja",'Mapa final'!$AA$35="Catastrófico"),CONCATENATE("R5C",'Mapa final'!$O$35),"")</f>
        <v/>
      </c>
      <c r="AJ40" s="53" t="str">
        <f>IF(AND('Mapa final'!$Y$36="Baja",'Mapa final'!$AA$36="Catastrófico"),CONCATENATE("R5C",'Mapa final'!$O$36),"")</f>
        <v/>
      </c>
      <c r="AK40" s="53" t="str">
        <f>IF(AND('Mapa final'!$Y$37="Baja",'Mapa final'!$AA$37="Catastrófico"),CONCATENATE("R5C",'Mapa final'!$O$37),"")</f>
        <v/>
      </c>
      <c r="AL40" s="53" t="str">
        <f>IF(AND('Mapa final'!$Y$38="Baja",'Mapa final'!$AA$38="Catastrófico"),CONCATENATE("R5C",'Mapa final'!$O$38),"")</f>
        <v/>
      </c>
      <c r="AM40" s="54" t="str">
        <f>IF(AND('Mapa final'!$Y$39="Baja",'Mapa final'!$AA$39="Catastrófico"),CONCATENATE("R5C",'Mapa final'!$O$39),"")</f>
        <v/>
      </c>
      <c r="AN40" s="1"/>
      <c r="AO40" s="338"/>
      <c r="AP40" s="224"/>
      <c r="AQ40" s="224"/>
      <c r="AR40" s="224"/>
      <c r="AS40" s="224"/>
      <c r="AT40" s="339"/>
      <c r="AU40" s="1"/>
      <c r="AV40" s="1"/>
      <c r="AW40" s="1"/>
      <c r="AX40" s="1"/>
      <c r="AY40" s="1"/>
      <c r="AZ40" s="1"/>
      <c r="BA40" s="1"/>
      <c r="BB40" s="1"/>
      <c r="BC40" s="1"/>
      <c r="BD40" s="1"/>
      <c r="BE40" s="1"/>
      <c r="BF40" s="1"/>
      <c r="BG40" s="1"/>
      <c r="BH40" s="1"/>
      <c r="BI40" s="1"/>
    </row>
    <row r="41" spans="1:61" ht="15" customHeight="1" x14ac:dyDescent="0.25">
      <c r="A41" s="1"/>
      <c r="B41" s="329"/>
      <c r="C41" s="224"/>
      <c r="D41" s="225"/>
      <c r="E41" s="236"/>
      <c r="F41" s="224"/>
      <c r="G41" s="224"/>
      <c r="H41" s="224"/>
      <c r="I41" s="224"/>
      <c r="J41" s="73" t="str">
        <f>IF(AND('Mapa final'!$Y$40="Baja",'Mapa final'!$AA$40="Leve"),CONCATENATE("R6C",'Mapa final'!$O$40),"")</f>
        <v/>
      </c>
      <c r="K41" s="74" t="str">
        <f>IF(AND('Mapa final'!$Y$41="Baja",'Mapa final'!$AA$41="Leve"),CONCATENATE("R6C",'Mapa final'!$O$41),"")</f>
        <v/>
      </c>
      <c r="L41" s="74" t="str">
        <f>IF(AND('Mapa final'!$Y$42="Baja",'Mapa final'!$AA$42="Leve"),CONCATENATE("R6C",'Mapa final'!$O$42),"")</f>
        <v/>
      </c>
      <c r="M41" s="74" t="str">
        <f>IF(AND('Mapa final'!$Y$43="Baja",'Mapa final'!$AA$43="Leve"),CONCATENATE("R6C",'Mapa final'!$O$43),"")</f>
        <v/>
      </c>
      <c r="N41" s="74" t="str">
        <f>IF(AND('Mapa final'!$Y$44="Baja",'Mapa final'!$AA$44="Leve"),CONCATENATE("R6C",'Mapa final'!$O$44),"")</f>
        <v/>
      </c>
      <c r="O41" s="75" t="str">
        <f>IF(AND('Mapa final'!$Y$45="Baja",'Mapa final'!$AA$45="Leve"),CONCATENATE("R6C",'Mapa final'!$O$45),"")</f>
        <v/>
      </c>
      <c r="P41" s="64" t="str">
        <f>IF(AND('Mapa final'!$Y$40="Baja",'Mapa final'!$AA$40="Menor"),CONCATENATE("R6C",'Mapa final'!$O$40),"")</f>
        <v/>
      </c>
      <c r="Q41" s="65" t="str">
        <f>IF(AND('Mapa final'!$Y$41="Baja",'Mapa final'!$AA$41="Menor"),CONCATENATE("R6C",'Mapa final'!$O$41),"")</f>
        <v/>
      </c>
      <c r="R41" s="65" t="str">
        <f>IF(AND('Mapa final'!$Y$42="Baja",'Mapa final'!$AA$42="Menor"),CONCATENATE("R6C",'Mapa final'!$O$42),"")</f>
        <v/>
      </c>
      <c r="S41" s="65" t="str">
        <f>IF(AND('Mapa final'!$Y$43="Baja",'Mapa final'!$AA$43="Menor"),CONCATENATE("R6C",'Mapa final'!$O$43),"")</f>
        <v/>
      </c>
      <c r="T41" s="65" t="str">
        <f>IF(AND('Mapa final'!$Y$44="Baja",'Mapa final'!$AA$44="Menor"),CONCATENATE("R6C",'Mapa final'!$O$44),"")</f>
        <v/>
      </c>
      <c r="U41" s="66" t="str">
        <f>IF(AND('Mapa final'!$Y$45="Baja",'Mapa final'!$AA$45="Menor"),CONCATENATE("R6C",'Mapa final'!$O$45),"")</f>
        <v/>
      </c>
      <c r="V41" s="64" t="str">
        <f>IF(AND('Mapa final'!$Y$40="Baja",'Mapa final'!$AA$40="Moderado"),CONCATENATE("R6C",'Mapa final'!$O$40),"")</f>
        <v/>
      </c>
      <c r="W41" s="65" t="str">
        <f>IF(AND('Mapa final'!$Y$41="Baja",'Mapa final'!$AA$41="Moderado"),CONCATENATE("R6C",'Mapa final'!$O$41),"")</f>
        <v/>
      </c>
      <c r="X41" s="65" t="str">
        <f>IF(AND('Mapa final'!$Y$42="Baja",'Mapa final'!$AA$42="Moderado"),CONCATENATE("R6C",'Mapa final'!$O$42),"")</f>
        <v/>
      </c>
      <c r="Y41" s="65" t="str">
        <f>IF(AND('Mapa final'!$Y$43="Baja",'Mapa final'!$AA$43="Moderado"),CONCATENATE("R6C",'Mapa final'!$O$43),"")</f>
        <v/>
      </c>
      <c r="Z41" s="65" t="str">
        <f>IF(AND('Mapa final'!$Y$44="Baja",'Mapa final'!$AA$44="Moderado"),CONCATENATE("R6C",'Mapa final'!$O$44),"")</f>
        <v/>
      </c>
      <c r="AA41" s="66" t="str">
        <f>IF(AND('Mapa final'!$Y$45="Baja",'Mapa final'!$AA$45="Moderado"),CONCATENATE("R6C",'Mapa final'!$O$45),"")</f>
        <v/>
      </c>
      <c r="AB41" s="49" t="str">
        <f>IF(AND('Mapa final'!$Y$40="Baja",'Mapa final'!$AA$40="Mayor"),CONCATENATE("R6C",'Mapa final'!$O$40),"")</f>
        <v/>
      </c>
      <c r="AC41" s="50" t="str">
        <f>IF(AND('Mapa final'!$Y$41="Baja",'Mapa final'!$AA$41="Mayor"),CONCATENATE("R6C",'Mapa final'!$O$41),"")</f>
        <v/>
      </c>
      <c r="AD41" s="50" t="str">
        <f>IF(AND('Mapa final'!$Y$42="Baja",'Mapa final'!$AA$42="Mayor"),CONCATENATE("R6C",'Mapa final'!$O$42),"")</f>
        <v/>
      </c>
      <c r="AE41" s="50" t="str">
        <f>IF(AND('Mapa final'!$Y$43="Baja",'Mapa final'!$AA$43="Mayor"),CONCATENATE("R6C",'Mapa final'!$O$43),"")</f>
        <v/>
      </c>
      <c r="AF41" s="50" t="str">
        <f>IF(AND('Mapa final'!$Y$44="Baja",'Mapa final'!$AA$44="Mayor"),CONCATENATE("R6C",'Mapa final'!$O$44),"")</f>
        <v/>
      </c>
      <c r="AG41" s="51" t="str">
        <f>IF(AND('Mapa final'!$Y$45="Baja",'Mapa final'!$AA$45="Mayor"),CONCATENATE("R6C",'Mapa final'!$O$45),"")</f>
        <v/>
      </c>
      <c r="AH41" s="52" t="str">
        <f>IF(AND('Mapa final'!$Y$40="Baja",'Mapa final'!$AA$40="Catastrófico"),CONCATENATE("R6C",'Mapa final'!$O$40),"")</f>
        <v/>
      </c>
      <c r="AI41" s="53" t="str">
        <f>IF(AND('Mapa final'!$Y$41="Baja",'Mapa final'!$AA$41="Catastrófico"),CONCATENATE("R6C",'Mapa final'!$O$41),"")</f>
        <v/>
      </c>
      <c r="AJ41" s="53" t="str">
        <f>IF(AND('Mapa final'!$Y$42="Baja",'Mapa final'!$AA$42="Catastrófico"),CONCATENATE("R6C",'Mapa final'!$O$42),"")</f>
        <v/>
      </c>
      <c r="AK41" s="53" t="str">
        <f>IF(AND('Mapa final'!$Y$43="Baja",'Mapa final'!$AA$43="Catastrófico"),CONCATENATE("R6C",'Mapa final'!$O$43),"")</f>
        <v/>
      </c>
      <c r="AL41" s="53" t="str">
        <f>IF(AND('Mapa final'!$Y$44="Baja",'Mapa final'!$AA$44="Catastrófico"),CONCATENATE("R6C",'Mapa final'!$O$44),"")</f>
        <v/>
      </c>
      <c r="AM41" s="54" t="str">
        <f>IF(AND('Mapa final'!$Y$45="Baja",'Mapa final'!$AA$45="Catastrófico"),CONCATENATE("R6C",'Mapa final'!$O$45),"")</f>
        <v/>
      </c>
      <c r="AN41" s="1"/>
      <c r="AO41" s="338"/>
      <c r="AP41" s="224"/>
      <c r="AQ41" s="224"/>
      <c r="AR41" s="224"/>
      <c r="AS41" s="224"/>
      <c r="AT41" s="339"/>
      <c r="AU41" s="1"/>
      <c r="AV41" s="1"/>
      <c r="AW41" s="1"/>
      <c r="AX41" s="1"/>
      <c r="AY41" s="1"/>
      <c r="AZ41" s="1"/>
      <c r="BA41" s="1"/>
      <c r="BB41" s="1"/>
      <c r="BC41" s="1"/>
      <c r="BD41" s="1"/>
      <c r="BE41" s="1"/>
      <c r="BF41" s="1"/>
      <c r="BG41" s="1"/>
      <c r="BH41" s="1"/>
      <c r="BI41" s="1"/>
    </row>
    <row r="42" spans="1:61" ht="15" customHeight="1" x14ac:dyDescent="0.25">
      <c r="A42" s="1"/>
      <c r="B42" s="329"/>
      <c r="C42" s="224"/>
      <c r="D42" s="225"/>
      <c r="E42" s="236"/>
      <c r="F42" s="224"/>
      <c r="G42" s="224"/>
      <c r="H42" s="224"/>
      <c r="I42" s="224"/>
      <c r="J42" s="73" t="str">
        <f>IF(AND('Mapa final'!$Y$46="Baja",'Mapa final'!$AA$46="Leve"),CONCATENATE("R7C",'Mapa final'!$O$46),"")</f>
        <v/>
      </c>
      <c r="K42" s="74" t="str">
        <f>IF(AND('Mapa final'!$Y$47="Baja",'Mapa final'!$AA$47="Leve"),CONCATENATE("R7C",'Mapa final'!$O$47),"")</f>
        <v/>
      </c>
      <c r="L42" s="74" t="str">
        <f>IF(AND('Mapa final'!$Y$48="Baja",'Mapa final'!$AA$48="Leve"),CONCATENATE("R7C",'Mapa final'!$O$48),"")</f>
        <v/>
      </c>
      <c r="M42" s="74" t="str">
        <f>IF(AND('Mapa final'!$Y$49="Baja",'Mapa final'!$AA$49="Leve"),CONCATENATE("R7C",'Mapa final'!$O$49),"")</f>
        <v/>
      </c>
      <c r="N42" s="74" t="str">
        <f>IF(AND('Mapa final'!$Y$50="Baja",'Mapa final'!$AA$50="Leve"),CONCATENATE("R7C",'Mapa final'!$O$50),"")</f>
        <v/>
      </c>
      <c r="O42" s="75" t="str">
        <f>IF(AND('Mapa final'!$Y$51="Baja",'Mapa final'!$AA$51="Leve"),CONCATENATE("R7C",'Mapa final'!$O$51),"")</f>
        <v/>
      </c>
      <c r="P42" s="64" t="str">
        <f>IF(AND('Mapa final'!$Y$46="Baja",'Mapa final'!$AA$46="Menor"),CONCATENATE("R7C",'Mapa final'!$O$46),"")</f>
        <v/>
      </c>
      <c r="Q42" s="65" t="str">
        <f>IF(AND('Mapa final'!$Y$47="Baja",'Mapa final'!$AA$47="Menor"),CONCATENATE("R7C",'Mapa final'!$O$47),"")</f>
        <v/>
      </c>
      <c r="R42" s="65" t="str">
        <f>IF(AND('Mapa final'!$Y$48="Baja",'Mapa final'!$AA$48="Menor"),CONCATENATE("R7C",'Mapa final'!$O$48),"")</f>
        <v/>
      </c>
      <c r="S42" s="65" t="str">
        <f>IF(AND('Mapa final'!$Y$49="Baja",'Mapa final'!$AA$49="Menor"),CONCATENATE("R7C",'Mapa final'!$O$49),"")</f>
        <v/>
      </c>
      <c r="T42" s="65" t="str">
        <f>IF(AND('Mapa final'!$Y$50="Baja",'Mapa final'!$AA$50="Menor"),CONCATENATE("R7C",'Mapa final'!$O$50),"")</f>
        <v/>
      </c>
      <c r="U42" s="66" t="str">
        <f>IF(AND('Mapa final'!$Y$51="Baja",'Mapa final'!$AA$51="Menor"),CONCATENATE("R7C",'Mapa final'!$O$51),"")</f>
        <v/>
      </c>
      <c r="V42" s="64" t="str">
        <f>IF(AND('Mapa final'!$Y$46="Baja",'Mapa final'!$AA$46="Moderado"),CONCATENATE("R7C",'Mapa final'!$O$46),"")</f>
        <v/>
      </c>
      <c r="W42" s="65" t="str">
        <f>IF(AND('Mapa final'!$Y$47="Baja",'Mapa final'!$AA$47="Moderado"),CONCATENATE("R7C",'Mapa final'!$O$47),"")</f>
        <v/>
      </c>
      <c r="X42" s="65" t="str">
        <f>IF(AND('Mapa final'!$Y$48="Baja",'Mapa final'!$AA$48="Moderado"),CONCATENATE("R7C",'Mapa final'!$O$48),"")</f>
        <v/>
      </c>
      <c r="Y42" s="65" t="str">
        <f>IF(AND('Mapa final'!$Y$49="Baja",'Mapa final'!$AA$49="Moderado"),CONCATENATE("R7C",'Mapa final'!$O$49),"")</f>
        <v/>
      </c>
      <c r="Z42" s="65" t="str">
        <f>IF(AND('Mapa final'!$Y$50="Baja",'Mapa final'!$AA$50="Moderado"),CONCATENATE("R7C",'Mapa final'!$O$50),"")</f>
        <v/>
      </c>
      <c r="AA42" s="66" t="str">
        <f>IF(AND('Mapa final'!$Y$51="Baja",'Mapa final'!$AA$51="Moderado"),CONCATENATE("R7C",'Mapa final'!$O$51),"")</f>
        <v/>
      </c>
      <c r="AB42" s="49" t="str">
        <f>IF(AND('Mapa final'!$Y$46="Baja",'Mapa final'!$AA$46="Mayor"),CONCATENATE("R7C",'Mapa final'!$O$46),"")</f>
        <v/>
      </c>
      <c r="AC42" s="50" t="str">
        <f>IF(AND('Mapa final'!$Y$47="Baja",'Mapa final'!$AA$47="Mayor"),CONCATENATE("R7C",'Mapa final'!$O$47),"")</f>
        <v/>
      </c>
      <c r="AD42" s="50" t="str">
        <f>IF(AND('Mapa final'!$Y$48="Baja",'Mapa final'!$AA$48="Mayor"),CONCATENATE("R7C",'Mapa final'!$O$48),"")</f>
        <v/>
      </c>
      <c r="AE42" s="50" t="str">
        <f>IF(AND('Mapa final'!$Y$49="Baja",'Mapa final'!$AA$49="Mayor"),CONCATENATE("R7C",'Mapa final'!$O$49),"")</f>
        <v/>
      </c>
      <c r="AF42" s="50" t="str">
        <f>IF(AND('Mapa final'!$Y$50="Baja",'Mapa final'!$AA$50="Mayor"),CONCATENATE("R7C",'Mapa final'!$O$50),"")</f>
        <v/>
      </c>
      <c r="AG42" s="51" t="str">
        <f>IF(AND('Mapa final'!$Y$51="Baja",'Mapa final'!$AA$51="Mayor"),CONCATENATE("R7C",'Mapa final'!$O$51),"")</f>
        <v/>
      </c>
      <c r="AH42" s="52" t="str">
        <f>IF(AND('Mapa final'!$Y$46="Baja",'Mapa final'!$AA$46="Catastrófico"),CONCATENATE("R7C",'Mapa final'!$O$46),"")</f>
        <v/>
      </c>
      <c r="AI42" s="53" t="str">
        <f>IF(AND('Mapa final'!$Y$47="Baja",'Mapa final'!$AA$47="Catastrófico"),CONCATENATE("R7C",'Mapa final'!$O$47),"")</f>
        <v/>
      </c>
      <c r="AJ42" s="53" t="str">
        <f>IF(AND('Mapa final'!$Y$48="Baja",'Mapa final'!$AA$48="Catastrófico"),CONCATENATE("R7C",'Mapa final'!$O$48),"")</f>
        <v/>
      </c>
      <c r="AK42" s="53" t="str">
        <f>IF(AND('Mapa final'!$Y$49="Baja",'Mapa final'!$AA$49="Catastrófico"),CONCATENATE("R7C",'Mapa final'!$O$49),"")</f>
        <v/>
      </c>
      <c r="AL42" s="53" t="str">
        <f>IF(AND('Mapa final'!$Y$50="Baja",'Mapa final'!$AA$50="Catastrófico"),CONCATENATE("R7C",'Mapa final'!$O$50),"")</f>
        <v/>
      </c>
      <c r="AM42" s="54" t="str">
        <f>IF(AND('Mapa final'!$Y$51="Baja",'Mapa final'!$AA$51="Catastrófico"),CONCATENATE("R7C",'Mapa final'!$O$51),"")</f>
        <v/>
      </c>
      <c r="AN42" s="1"/>
      <c r="AO42" s="338"/>
      <c r="AP42" s="224"/>
      <c r="AQ42" s="224"/>
      <c r="AR42" s="224"/>
      <c r="AS42" s="224"/>
      <c r="AT42" s="339"/>
      <c r="AU42" s="1"/>
      <c r="AV42" s="1"/>
      <c r="AW42" s="1"/>
      <c r="AX42" s="1"/>
      <c r="AY42" s="1"/>
      <c r="AZ42" s="1"/>
      <c r="BA42" s="1"/>
      <c r="BB42" s="1"/>
      <c r="BC42" s="1"/>
      <c r="BD42" s="1"/>
      <c r="BE42" s="1"/>
      <c r="BF42" s="1"/>
      <c r="BG42" s="1"/>
      <c r="BH42" s="1"/>
      <c r="BI42" s="1"/>
    </row>
    <row r="43" spans="1:61" ht="15" customHeight="1" x14ac:dyDescent="0.25">
      <c r="A43" s="1"/>
      <c r="B43" s="329"/>
      <c r="C43" s="224"/>
      <c r="D43" s="225"/>
      <c r="E43" s="236"/>
      <c r="F43" s="224"/>
      <c r="G43" s="224"/>
      <c r="H43" s="224"/>
      <c r="I43" s="224"/>
      <c r="J43" s="73" t="str">
        <f>IF(AND('Mapa final'!$Y$52="Baja",'Mapa final'!$AA$52="Leve"),CONCATENATE("R8C",'Mapa final'!$O$52),"")</f>
        <v/>
      </c>
      <c r="K43" s="74" t="str">
        <f>IF(AND('Mapa final'!$Y$53="Baja",'Mapa final'!$AA$53="Leve"),CONCATENATE("R8C",'Mapa final'!$O$53),"")</f>
        <v/>
      </c>
      <c r="L43" s="74" t="str">
        <f>IF(AND('Mapa final'!$Y$54="Baja",'Mapa final'!$AA$54="Leve"),CONCATENATE("R8C",'Mapa final'!$O$54),"")</f>
        <v/>
      </c>
      <c r="M43" s="74" t="str">
        <f>IF(AND('Mapa final'!$Y$55="Baja",'Mapa final'!$AA$55="Leve"),CONCATENATE("R8C",'Mapa final'!$O$55),"")</f>
        <v/>
      </c>
      <c r="N43" s="74" t="str">
        <f>IF(AND('Mapa final'!$Y$56="Baja",'Mapa final'!$AA$56="Leve"),CONCATENATE("R8C",'Mapa final'!$O$56),"")</f>
        <v/>
      </c>
      <c r="O43" s="75" t="str">
        <f>IF(AND('Mapa final'!$Y$57="Baja",'Mapa final'!$AA$57="Leve"),CONCATENATE("R8C",'Mapa final'!$O$57),"")</f>
        <v/>
      </c>
      <c r="P43" s="64" t="str">
        <f>IF(AND('Mapa final'!$Y$52="Baja",'Mapa final'!$AA$52="Menor"),CONCATENATE("R8C",'Mapa final'!$O$52),"")</f>
        <v/>
      </c>
      <c r="Q43" s="65" t="str">
        <f>IF(AND('Mapa final'!$Y$53="Baja",'Mapa final'!$AA$53="Menor"),CONCATENATE("R8C",'Mapa final'!$O$53),"")</f>
        <v/>
      </c>
      <c r="R43" s="65" t="str">
        <f>IF(AND('Mapa final'!$Y$54="Baja",'Mapa final'!$AA$54="Menor"),CONCATENATE("R8C",'Mapa final'!$O$54),"")</f>
        <v/>
      </c>
      <c r="S43" s="65" t="str">
        <f>IF(AND('Mapa final'!$Y$55="Baja",'Mapa final'!$AA$55="Menor"),CONCATENATE("R8C",'Mapa final'!$O$55),"")</f>
        <v/>
      </c>
      <c r="T43" s="65" t="str">
        <f>IF(AND('Mapa final'!$Y$56="Baja",'Mapa final'!$AA$56="Menor"),CONCATENATE("R8C",'Mapa final'!$O$56),"")</f>
        <v/>
      </c>
      <c r="U43" s="66" t="str">
        <f>IF(AND('Mapa final'!$Y$57="Baja",'Mapa final'!$AA$57="Menor"),CONCATENATE("R8C",'Mapa final'!$O$57),"")</f>
        <v/>
      </c>
      <c r="V43" s="64" t="str">
        <f>IF(AND('Mapa final'!$Y$52="Baja",'Mapa final'!$AA$52="Moderado"),CONCATENATE("R8C",'Mapa final'!$O$52),"")</f>
        <v/>
      </c>
      <c r="W43" s="65" t="str">
        <f>IF(AND('Mapa final'!$Y$53="Baja",'Mapa final'!$AA$53="Moderado"),CONCATENATE("R8C",'Mapa final'!$O$53),"")</f>
        <v/>
      </c>
      <c r="X43" s="65" t="str">
        <f>IF(AND('Mapa final'!$Y$54="Baja",'Mapa final'!$AA$54="Moderado"),CONCATENATE("R8C",'Mapa final'!$O$54),"")</f>
        <v/>
      </c>
      <c r="Y43" s="65" t="str">
        <f>IF(AND('Mapa final'!$Y$55="Baja",'Mapa final'!$AA$55="Moderado"),CONCATENATE("R8C",'Mapa final'!$O$55),"")</f>
        <v/>
      </c>
      <c r="Z43" s="65" t="str">
        <f>IF(AND('Mapa final'!$Y$56="Baja",'Mapa final'!$AA$56="Moderado"),CONCATENATE("R8C",'Mapa final'!$O$56),"")</f>
        <v/>
      </c>
      <c r="AA43" s="66" t="str">
        <f>IF(AND('Mapa final'!$Y$57="Baja",'Mapa final'!$AA$57="Moderado"),CONCATENATE("R8C",'Mapa final'!$O$57),"")</f>
        <v/>
      </c>
      <c r="AB43" s="49" t="str">
        <f>IF(AND('Mapa final'!$Y$52="Baja",'Mapa final'!$AA$52="Mayor"),CONCATENATE("R8C",'Mapa final'!$O$52),"")</f>
        <v/>
      </c>
      <c r="AC43" s="50" t="str">
        <f>IF(AND('Mapa final'!$Y$53="Baja",'Mapa final'!$AA$53="Mayor"),CONCATENATE("R8C",'Mapa final'!$O$53),"")</f>
        <v/>
      </c>
      <c r="AD43" s="50" t="str">
        <f>IF(AND('Mapa final'!$Y$54="Baja",'Mapa final'!$AA$54="Mayor"),CONCATENATE("R8C",'Mapa final'!$O$54),"")</f>
        <v/>
      </c>
      <c r="AE43" s="50" t="str">
        <f>IF(AND('Mapa final'!$Y$55="Baja",'Mapa final'!$AA$55="Mayor"),CONCATENATE("R8C",'Mapa final'!$O$55),"")</f>
        <v/>
      </c>
      <c r="AF43" s="50" t="str">
        <f>IF(AND('Mapa final'!$Y$56="Baja",'Mapa final'!$AA$56="Mayor"),CONCATENATE("R8C",'Mapa final'!$O$56),"")</f>
        <v/>
      </c>
      <c r="AG43" s="51" t="str">
        <f>IF(AND('Mapa final'!$Y$57="Baja",'Mapa final'!$AA$57="Mayor"),CONCATENATE("R8C",'Mapa final'!$O$57),"")</f>
        <v/>
      </c>
      <c r="AH43" s="52" t="str">
        <f>IF(AND('Mapa final'!$Y$52="Baja",'Mapa final'!$AA$52="Catastrófico"),CONCATENATE("R8C",'Mapa final'!$O$52),"")</f>
        <v/>
      </c>
      <c r="AI43" s="53" t="str">
        <f>IF(AND('Mapa final'!$Y$53="Baja",'Mapa final'!$AA$53="Catastrófico"),CONCATENATE("R8C",'Mapa final'!$O$53),"")</f>
        <v/>
      </c>
      <c r="AJ43" s="53" t="str">
        <f>IF(AND('Mapa final'!$Y$54="Baja",'Mapa final'!$AA$54="Catastrófico"),CONCATENATE("R8C",'Mapa final'!$O$54),"")</f>
        <v/>
      </c>
      <c r="AK43" s="53" t="str">
        <f>IF(AND('Mapa final'!$Y$55="Baja",'Mapa final'!$AA$55="Catastrófico"),CONCATENATE("R8C",'Mapa final'!$O$55),"")</f>
        <v/>
      </c>
      <c r="AL43" s="53" t="str">
        <f>IF(AND('Mapa final'!$Y$56="Baja",'Mapa final'!$AA$56="Catastrófico"),CONCATENATE("R8C",'Mapa final'!$O$56),"")</f>
        <v/>
      </c>
      <c r="AM43" s="54" t="str">
        <f>IF(AND('Mapa final'!$Y$57="Baja",'Mapa final'!$AA$57="Catastrófico"),CONCATENATE("R8C",'Mapa final'!$O$57),"")</f>
        <v/>
      </c>
      <c r="AN43" s="1"/>
      <c r="AO43" s="338"/>
      <c r="AP43" s="224"/>
      <c r="AQ43" s="224"/>
      <c r="AR43" s="224"/>
      <c r="AS43" s="224"/>
      <c r="AT43" s="339"/>
      <c r="AU43" s="1"/>
      <c r="AV43" s="1"/>
      <c r="AW43" s="1"/>
      <c r="AX43" s="1"/>
      <c r="AY43" s="1"/>
      <c r="AZ43" s="1"/>
      <c r="BA43" s="1"/>
      <c r="BB43" s="1"/>
      <c r="BC43" s="1"/>
      <c r="BD43" s="1"/>
      <c r="BE43" s="1"/>
      <c r="BF43" s="1"/>
      <c r="BG43" s="1"/>
      <c r="BH43" s="1"/>
      <c r="BI43" s="1"/>
    </row>
    <row r="44" spans="1:61" ht="15" customHeight="1" x14ac:dyDescent="0.25">
      <c r="A44" s="1"/>
      <c r="B44" s="329"/>
      <c r="C44" s="224"/>
      <c r="D44" s="225"/>
      <c r="E44" s="236"/>
      <c r="F44" s="224"/>
      <c r="G44" s="224"/>
      <c r="H44" s="224"/>
      <c r="I44" s="224"/>
      <c r="J44" s="73" t="str">
        <f>IF(AND('Mapa final'!$Y$58="Baja",'Mapa final'!$AA$58="Leve"),CONCATENATE("R9C",'Mapa final'!$O$58),"")</f>
        <v/>
      </c>
      <c r="K44" s="74" t="str">
        <f>IF(AND('Mapa final'!$Y$59="Baja",'Mapa final'!$AA$59="Leve"),CONCATENATE("R9C",'Mapa final'!$O$59),"")</f>
        <v/>
      </c>
      <c r="L44" s="74" t="str">
        <f>IF(AND('Mapa final'!$Y$60="Baja",'Mapa final'!$AA$60="Leve"),CONCATENATE("R9C",'Mapa final'!$O$60),"")</f>
        <v/>
      </c>
      <c r="M44" s="74" t="str">
        <f>IF(AND('Mapa final'!$Y$61="Baja",'Mapa final'!$AA$61="Leve"),CONCATENATE("R9C",'Mapa final'!$O$61),"")</f>
        <v/>
      </c>
      <c r="N44" s="74" t="str">
        <f>IF(AND('Mapa final'!$Y$62="Baja",'Mapa final'!$AA$62="Leve"),CONCATENATE("R9C",'Mapa final'!$O$62),"")</f>
        <v/>
      </c>
      <c r="O44" s="75" t="str">
        <f>IF(AND('Mapa final'!$Y$63="Baja",'Mapa final'!$AA$63="Leve"),CONCATENATE("R9C",'Mapa final'!$O$63),"")</f>
        <v/>
      </c>
      <c r="P44" s="64" t="str">
        <f>IF(AND('Mapa final'!$Y$58="Baja",'Mapa final'!$AA$58="Menor"),CONCATENATE("R9C",'Mapa final'!$O$58),"")</f>
        <v/>
      </c>
      <c r="Q44" s="65" t="str">
        <f>IF(AND('Mapa final'!$Y$59="Baja",'Mapa final'!$AA$59="Menor"),CONCATENATE("R9C",'Mapa final'!$O$59),"")</f>
        <v/>
      </c>
      <c r="R44" s="65" t="str">
        <f>IF(AND('Mapa final'!$Y$60="Baja",'Mapa final'!$AA$60="Menor"),CONCATENATE("R9C",'Mapa final'!$O$60),"")</f>
        <v/>
      </c>
      <c r="S44" s="65" t="str">
        <f>IF(AND('Mapa final'!$Y$61="Baja",'Mapa final'!$AA$61="Menor"),CONCATENATE("R9C",'Mapa final'!$O$61),"")</f>
        <v/>
      </c>
      <c r="T44" s="65" t="str">
        <f>IF(AND('Mapa final'!$Y$62="Baja",'Mapa final'!$AA$62="Menor"),CONCATENATE("R9C",'Mapa final'!$O$62),"")</f>
        <v/>
      </c>
      <c r="U44" s="66" t="str">
        <f>IF(AND('Mapa final'!$Y$63="Baja",'Mapa final'!$AA$63="Menor"),CONCATENATE("R9C",'Mapa final'!$O$63),"")</f>
        <v/>
      </c>
      <c r="V44" s="64" t="str">
        <f>IF(AND('Mapa final'!$Y$58="Baja",'Mapa final'!$AA$58="Moderado"),CONCATENATE("R9C",'Mapa final'!$O$58),"")</f>
        <v/>
      </c>
      <c r="W44" s="65" t="str">
        <f>IF(AND('Mapa final'!$Y$59="Baja",'Mapa final'!$AA$59="Moderado"),CONCATENATE("R9C",'Mapa final'!$O$59),"")</f>
        <v/>
      </c>
      <c r="X44" s="65" t="str">
        <f>IF(AND('Mapa final'!$Y$60="Baja",'Mapa final'!$AA$60="Moderado"),CONCATENATE("R9C",'Mapa final'!$O$60),"")</f>
        <v/>
      </c>
      <c r="Y44" s="65" t="str">
        <f>IF(AND('Mapa final'!$Y$61="Baja",'Mapa final'!$AA$61="Moderado"),CONCATENATE("R9C",'Mapa final'!$O$61),"")</f>
        <v/>
      </c>
      <c r="Z44" s="65" t="str">
        <f>IF(AND('Mapa final'!$Y$62="Baja",'Mapa final'!$AA$62="Moderado"),CONCATENATE("R9C",'Mapa final'!$O$62),"")</f>
        <v/>
      </c>
      <c r="AA44" s="66" t="str">
        <f>IF(AND('Mapa final'!$Y$63="Baja",'Mapa final'!$AA$63="Moderado"),CONCATENATE("R9C",'Mapa final'!$O$63),"")</f>
        <v/>
      </c>
      <c r="AB44" s="49" t="str">
        <f>IF(AND('Mapa final'!$Y$58="Baja",'Mapa final'!$AA$58="Mayor"),CONCATENATE("R9C",'Mapa final'!$O$58),"")</f>
        <v/>
      </c>
      <c r="AC44" s="50" t="str">
        <f>IF(AND('Mapa final'!$Y$59="Baja",'Mapa final'!$AA$59="Mayor"),CONCATENATE("R9C",'Mapa final'!$O$59),"")</f>
        <v/>
      </c>
      <c r="AD44" s="50" t="str">
        <f>IF(AND('Mapa final'!$Y$60="Baja",'Mapa final'!$AA$60="Mayor"),CONCATENATE("R9C",'Mapa final'!$O$60),"")</f>
        <v/>
      </c>
      <c r="AE44" s="50" t="str">
        <f>IF(AND('Mapa final'!$Y$61="Baja",'Mapa final'!$AA$61="Mayor"),CONCATENATE("R9C",'Mapa final'!$O$61),"")</f>
        <v/>
      </c>
      <c r="AF44" s="50" t="str">
        <f>IF(AND('Mapa final'!$Y$62="Baja",'Mapa final'!$AA$62="Mayor"),CONCATENATE("R9C",'Mapa final'!$O$62),"")</f>
        <v/>
      </c>
      <c r="AG44" s="51" t="str">
        <f>IF(AND('Mapa final'!$Y$63="Baja",'Mapa final'!$AA$63="Mayor"),CONCATENATE("R9C",'Mapa final'!$O$63),"")</f>
        <v/>
      </c>
      <c r="AH44" s="52" t="str">
        <f>IF(AND('Mapa final'!$Y$58="Baja",'Mapa final'!$AA$58="Catastrófico"),CONCATENATE("R9C",'Mapa final'!$O$58),"")</f>
        <v/>
      </c>
      <c r="AI44" s="53" t="str">
        <f>IF(AND('Mapa final'!$Y$59="Baja",'Mapa final'!$AA$59="Catastrófico"),CONCATENATE("R9C",'Mapa final'!$O$59),"")</f>
        <v/>
      </c>
      <c r="AJ44" s="53" t="str">
        <f>IF(AND('Mapa final'!$Y$60="Baja",'Mapa final'!$AA$60="Catastrófico"),CONCATENATE("R9C",'Mapa final'!$O$60),"")</f>
        <v/>
      </c>
      <c r="AK44" s="53" t="str">
        <f>IF(AND('Mapa final'!$Y$61="Baja",'Mapa final'!$AA$61="Catastrófico"),CONCATENATE("R9C",'Mapa final'!$O$61),"")</f>
        <v/>
      </c>
      <c r="AL44" s="53" t="str">
        <f>IF(AND('Mapa final'!$Y$62="Baja",'Mapa final'!$AA$62="Catastrófico"),CONCATENATE("R9C",'Mapa final'!$O$62),"")</f>
        <v/>
      </c>
      <c r="AM44" s="54" t="str">
        <f>IF(AND('Mapa final'!$Y$63="Baja",'Mapa final'!$AA$63="Catastrófico"),CONCATENATE("R9C",'Mapa final'!$O$63),"")</f>
        <v/>
      </c>
      <c r="AN44" s="1"/>
      <c r="AO44" s="338"/>
      <c r="AP44" s="224"/>
      <c r="AQ44" s="224"/>
      <c r="AR44" s="224"/>
      <c r="AS44" s="224"/>
      <c r="AT44" s="339"/>
      <c r="AU44" s="1"/>
      <c r="AV44" s="1"/>
      <c r="AW44" s="1"/>
      <c r="AX44" s="1"/>
      <c r="AY44" s="1"/>
      <c r="AZ44" s="1"/>
      <c r="BA44" s="1"/>
      <c r="BB44" s="1"/>
      <c r="BC44" s="1"/>
      <c r="BD44" s="1"/>
      <c r="BE44" s="1"/>
      <c r="BF44" s="1"/>
      <c r="BG44" s="1"/>
      <c r="BH44" s="1"/>
      <c r="BI44" s="1"/>
    </row>
    <row r="45" spans="1:61" ht="15.75" customHeight="1" x14ac:dyDescent="0.25">
      <c r="A45" s="1"/>
      <c r="B45" s="329"/>
      <c r="C45" s="224"/>
      <c r="D45" s="225"/>
      <c r="E45" s="319"/>
      <c r="F45" s="320"/>
      <c r="G45" s="320"/>
      <c r="H45" s="320"/>
      <c r="I45" s="320"/>
      <c r="J45" s="76" t="str">
        <f>IF(AND('Mapa final'!$Y$64="Baja",'Mapa final'!$AA$64="Leve"),CONCATENATE("R10C",'Mapa final'!$O$64),"")</f>
        <v/>
      </c>
      <c r="K45" s="77" t="str">
        <f>IF(AND('Mapa final'!$Y$65="Baja",'Mapa final'!$AA$65="Leve"),CONCATENATE("R10C",'Mapa final'!$O$65),"")</f>
        <v/>
      </c>
      <c r="L45" s="77" t="str">
        <f>IF(AND('Mapa final'!$Y$66="Baja",'Mapa final'!$AA$66="Leve"),CONCATENATE("R10C",'Mapa final'!$O$66),"")</f>
        <v/>
      </c>
      <c r="M45" s="77" t="str">
        <f>IF(AND('Mapa final'!$Y$67="Baja",'Mapa final'!$AA$67="Leve"),CONCATENATE("R10C",'Mapa final'!$O$67),"")</f>
        <v/>
      </c>
      <c r="N45" s="77" t="str">
        <f>IF(AND('Mapa final'!$Y$68="Baja",'Mapa final'!$AA$68="Leve"),CONCATENATE("R10C",'Mapa final'!$O$68),"")</f>
        <v/>
      </c>
      <c r="O45" s="78" t="str">
        <f>IF(AND('Mapa final'!$Y$69="Baja",'Mapa final'!$AA$69="Leve"),CONCATENATE("R10C",'Mapa final'!$O$69),"")</f>
        <v/>
      </c>
      <c r="P45" s="64" t="str">
        <f>IF(AND('Mapa final'!$Y$64="Baja",'Mapa final'!$AA$64="Menor"),CONCATENATE("R10C",'Mapa final'!$O$64),"")</f>
        <v/>
      </c>
      <c r="Q45" s="65" t="str">
        <f>IF(AND('Mapa final'!$Y$65="Baja",'Mapa final'!$AA$65="Menor"),CONCATENATE("R10C",'Mapa final'!$O$65),"")</f>
        <v/>
      </c>
      <c r="R45" s="65" t="str">
        <f>IF(AND('Mapa final'!$Y$66="Baja",'Mapa final'!$AA$66="Menor"),CONCATENATE("R10C",'Mapa final'!$O$66),"")</f>
        <v/>
      </c>
      <c r="S45" s="65" t="str">
        <f>IF(AND('Mapa final'!$Y$67="Baja",'Mapa final'!$AA$67="Menor"),CONCATENATE("R10C",'Mapa final'!$O$67),"")</f>
        <v/>
      </c>
      <c r="T45" s="65" t="str">
        <f>IF(AND('Mapa final'!$Y$68="Baja",'Mapa final'!$AA$68="Menor"),CONCATENATE("R10C",'Mapa final'!$O$68),"")</f>
        <v/>
      </c>
      <c r="U45" s="66" t="str">
        <f>IF(AND('Mapa final'!$Y$69="Baja",'Mapa final'!$AA$69="Menor"),CONCATENATE("R10C",'Mapa final'!$O$69),"")</f>
        <v/>
      </c>
      <c r="V45" s="67" t="str">
        <f>IF(AND('Mapa final'!$Y$64="Baja",'Mapa final'!$AA$64="Moderado"),CONCATENATE("R10C",'Mapa final'!$O$64),"")</f>
        <v/>
      </c>
      <c r="W45" s="68" t="str">
        <f>IF(AND('Mapa final'!$Y$65="Baja",'Mapa final'!$AA$65="Moderado"),CONCATENATE("R10C",'Mapa final'!$O$65),"")</f>
        <v/>
      </c>
      <c r="X45" s="68" t="str">
        <f>IF(AND('Mapa final'!$Y$66="Baja",'Mapa final'!$AA$66="Moderado"),CONCATENATE("R10C",'Mapa final'!$O$66),"")</f>
        <v/>
      </c>
      <c r="Y45" s="68" t="str">
        <f>IF(AND('Mapa final'!$Y$67="Baja",'Mapa final'!$AA$67="Moderado"),CONCATENATE("R10C",'Mapa final'!$O$67),"")</f>
        <v/>
      </c>
      <c r="Z45" s="68" t="str">
        <f>IF(AND('Mapa final'!$Y$68="Baja",'Mapa final'!$AA$68="Moderado"),CONCATENATE("R10C",'Mapa final'!$O$68),"")</f>
        <v/>
      </c>
      <c r="AA45" s="69" t="str">
        <f>IF(AND('Mapa final'!$Y$69="Baja",'Mapa final'!$AA$69="Moderado"),CONCATENATE("R10C",'Mapa final'!$O$69),"")</f>
        <v/>
      </c>
      <c r="AB45" s="55" t="str">
        <f>IF(AND('Mapa final'!$Y$64="Baja",'Mapa final'!$AA$64="Mayor"),CONCATENATE("R10C",'Mapa final'!$O$64),"")</f>
        <v/>
      </c>
      <c r="AC45" s="56" t="str">
        <f>IF(AND('Mapa final'!$Y$65="Baja",'Mapa final'!$AA$65="Mayor"),CONCATENATE("R10C",'Mapa final'!$O$65),"")</f>
        <v/>
      </c>
      <c r="AD45" s="56" t="str">
        <f>IF(AND('Mapa final'!$Y$66="Baja",'Mapa final'!$AA$66="Mayor"),CONCATENATE("R10C",'Mapa final'!$O$66),"")</f>
        <v/>
      </c>
      <c r="AE45" s="56" t="str">
        <f>IF(AND('Mapa final'!$Y$67="Baja",'Mapa final'!$AA$67="Mayor"),CONCATENATE("R10C",'Mapa final'!$O$67),"")</f>
        <v/>
      </c>
      <c r="AF45" s="56" t="str">
        <f>IF(AND('Mapa final'!$Y$68="Baja",'Mapa final'!$AA$68="Mayor"),CONCATENATE("R10C",'Mapa final'!$O$68),"")</f>
        <v/>
      </c>
      <c r="AG45" s="57" t="str">
        <f>IF(AND('Mapa final'!$Y$69="Baja",'Mapa final'!$AA$69="Mayor"),CONCATENATE("R10C",'Mapa final'!$O$69),"")</f>
        <v/>
      </c>
      <c r="AH45" s="58" t="str">
        <f>IF(AND('Mapa final'!$Y$64="Baja",'Mapa final'!$AA$64="Catastrófico"),CONCATENATE("R10C",'Mapa final'!$O$64),"")</f>
        <v/>
      </c>
      <c r="AI45" s="59" t="str">
        <f>IF(AND('Mapa final'!$Y$65="Baja",'Mapa final'!$AA$65="Catastrófico"),CONCATENATE("R10C",'Mapa final'!$O$65),"")</f>
        <v/>
      </c>
      <c r="AJ45" s="59" t="str">
        <f>IF(AND('Mapa final'!$Y$66="Baja",'Mapa final'!$AA$66="Catastrófico"),CONCATENATE("R10C",'Mapa final'!$O$66),"")</f>
        <v/>
      </c>
      <c r="AK45" s="59" t="str">
        <f>IF(AND('Mapa final'!$Y$67="Baja",'Mapa final'!$AA$67="Catastrófico"),CONCATENATE("R10C",'Mapa final'!$O$67),"")</f>
        <v/>
      </c>
      <c r="AL45" s="59" t="str">
        <f>IF(AND('Mapa final'!$Y$68="Baja",'Mapa final'!$AA$68="Catastrófico"),CONCATENATE("R10C",'Mapa final'!$O$68),"")</f>
        <v/>
      </c>
      <c r="AM45" s="60" t="str">
        <f>IF(AND('Mapa final'!$Y$69="Baja",'Mapa final'!$AA$69="Catastrófico"),CONCATENATE("R10C",'Mapa final'!$O$69),"")</f>
        <v/>
      </c>
      <c r="AN45" s="1"/>
      <c r="AO45" s="340"/>
      <c r="AP45" s="341"/>
      <c r="AQ45" s="341"/>
      <c r="AR45" s="341"/>
      <c r="AS45" s="341"/>
      <c r="AT45" s="342"/>
    </row>
    <row r="46" spans="1:61" ht="46.5" customHeight="1" x14ac:dyDescent="0.35">
      <c r="A46" s="1"/>
      <c r="B46" s="329"/>
      <c r="C46" s="224"/>
      <c r="D46" s="225"/>
      <c r="E46" s="347" t="s">
        <v>119</v>
      </c>
      <c r="F46" s="318"/>
      <c r="G46" s="318"/>
      <c r="H46" s="318"/>
      <c r="I46" s="304"/>
      <c r="J46" s="70" t="str">
        <f ca="1">IF(AND('Mapa final'!$Y$10="Muy Baja",'Mapa final'!$AA$10="Leve"),CONCATENATE("R1C",'Mapa final'!$O$10),"")</f>
        <v/>
      </c>
      <c r="K46" s="71" t="str">
        <f>IF(AND('Mapa final'!$Y$11="Muy Baja",'Mapa final'!$AA$11="Leve"),CONCATENATE("R1C",'Mapa final'!$O$11),"")</f>
        <v>R1C2</v>
      </c>
      <c r="L46" s="71" t="str">
        <f>IF(AND('Mapa final'!$Y$12="Muy Baja",'Mapa final'!$AA$12="Leve"),CONCATENATE("R1C",'Mapa final'!$O$12),"")</f>
        <v>R1C3</v>
      </c>
      <c r="M46" s="71" t="str">
        <f ca="1">IF(AND('Mapa final'!$Y$13="Muy Baja",'Mapa final'!$AA$13="Leve"),CONCATENATE("R1C",'Mapa final'!$O$13),"")</f>
        <v/>
      </c>
      <c r="N46" s="71" t="str">
        <f>IF(AND('Mapa final'!$Y$14="Muy Baja",'Mapa final'!$AA$14="Leve"),CONCATENATE("R1C",'Mapa final'!$O$14),"")</f>
        <v>R1C2</v>
      </c>
      <c r="O46" s="72" t="str">
        <f ca="1">IF(AND('Mapa final'!$Y$15="Muy Baja",'Mapa final'!$AA$15="Leve"),CONCATENATE("R1C",'Mapa final'!$O$15),"")</f>
        <v/>
      </c>
      <c r="P46" s="70" t="str">
        <f ca="1">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 ca="1">IF(AND('Mapa final'!$Y$13="Muy Baja",'Mapa final'!$AA$13="Menor"),CONCATENATE("R1C",'Mapa final'!$O$13),"")</f>
        <v/>
      </c>
      <c r="T46" s="71" t="str">
        <f>IF(AND('Mapa final'!$Y$14="Muy Baja",'Mapa final'!$AA$14="Menor"),CONCATENATE("R1C",'Mapa final'!$O$14),"")</f>
        <v/>
      </c>
      <c r="U46" s="72" t="str">
        <f ca="1">IF(AND('Mapa final'!$Y$15="Muy Baja",'Mapa final'!$AA$15="Menor"),CONCATENATE("R1C",'Mapa final'!$O$15),"")</f>
        <v/>
      </c>
      <c r="V46" s="61" t="str">
        <f ca="1">IF(AND('Mapa final'!$Y$10="Muy Baja",'Mapa final'!$AA$10="Moderado"),CONCATENATE("R1C",'Mapa final'!$O$10),"")</f>
        <v/>
      </c>
      <c r="W46" s="79" t="str">
        <f>IF(AND('Mapa final'!$Y$11="Muy Baja",'Mapa final'!$AA$11="Moderado"),CONCATENATE("R1C",'Mapa final'!$O$11),"")</f>
        <v/>
      </c>
      <c r="X46" s="62" t="str">
        <f>IF(AND('Mapa final'!$Y$12="Muy Baja",'Mapa final'!$AA$12="Moderado"),CONCATENATE("R1C",'Mapa final'!$O$12),"")</f>
        <v/>
      </c>
      <c r="Y46" s="62" t="str">
        <f ca="1">IF(AND('Mapa final'!$Y$13="Muy Baja",'Mapa final'!$AA$13="Moderado"),CONCATENATE("R1C",'Mapa final'!$O$13),"")</f>
        <v/>
      </c>
      <c r="Z46" s="62" t="str">
        <f>IF(AND('Mapa final'!$Y$14="Muy Baja",'Mapa final'!$AA$14="Moderado"),CONCATENATE("R1C",'Mapa final'!$O$14),"")</f>
        <v/>
      </c>
      <c r="AA46" s="63" t="str">
        <f ca="1">IF(AND('Mapa final'!$Y$15="Muy Baja",'Mapa final'!$AA$15="Moderado"),CONCATENATE("R1C",'Mapa final'!$O$15),"")</f>
        <v/>
      </c>
      <c r="AB46" s="43" t="str">
        <f ca="1">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 ca="1">IF(AND('Mapa final'!$Y$13="Muy Baja",'Mapa final'!$AA$13="Mayor"),CONCATENATE("R1C",'Mapa final'!$O$13),"")</f>
        <v/>
      </c>
      <c r="AF46" s="44" t="str">
        <f>IF(AND('Mapa final'!$Y$14="Muy Baja",'Mapa final'!$AA$14="Mayor"),CONCATENATE("R1C",'Mapa final'!$O$14),"")</f>
        <v/>
      </c>
      <c r="AG46" s="45" t="str">
        <f ca="1">IF(AND('Mapa final'!$Y$15="Muy Baja",'Mapa final'!$AA$15="Mayor"),CONCATENATE("R1C",'Mapa final'!$O$15),"")</f>
        <v/>
      </c>
      <c r="AH46" s="46" t="str">
        <f ca="1">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 ca="1">IF(AND('Mapa final'!$Y$13="Muy Baja",'Mapa final'!$AA$13="Catastrófico"),CONCATENATE("R1C",'Mapa final'!$O$13),"")</f>
        <v/>
      </c>
      <c r="AL46" s="47" t="str">
        <f>IF(AND('Mapa final'!$Y$14="Muy Baja",'Mapa final'!$AA$14="Catastrófico"),CONCATENATE("R1C",'Mapa final'!$O$14),"")</f>
        <v/>
      </c>
      <c r="AM46" s="48" t="str">
        <f ca="1">IF(AND('Mapa final'!$Y$15="Muy Baja",'Mapa final'!$AA$15="Catastrófico"),CONCATENATE("R1C",'Mapa final'!$O$15),"")</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329"/>
      <c r="C47" s="224"/>
      <c r="D47" s="225"/>
      <c r="E47" s="236"/>
      <c r="F47" s="224"/>
      <c r="G47" s="224"/>
      <c r="H47" s="224"/>
      <c r="I47" s="225"/>
      <c r="J47" s="73" t="str">
        <f>IF(AND('Mapa final'!$Y$16="Muy Baja",'Mapa final'!$AA$16="Leve"),CONCATENATE("R2C",'Mapa final'!$O$16),"")</f>
        <v>R2C2</v>
      </c>
      <c r="K47" s="74" t="str">
        <f>IF(AND('Mapa final'!$Y$17="Muy Baja",'Mapa final'!$AA$17="Leve"),CONCATENATE("R2C",'Mapa final'!$O$17),"")</f>
        <v/>
      </c>
      <c r="L47" s="74" t="str">
        <f>IF(AND('Mapa final'!$Y$18="Muy Baja",'Mapa final'!$AA$18="Leve"),CONCATENATE("R2C",'Mapa final'!$O$18),"")</f>
        <v/>
      </c>
      <c r="M47" s="74" t="str">
        <f>IF(AND('Mapa final'!$Y$19="Muy Baja",'Mapa final'!$AA$19="Leve"),CONCATENATE("R2C",'Mapa final'!$O$19),"")</f>
        <v/>
      </c>
      <c r="N47" s="74" t="str">
        <f>IF(AND('Mapa final'!$Y$20="Muy Baja",'Mapa final'!$AA$20="Leve"),CONCATENATE("R2C",'Mapa final'!$O$20),"")</f>
        <v/>
      </c>
      <c r="O47" s="75" t="str">
        <f>IF(AND('Mapa final'!$Y$21="Muy Baja",'Mapa final'!$AA$21="Leve"),CONCATENATE("R2C",'Mapa final'!$O$21),"")</f>
        <v/>
      </c>
      <c r="P47" s="73" t="str">
        <f>IF(AND('Mapa final'!$Y$16="Muy Baja",'Mapa final'!$AA$16="Menor"),CONCATENATE("R2C",'Mapa final'!$O$16),"")</f>
        <v/>
      </c>
      <c r="Q47" s="74" t="str">
        <f>IF(AND('Mapa final'!$Y$17="Muy Baja",'Mapa final'!$AA$17="Menor"),CONCATENATE("R2C",'Mapa final'!$O$17),"")</f>
        <v/>
      </c>
      <c r="R47" s="74" t="str">
        <f>IF(AND('Mapa final'!$Y$18="Muy Baja",'Mapa final'!$AA$18="Menor"),CONCATENATE("R2C",'Mapa final'!$O$18),"")</f>
        <v/>
      </c>
      <c r="S47" s="74" t="str">
        <f>IF(AND('Mapa final'!$Y$19="Muy Baja",'Mapa final'!$AA$19="Menor"),CONCATENATE("R2C",'Mapa final'!$O$19),"")</f>
        <v/>
      </c>
      <c r="T47" s="74" t="str">
        <f>IF(AND('Mapa final'!$Y$20="Muy Baja",'Mapa final'!$AA$20="Menor"),CONCATENATE("R2C",'Mapa final'!$O$20),"")</f>
        <v/>
      </c>
      <c r="U47" s="75" t="str">
        <f>IF(AND('Mapa final'!$Y$21="Muy Baja",'Mapa final'!$AA$21="Menor"),CONCATENATE("R2C",'Mapa final'!$O$21),"")</f>
        <v/>
      </c>
      <c r="V47" s="64" t="str">
        <f>IF(AND('Mapa final'!$Y$16="Muy Baja",'Mapa final'!$AA$16="Moderado"),CONCATENATE("R2C",'Mapa final'!$O$16),"")</f>
        <v/>
      </c>
      <c r="W47" s="65" t="str">
        <f>IF(AND('Mapa final'!$Y$17="Muy Baja",'Mapa final'!$AA$17="Moderado"),CONCATENATE("R2C",'Mapa final'!$O$17),"")</f>
        <v/>
      </c>
      <c r="X47" s="65" t="str">
        <f>IF(AND('Mapa final'!$Y$18="Muy Baja",'Mapa final'!$AA$18="Moderado"),CONCATENATE("R2C",'Mapa final'!$O$18),"")</f>
        <v/>
      </c>
      <c r="Y47" s="65" t="str">
        <f>IF(AND('Mapa final'!$Y$19="Muy Baja",'Mapa final'!$AA$19="Moderado"),CONCATENATE("R2C",'Mapa final'!$O$19),"")</f>
        <v/>
      </c>
      <c r="Z47" s="65" t="str">
        <f>IF(AND('Mapa final'!$Y$20="Muy Baja",'Mapa final'!$AA$20="Moderado"),CONCATENATE("R2C",'Mapa final'!$O$20),"")</f>
        <v/>
      </c>
      <c r="AA47" s="66" t="str">
        <f>IF(AND('Mapa final'!$Y$21="Muy Baja",'Mapa final'!$AA$21="Moderado"),CONCATENATE("R2C",'Mapa final'!$O$21),"")</f>
        <v/>
      </c>
      <c r="AB47" s="49" t="str">
        <f>IF(AND('Mapa final'!$Y$16="Muy Baja",'Mapa final'!$AA$16="Mayor"),CONCATENATE("R2C",'Mapa final'!$O$16),"")</f>
        <v/>
      </c>
      <c r="AC47" s="50" t="str">
        <f>IF(AND('Mapa final'!$Y$17="Muy Baja",'Mapa final'!$AA$17="Mayor"),CONCATENATE("R2C",'Mapa final'!$O$17),"")</f>
        <v/>
      </c>
      <c r="AD47" s="50" t="str">
        <f>IF(AND('Mapa final'!$Y$18="Muy Baja",'Mapa final'!$AA$18="Mayor"),CONCATENATE("R2C",'Mapa final'!$O$18),"")</f>
        <v/>
      </c>
      <c r="AE47" s="50" t="str">
        <f>IF(AND('Mapa final'!$Y$19="Muy Baja",'Mapa final'!$AA$19="Mayor"),CONCATENATE("R2C",'Mapa final'!$O$19),"")</f>
        <v/>
      </c>
      <c r="AF47" s="50" t="str">
        <f>IF(AND('Mapa final'!$Y$20="Muy Baja",'Mapa final'!$AA$20="Mayor"),CONCATENATE("R2C",'Mapa final'!$O$20),"")</f>
        <v/>
      </c>
      <c r="AG47" s="51" t="str">
        <f>IF(AND('Mapa final'!$Y$21="Muy Baja",'Mapa final'!$AA$21="Mayor"),CONCATENATE("R2C",'Mapa final'!$O$21),"")</f>
        <v/>
      </c>
      <c r="AH47" s="52" t="str">
        <f>IF(AND('Mapa final'!$Y$16="Muy Baja",'Mapa final'!$AA$16="Catastrófico"),CONCATENATE("R2C",'Mapa final'!$O$16),"")</f>
        <v/>
      </c>
      <c r="AI47" s="53" t="str">
        <f>IF(AND('Mapa final'!$Y$17="Muy Baja",'Mapa final'!$AA$17="Catastrófico"),CONCATENATE("R2C",'Mapa final'!$O$17),"")</f>
        <v/>
      </c>
      <c r="AJ47" s="53" t="str">
        <f>IF(AND('Mapa final'!$Y$18="Muy Baja",'Mapa final'!$AA$18="Catastrófico"),CONCATENATE("R2C",'Mapa final'!$O$18),"")</f>
        <v/>
      </c>
      <c r="AK47" s="53" t="str">
        <f>IF(AND('Mapa final'!$Y$19="Muy Baja",'Mapa final'!$AA$19="Catastrófico"),CONCATENATE("R2C",'Mapa final'!$O$19),"")</f>
        <v/>
      </c>
      <c r="AL47" s="53" t="str">
        <f>IF(AND('Mapa final'!$Y$20="Muy Baja",'Mapa final'!$AA$20="Catastrófico"),CONCATENATE("R2C",'Mapa final'!$O$20),"")</f>
        <v/>
      </c>
      <c r="AM47" s="54" t="str">
        <f>IF(AND('Mapa final'!$Y$21="Muy Baja",'Mapa final'!$AA$21="Catastrófico"),CONCATENATE("R2C",'Mapa final'!$O$21),"")</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329"/>
      <c r="C48" s="224"/>
      <c r="D48" s="225"/>
      <c r="E48" s="236"/>
      <c r="F48" s="224"/>
      <c r="G48" s="224"/>
      <c r="H48" s="224"/>
      <c r="I48" s="225"/>
      <c r="J48" s="73" t="str">
        <f>IF(AND('Mapa final'!$Y$22="Muy Baja",'Mapa final'!$AA$22="Leve"),CONCATENATE("R3C",'Mapa final'!$O$22),"")</f>
        <v/>
      </c>
      <c r="K48" s="74" t="str">
        <f>IF(AND('Mapa final'!$Y$23="Muy Baja",'Mapa final'!$AA$23="Leve"),CONCATENATE("R3C",'Mapa final'!$O$23),"")</f>
        <v/>
      </c>
      <c r="L48" s="74" t="str">
        <f>IF(AND('Mapa final'!$Y$24="Muy Baja",'Mapa final'!$AA$24="Leve"),CONCATENATE("R3C",'Mapa final'!$O$24),"")</f>
        <v/>
      </c>
      <c r="M48" s="74" t="str">
        <f>IF(AND('Mapa final'!$Y$25="Muy Baja",'Mapa final'!$AA$25="Leve"),CONCATENATE("R3C",'Mapa final'!$O$25),"")</f>
        <v/>
      </c>
      <c r="N48" s="74" t="str">
        <f>IF(AND('Mapa final'!$Y$26="Muy Baja",'Mapa final'!$AA$26="Leve"),CONCATENATE("R3C",'Mapa final'!$O$26),"")</f>
        <v/>
      </c>
      <c r="O48" s="75" t="str">
        <f>IF(AND('Mapa final'!$Y$27="Muy Baja",'Mapa final'!$AA$27="Leve"),CONCATENATE("R3C",'Mapa final'!$O$27),"")</f>
        <v/>
      </c>
      <c r="P48" s="73" t="str">
        <f>IF(AND('Mapa final'!$Y$22="Muy Baja",'Mapa final'!$AA$22="Menor"),CONCATENATE("R3C",'Mapa final'!$O$22),"")</f>
        <v/>
      </c>
      <c r="Q48" s="74" t="str">
        <f>IF(AND('Mapa final'!$Y$23="Muy Baja",'Mapa final'!$AA$23="Menor"),CONCATENATE("R3C",'Mapa final'!$O$23),"")</f>
        <v/>
      </c>
      <c r="R48" s="74" t="str">
        <f>IF(AND('Mapa final'!$Y$24="Muy Baja",'Mapa final'!$AA$24="Menor"),CONCATENATE("R3C",'Mapa final'!$O$24),"")</f>
        <v/>
      </c>
      <c r="S48" s="74" t="str">
        <f>IF(AND('Mapa final'!$Y$25="Muy Baja",'Mapa final'!$AA$25="Menor"),CONCATENATE("R3C",'Mapa final'!$O$25),"")</f>
        <v/>
      </c>
      <c r="T48" s="74" t="str">
        <f>IF(AND('Mapa final'!$Y$26="Muy Baja",'Mapa final'!$AA$26="Menor"),CONCATENATE("R3C",'Mapa final'!$O$26),"")</f>
        <v/>
      </c>
      <c r="U48" s="75" t="str">
        <f>IF(AND('Mapa final'!$Y$27="Muy Baja",'Mapa final'!$AA$27="Menor"),CONCATENATE("R3C",'Mapa final'!$O$27),"")</f>
        <v/>
      </c>
      <c r="V48" s="64" t="str">
        <f>IF(AND('Mapa final'!$Y$22="Muy Baja",'Mapa final'!$AA$22="Moderado"),CONCATENATE("R3C",'Mapa final'!$O$22),"")</f>
        <v/>
      </c>
      <c r="W48" s="65" t="str">
        <f>IF(AND('Mapa final'!$Y$23="Muy Baja",'Mapa final'!$AA$23="Moderado"),CONCATENATE("R3C",'Mapa final'!$O$23),"")</f>
        <v/>
      </c>
      <c r="X48" s="65" t="str">
        <f>IF(AND('Mapa final'!$Y$24="Muy Baja",'Mapa final'!$AA$24="Moderado"),CONCATENATE("R3C",'Mapa final'!$O$24),"")</f>
        <v/>
      </c>
      <c r="Y48" s="65" t="str">
        <f>IF(AND('Mapa final'!$Y$25="Muy Baja",'Mapa final'!$AA$25="Moderado"),CONCATENATE("R3C",'Mapa final'!$O$25),"")</f>
        <v/>
      </c>
      <c r="Z48" s="65" t="str">
        <f>IF(AND('Mapa final'!$Y$26="Muy Baja",'Mapa final'!$AA$26="Moderado"),CONCATENATE("R3C",'Mapa final'!$O$26),"")</f>
        <v/>
      </c>
      <c r="AA48" s="66" t="str">
        <f>IF(AND('Mapa final'!$Y$27="Muy Baja",'Mapa final'!$AA$27="Moderado"),CONCATENATE("R3C",'Mapa final'!$O$27),"")</f>
        <v/>
      </c>
      <c r="AB48" s="49" t="str">
        <f>IF(AND('Mapa final'!$Y$22="Muy Baja",'Mapa final'!$AA$22="Mayor"),CONCATENATE("R3C",'Mapa final'!$O$22),"")</f>
        <v/>
      </c>
      <c r="AC48" s="50" t="str">
        <f>IF(AND('Mapa final'!$Y$23="Muy Baja",'Mapa final'!$AA$23="Mayor"),CONCATENATE("R3C",'Mapa final'!$O$23),"")</f>
        <v/>
      </c>
      <c r="AD48" s="50" t="str">
        <f>IF(AND('Mapa final'!$Y$24="Muy Baja",'Mapa final'!$AA$24="Mayor"),CONCATENATE("R3C",'Mapa final'!$O$24),"")</f>
        <v/>
      </c>
      <c r="AE48" s="50" t="str">
        <f>IF(AND('Mapa final'!$Y$25="Muy Baja",'Mapa final'!$AA$25="Mayor"),CONCATENATE("R3C",'Mapa final'!$O$25),"")</f>
        <v/>
      </c>
      <c r="AF48" s="50" t="str">
        <f>IF(AND('Mapa final'!$Y$26="Muy Baja",'Mapa final'!$AA$26="Mayor"),CONCATENATE("R3C",'Mapa final'!$O$26),"")</f>
        <v/>
      </c>
      <c r="AG48" s="51" t="str">
        <f>IF(AND('Mapa final'!$Y$27="Muy Baja",'Mapa final'!$AA$27="Mayor"),CONCATENATE("R3C",'Mapa final'!$O$27),"")</f>
        <v/>
      </c>
      <c r="AH48" s="52" t="str">
        <f>IF(AND('Mapa final'!$Y$22="Muy Baja",'Mapa final'!$AA$22="Catastrófico"),CONCATENATE("R3C",'Mapa final'!$O$22),"")</f>
        <v/>
      </c>
      <c r="AI48" s="53" t="str">
        <f>IF(AND('Mapa final'!$Y$23="Muy Baja",'Mapa final'!$AA$23="Catastrófico"),CONCATENATE("R3C",'Mapa final'!$O$23),"")</f>
        <v/>
      </c>
      <c r="AJ48" s="53" t="str">
        <f>IF(AND('Mapa final'!$Y$24="Muy Baja",'Mapa final'!$AA$24="Catastrófico"),CONCATENATE("R3C",'Mapa final'!$O$24),"")</f>
        <v/>
      </c>
      <c r="AK48" s="53" t="str">
        <f>IF(AND('Mapa final'!$Y$25="Muy Baja",'Mapa final'!$AA$25="Catastrófico"),CONCATENATE("R3C",'Mapa final'!$O$25),"")</f>
        <v/>
      </c>
      <c r="AL48" s="53" t="str">
        <f>IF(AND('Mapa final'!$Y$26="Muy Baja",'Mapa final'!$AA$26="Catastrófico"),CONCATENATE("R3C",'Mapa final'!$O$26),"")</f>
        <v/>
      </c>
      <c r="AM48" s="54" t="str">
        <f>IF(AND('Mapa final'!$Y$27="Muy Baja",'Mapa final'!$AA$27="Catastrófico"),CONCATENATE("R3C",'Mapa final'!$O$27),"")</f>
        <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329"/>
      <c r="C49" s="224"/>
      <c r="D49" s="225"/>
      <c r="E49" s="236"/>
      <c r="F49" s="224"/>
      <c r="G49" s="224"/>
      <c r="H49" s="224"/>
      <c r="I49" s="225"/>
      <c r="J49" s="73" t="str">
        <f>IF(AND('Mapa final'!$Y$28="Muy Baja",'Mapa final'!$AA$28="Leve"),CONCATENATE("R4C",'Mapa final'!$O$28),"")</f>
        <v/>
      </c>
      <c r="K49" s="74" t="str">
        <f>IF(AND('Mapa final'!$Y$29="Muy Baja",'Mapa final'!$AA$29="Leve"),CONCATENATE("R4C",'Mapa final'!$O$29),"")</f>
        <v/>
      </c>
      <c r="L49" s="74" t="str">
        <f>IF(AND('Mapa final'!$Y$30="Muy Baja",'Mapa final'!$AA$30="Leve"),CONCATENATE("R4C",'Mapa final'!$O$30),"")</f>
        <v/>
      </c>
      <c r="M49" s="74" t="str">
        <f>IF(AND('Mapa final'!$Y$31="Muy Baja",'Mapa final'!$AA$31="Leve"),CONCATENATE("R4C",'Mapa final'!$O$31),"")</f>
        <v/>
      </c>
      <c r="N49" s="74" t="str">
        <f>IF(AND('Mapa final'!$Y$32="Muy Baja",'Mapa final'!$AA$32="Leve"),CONCATENATE("R4C",'Mapa final'!$O$32),"")</f>
        <v/>
      </c>
      <c r="O49" s="75" t="str">
        <f>IF(AND('Mapa final'!$Y$33="Muy Baja",'Mapa final'!$AA$33="Leve"),CONCATENATE("R4C",'Mapa final'!$O$33),"")</f>
        <v/>
      </c>
      <c r="P49" s="73" t="str">
        <f>IF(AND('Mapa final'!$Y$28="Muy Baja",'Mapa final'!$AA$28="Menor"),CONCATENATE("R4C",'Mapa final'!$O$28),"")</f>
        <v/>
      </c>
      <c r="Q49" s="74" t="str">
        <f>IF(AND('Mapa final'!$Y$29="Muy Baja",'Mapa final'!$AA$29="Menor"),CONCATENATE("R4C",'Mapa final'!$O$29),"")</f>
        <v/>
      </c>
      <c r="R49" s="74" t="str">
        <f>IF(AND('Mapa final'!$Y$30="Muy Baja",'Mapa final'!$AA$30="Menor"),CONCATENATE("R4C",'Mapa final'!$O$30),"")</f>
        <v/>
      </c>
      <c r="S49" s="74" t="str">
        <f>IF(AND('Mapa final'!$Y$31="Muy Baja",'Mapa final'!$AA$31="Menor"),CONCATENATE("R4C",'Mapa final'!$O$31),"")</f>
        <v/>
      </c>
      <c r="T49" s="74" t="str">
        <f>IF(AND('Mapa final'!$Y$32="Muy Baja",'Mapa final'!$AA$32="Menor"),CONCATENATE("R4C",'Mapa final'!$O$32),"")</f>
        <v/>
      </c>
      <c r="U49" s="75" t="str">
        <f>IF(AND('Mapa final'!$Y$33="Muy Baja",'Mapa final'!$AA$33="Menor"),CONCATENATE("R4C",'Mapa final'!$O$33),"")</f>
        <v/>
      </c>
      <c r="V49" s="64" t="str">
        <f>IF(AND('Mapa final'!$Y$28="Muy Baja",'Mapa final'!$AA$28="Moderado"),CONCATENATE("R4C",'Mapa final'!$O$28),"")</f>
        <v/>
      </c>
      <c r="W49" s="65" t="str">
        <f>IF(AND('Mapa final'!$Y$29="Muy Baja",'Mapa final'!$AA$29="Moderado"),CONCATENATE("R4C",'Mapa final'!$O$29),"")</f>
        <v/>
      </c>
      <c r="X49" s="65" t="str">
        <f>IF(AND('Mapa final'!$Y$30="Muy Baja",'Mapa final'!$AA$30="Moderado"),CONCATENATE("R4C",'Mapa final'!$O$30),"")</f>
        <v/>
      </c>
      <c r="Y49" s="65" t="str">
        <f>IF(AND('Mapa final'!$Y$31="Muy Baja",'Mapa final'!$AA$31="Moderado"),CONCATENATE("R4C",'Mapa final'!$O$31),"")</f>
        <v/>
      </c>
      <c r="Z49" s="65" t="str">
        <f>IF(AND('Mapa final'!$Y$32="Muy Baja",'Mapa final'!$AA$32="Moderado"),CONCATENATE("R4C",'Mapa final'!$O$32),"")</f>
        <v/>
      </c>
      <c r="AA49" s="66" t="str">
        <f>IF(AND('Mapa final'!$Y$33="Muy Baja",'Mapa final'!$AA$33="Moderado"),CONCATENATE("R4C",'Mapa final'!$O$33),"")</f>
        <v/>
      </c>
      <c r="AB49" s="49" t="str">
        <f>IF(AND('Mapa final'!$Y$28="Muy Baja",'Mapa final'!$AA$28="Mayor"),CONCATENATE("R4C",'Mapa final'!$O$28),"")</f>
        <v/>
      </c>
      <c r="AC49" s="50" t="str">
        <f>IF(AND('Mapa final'!$Y$29="Muy Baja",'Mapa final'!$AA$29="Mayor"),CONCATENATE("R4C",'Mapa final'!$O$29),"")</f>
        <v/>
      </c>
      <c r="AD49" s="50" t="str">
        <f>IF(AND('Mapa final'!$Y$30="Muy Baja",'Mapa final'!$AA$30="Mayor"),CONCATENATE("R4C",'Mapa final'!$O$30),"")</f>
        <v/>
      </c>
      <c r="AE49" s="50" t="str">
        <f>IF(AND('Mapa final'!$Y$31="Muy Baja",'Mapa final'!$AA$31="Mayor"),CONCATENATE("R4C",'Mapa final'!$O$31),"")</f>
        <v/>
      </c>
      <c r="AF49" s="50" t="str">
        <f>IF(AND('Mapa final'!$Y$32="Muy Baja",'Mapa final'!$AA$32="Mayor"),CONCATENATE("R4C",'Mapa final'!$O$32),"")</f>
        <v/>
      </c>
      <c r="AG49" s="51" t="str">
        <f>IF(AND('Mapa final'!$Y$33="Muy Baja",'Mapa final'!$AA$33="Mayor"),CONCATENATE("R4C",'Mapa final'!$O$33),"")</f>
        <v/>
      </c>
      <c r="AH49" s="52" t="str">
        <f>IF(AND('Mapa final'!$Y$28="Muy Baja",'Mapa final'!$AA$28="Catastrófico"),CONCATENATE("R4C",'Mapa final'!$O$28),"")</f>
        <v/>
      </c>
      <c r="AI49" s="53" t="str">
        <f>IF(AND('Mapa final'!$Y$29="Muy Baja",'Mapa final'!$AA$29="Catastrófico"),CONCATENATE("R4C",'Mapa final'!$O$29),"")</f>
        <v/>
      </c>
      <c r="AJ49" s="53" t="str">
        <f>IF(AND('Mapa final'!$Y$30="Muy Baja",'Mapa final'!$AA$30="Catastrófico"),CONCATENATE("R4C",'Mapa final'!$O$30),"")</f>
        <v/>
      </c>
      <c r="AK49" s="53" t="str">
        <f>IF(AND('Mapa final'!$Y$31="Muy Baja",'Mapa final'!$AA$31="Catastrófico"),CONCATENATE("R4C",'Mapa final'!$O$31),"")</f>
        <v/>
      </c>
      <c r="AL49" s="53" t="str">
        <f>IF(AND('Mapa final'!$Y$32="Muy Baja",'Mapa final'!$AA$32="Catastrófico"),CONCATENATE("R4C",'Mapa final'!$O$32),"")</f>
        <v/>
      </c>
      <c r="AM49" s="54" t="str">
        <f>IF(AND('Mapa final'!$Y$33="Muy Baja",'Mapa final'!$AA$33="Catastrófico"),CONCATENATE("R4C",'Mapa final'!$O$33),"")</f>
        <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329"/>
      <c r="C50" s="224"/>
      <c r="D50" s="225"/>
      <c r="E50" s="236"/>
      <c r="F50" s="224"/>
      <c r="G50" s="224"/>
      <c r="H50" s="224"/>
      <c r="I50" s="225"/>
      <c r="J50" s="73" t="str">
        <f>IF(AND('Mapa final'!$Y$34="Muy Baja",'Mapa final'!$AA$34="Leve"),CONCATENATE("R5C",'Mapa final'!$O$34),"")</f>
        <v/>
      </c>
      <c r="K50" s="74" t="str">
        <f>IF(AND('Mapa final'!$Y$35="Muy Baja",'Mapa final'!$AA$35="Leve"),CONCATENATE("R5C",'Mapa final'!$O$35),"")</f>
        <v/>
      </c>
      <c r="L50" s="74" t="str">
        <f>IF(AND('Mapa final'!$Y$36="Muy Baja",'Mapa final'!$AA$36="Leve"),CONCATENATE("R5C",'Mapa final'!$O$36),"")</f>
        <v/>
      </c>
      <c r="M50" s="74" t="str">
        <f>IF(AND('Mapa final'!$Y$37="Muy Baja",'Mapa final'!$AA$37="Leve"),CONCATENATE("R5C",'Mapa final'!$O$37),"")</f>
        <v/>
      </c>
      <c r="N50" s="74" t="str">
        <f>IF(AND('Mapa final'!$Y$38="Muy Baja",'Mapa final'!$AA$38="Leve"),CONCATENATE("R5C",'Mapa final'!$O$38),"")</f>
        <v/>
      </c>
      <c r="O50" s="75" t="str">
        <f>IF(AND('Mapa final'!$Y$39="Muy Baja",'Mapa final'!$AA$39="Leve"),CONCATENATE("R5C",'Mapa final'!$O$39),"")</f>
        <v/>
      </c>
      <c r="P50" s="73" t="str">
        <f>IF(AND('Mapa final'!$Y$34="Muy Baja",'Mapa final'!$AA$34="Menor"),CONCATENATE("R5C",'Mapa final'!$O$34),"")</f>
        <v/>
      </c>
      <c r="Q50" s="74" t="str">
        <f>IF(AND('Mapa final'!$Y$35="Muy Baja",'Mapa final'!$AA$35="Menor"),CONCATENATE("R5C",'Mapa final'!$O$35),"")</f>
        <v/>
      </c>
      <c r="R50" s="74" t="str">
        <f>IF(AND('Mapa final'!$Y$36="Muy Baja",'Mapa final'!$AA$36="Menor"),CONCATENATE("R5C",'Mapa final'!$O$36),"")</f>
        <v/>
      </c>
      <c r="S50" s="74" t="str">
        <f>IF(AND('Mapa final'!$Y$37="Muy Baja",'Mapa final'!$AA$37="Menor"),CONCATENATE("R5C",'Mapa final'!$O$37),"")</f>
        <v/>
      </c>
      <c r="T50" s="74" t="str">
        <f>IF(AND('Mapa final'!$Y$38="Muy Baja",'Mapa final'!$AA$38="Menor"),CONCATENATE("R5C",'Mapa final'!$O$38),"")</f>
        <v/>
      </c>
      <c r="U50" s="75" t="str">
        <f>IF(AND('Mapa final'!$Y$39="Muy Baja",'Mapa final'!$AA$39="Menor"),CONCATENATE("R5C",'Mapa final'!$O$39),"")</f>
        <v/>
      </c>
      <c r="V50" s="64" t="str">
        <f>IF(AND('Mapa final'!$Y$34="Muy Baja",'Mapa final'!$AA$34="Moderado"),CONCATENATE("R5C",'Mapa final'!$O$34),"")</f>
        <v/>
      </c>
      <c r="W50" s="65" t="str">
        <f>IF(AND('Mapa final'!$Y$35="Muy Baja",'Mapa final'!$AA$35="Moderado"),CONCATENATE("R5C",'Mapa final'!$O$35),"")</f>
        <v/>
      </c>
      <c r="X50" s="65" t="str">
        <f>IF(AND('Mapa final'!$Y$36="Muy Baja",'Mapa final'!$AA$36="Moderado"),CONCATENATE("R5C",'Mapa final'!$O$36),"")</f>
        <v/>
      </c>
      <c r="Y50" s="65" t="str">
        <f>IF(AND('Mapa final'!$Y$37="Muy Baja",'Mapa final'!$AA$37="Moderado"),CONCATENATE("R5C",'Mapa final'!$O$37),"")</f>
        <v/>
      </c>
      <c r="Z50" s="65" t="str">
        <f>IF(AND('Mapa final'!$Y$38="Muy Baja",'Mapa final'!$AA$38="Moderado"),CONCATENATE("R5C",'Mapa final'!$O$38),"")</f>
        <v/>
      </c>
      <c r="AA50" s="66" t="str">
        <f>IF(AND('Mapa final'!$Y$39="Muy Baja",'Mapa final'!$AA$39="Moderado"),CONCATENATE("R5C",'Mapa final'!$O$39),"")</f>
        <v/>
      </c>
      <c r="AB50" s="49" t="str">
        <f>IF(AND('Mapa final'!$Y$34="Muy Baja",'Mapa final'!$AA$34="Mayor"),CONCATENATE("R5C",'Mapa final'!$O$34),"")</f>
        <v/>
      </c>
      <c r="AC50" s="50" t="str">
        <f>IF(AND('Mapa final'!$Y$35="Muy Baja",'Mapa final'!$AA$35="Mayor"),CONCATENATE("R5C",'Mapa final'!$O$35),"")</f>
        <v/>
      </c>
      <c r="AD50" s="50" t="str">
        <f>IF(AND('Mapa final'!$Y$36="Muy Baja",'Mapa final'!$AA$36="Mayor"),CONCATENATE("R5C",'Mapa final'!$O$36),"")</f>
        <v/>
      </c>
      <c r="AE50" s="50" t="str">
        <f>IF(AND('Mapa final'!$Y$37="Muy Baja",'Mapa final'!$AA$37="Mayor"),CONCATENATE("R5C",'Mapa final'!$O$37),"")</f>
        <v/>
      </c>
      <c r="AF50" s="50" t="str">
        <f>IF(AND('Mapa final'!$Y$38="Muy Baja",'Mapa final'!$AA$38="Mayor"),CONCATENATE("R5C",'Mapa final'!$O$38),"")</f>
        <v/>
      </c>
      <c r="AG50" s="51" t="str">
        <f>IF(AND('Mapa final'!$Y$39="Muy Baja",'Mapa final'!$AA$39="Mayor"),CONCATENATE("R5C",'Mapa final'!$O$39),"")</f>
        <v/>
      </c>
      <c r="AH50" s="52" t="str">
        <f>IF(AND('Mapa final'!$Y$34="Muy Baja",'Mapa final'!$AA$34="Catastrófico"),CONCATENATE("R5C",'Mapa final'!$O$34),"")</f>
        <v/>
      </c>
      <c r="AI50" s="53" t="str">
        <f>IF(AND('Mapa final'!$Y$35="Muy Baja",'Mapa final'!$AA$35="Catastrófico"),CONCATENATE("R5C",'Mapa final'!$O$35),"")</f>
        <v/>
      </c>
      <c r="AJ50" s="53" t="str">
        <f>IF(AND('Mapa final'!$Y$36="Muy Baja",'Mapa final'!$AA$36="Catastrófico"),CONCATENATE("R5C",'Mapa final'!$O$36),"")</f>
        <v/>
      </c>
      <c r="AK50" s="53" t="str">
        <f>IF(AND('Mapa final'!$Y$37="Muy Baja",'Mapa final'!$AA$37="Catastrófico"),CONCATENATE("R5C",'Mapa final'!$O$37),"")</f>
        <v/>
      </c>
      <c r="AL50" s="53" t="str">
        <f>IF(AND('Mapa final'!$Y$38="Muy Baja",'Mapa final'!$AA$38="Catastrófico"),CONCATENATE("R5C",'Mapa final'!$O$38),"")</f>
        <v/>
      </c>
      <c r="AM50" s="54" t="str">
        <f>IF(AND('Mapa final'!$Y$39="Muy Baja",'Mapa final'!$AA$39="Catastrófico"),CONCATENATE("R5C",'Mapa final'!$O$39),"")</f>
        <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329"/>
      <c r="C51" s="224"/>
      <c r="D51" s="225"/>
      <c r="E51" s="236"/>
      <c r="F51" s="224"/>
      <c r="G51" s="224"/>
      <c r="H51" s="224"/>
      <c r="I51" s="225"/>
      <c r="J51" s="73" t="str">
        <f>IF(AND('Mapa final'!$Y$40="Muy Baja",'Mapa final'!$AA$40="Leve"),CONCATENATE("R6C",'Mapa final'!$O$40),"")</f>
        <v/>
      </c>
      <c r="K51" s="74" t="str">
        <f>IF(AND('Mapa final'!$Y$41="Muy Baja",'Mapa final'!$AA$41="Leve"),CONCATENATE("R6C",'Mapa final'!$O$41),"")</f>
        <v/>
      </c>
      <c r="L51" s="74" t="str">
        <f>IF(AND('Mapa final'!$Y$42="Muy Baja",'Mapa final'!$AA$42="Leve"),CONCATENATE("R6C",'Mapa final'!$O$42),"")</f>
        <v/>
      </c>
      <c r="M51" s="74" t="str">
        <f>IF(AND('Mapa final'!$Y$43="Muy Baja",'Mapa final'!$AA$43="Leve"),CONCATENATE("R6C",'Mapa final'!$O$43),"")</f>
        <v/>
      </c>
      <c r="N51" s="74" t="str">
        <f>IF(AND('Mapa final'!$Y$44="Muy Baja",'Mapa final'!$AA$44="Leve"),CONCATENATE("R6C",'Mapa final'!$O$44),"")</f>
        <v/>
      </c>
      <c r="O51" s="75" t="str">
        <f>IF(AND('Mapa final'!$Y$45="Muy Baja",'Mapa final'!$AA$45="Leve"),CONCATENATE("R6C",'Mapa final'!$O$45),"")</f>
        <v/>
      </c>
      <c r="P51" s="73" t="str">
        <f>IF(AND('Mapa final'!$Y$40="Muy Baja",'Mapa final'!$AA$40="Menor"),CONCATENATE("R6C",'Mapa final'!$O$40),"")</f>
        <v/>
      </c>
      <c r="Q51" s="74" t="str">
        <f>IF(AND('Mapa final'!$Y$41="Muy Baja",'Mapa final'!$AA$41="Menor"),CONCATENATE("R6C",'Mapa final'!$O$41),"")</f>
        <v/>
      </c>
      <c r="R51" s="74" t="str">
        <f>IF(AND('Mapa final'!$Y$42="Muy Baja",'Mapa final'!$AA$42="Menor"),CONCATENATE("R6C",'Mapa final'!$O$42),"")</f>
        <v/>
      </c>
      <c r="S51" s="74" t="str">
        <f>IF(AND('Mapa final'!$Y$43="Muy Baja",'Mapa final'!$AA$43="Menor"),CONCATENATE("R6C",'Mapa final'!$O$43),"")</f>
        <v/>
      </c>
      <c r="T51" s="74" t="str">
        <f>IF(AND('Mapa final'!$Y$44="Muy Baja",'Mapa final'!$AA$44="Menor"),CONCATENATE("R6C",'Mapa final'!$O$44),"")</f>
        <v/>
      </c>
      <c r="U51" s="75" t="str">
        <f>IF(AND('Mapa final'!$Y$45="Muy Baja",'Mapa final'!$AA$45="Menor"),CONCATENATE("R6C",'Mapa final'!$O$45),"")</f>
        <v/>
      </c>
      <c r="V51" s="64" t="str">
        <f>IF(AND('Mapa final'!$Y$40="Muy Baja",'Mapa final'!$AA$40="Moderado"),CONCATENATE("R6C",'Mapa final'!$O$40),"")</f>
        <v/>
      </c>
      <c r="W51" s="65" t="str">
        <f>IF(AND('Mapa final'!$Y$41="Muy Baja",'Mapa final'!$AA$41="Moderado"),CONCATENATE("R6C",'Mapa final'!$O$41),"")</f>
        <v/>
      </c>
      <c r="X51" s="65" t="str">
        <f>IF(AND('Mapa final'!$Y$42="Muy Baja",'Mapa final'!$AA$42="Moderado"),CONCATENATE("R6C",'Mapa final'!$O$42),"")</f>
        <v/>
      </c>
      <c r="Y51" s="65" t="str">
        <f>IF(AND('Mapa final'!$Y$43="Muy Baja",'Mapa final'!$AA$43="Moderado"),CONCATENATE("R6C",'Mapa final'!$O$43),"")</f>
        <v/>
      </c>
      <c r="Z51" s="65" t="str">
        <f>IF(AND('Mapa final'!$Y$44="Muy Baja",'Mapa final'!$AA$44="Moderado"),CONCATENATE("R6C",'Mapa final'!$O$44),"")</f>
        <v/>
      </c>
      <c r="AA51" s="66" t="str">
        <f>IF(AND('Mapa final'!$Y$45="Muy Baja",'Mapa final'!$AA$45="Moderado"),CONCATENATE("R6C",'Mapa final'!$O$45),"")</f>
        <v/>
      </c>
      <c r="AB51" s="49" t="str">
        <f>IF(AND('Mapa final'!$Y$40="Muy Baja",'Mapa final'!$AA$40="Mayor"),CONCATENATE("R6C",'Mapa final'!$O$40),"")</f>
        <v/>
      </c>
      <c r="AC51" s="50" t="str">
        <f>IF(AND('Mapa final'!$Y$41="Muy Baja",'Mapa final'!$AA$41="Mayor"),CONCATENATE("R6C",'Mapa final'!$O$41),"")</f>
        <v/>
      </c>
      <c r="AD51" s="50" t="str">
        <f>IF(AND('Mapa final'!$Y$42="Muy Baja",'Mapa final'!$AA$42="Mayor"),CONCATENATE("R6C",'Mapa final'!$O$42),"")</f>
        <v/>
      </c>
      <c r="AE51" s="50" t="str">
        <f>IF(AND('Mapa final'!$Y$43="Muy Baja",'Mapa final'!$AA$43="Mayor"),CONCATENATE("R6C",'Mapa final'!$O$43),"")</f>
        <v/>
      </c>
      <c r="AF51" s="50" t="str">
        <f>IF(AND('Mapa final'!$Y$44="Muy Baja",'Mapa final'!$AA$44="Mayor"),CONCATENATE("R6C",'Mapa final'!$O$44),"")</f>
        <v/>
      </c>
      <c r="AG51" s="51" t="str">
        <f>IF(AND('Mapa final'!$Y$45="Muy Baja",'Mapa final'!$AA$45="Mayor"),CONCATENATE("R6C",'Mapa final'!$O$45),"")</f>
        <v/>
      </c>
      <c r="AH51" s="52" t="str">
        <f>IF(AND('Mapa final'!$Y$40="Muy Baja",'Mapa final'!$AA$40="Catastrófico"),CONCATENATE("R6C",'Mapa final'!$O$40),"")</f>
        <v/>
      </c>
      <c r="AI51" s="53" t="str">
        <f>IF(AND('Mapa final'!$Y$41="Muy Baja",'Mapa final'!$AA$41="Catastrófico"),CONCATENATE("R6C",'Mapa final'!$O$41),"")</f>
        <v/>
      </c>
      <c r="AJ51" s="53" t="str">
        <f>IF(AND('Mapa final'!$Y$42="Muy Baja",'Mapa final'!$AA$42="Catastrófico"),CONCATENATE("R6C",'Mapa final'!$O$42),"")</f>
        <v/>
      </c>
      <c r="AK51" s="53" t="str">
        <f>IF(AND('Mapa final'!$Y$43="Muy Baja",'Mapa final'!$AA$43="Catastrófico"),CONCATENATE("R6C",'Mapa final'!$O$43),"")</f>
        <v/>
      </c>
      <c r="AL51" s="53" t="str">
        <f>IF(AND('Mapa final'!$Y$44="Muy Baja",'Mapa final'!$AA$44="Catastrófico"),CONCATENATE("R6C",'Mapa final'!$O$44),"")</f>
        <v/>
      </c>
      <c r="AM51" s="54" t="str">
        <f>IF(AND('Mapa final'!$Y$45="Muy Baja",'Mapa final'!$AA$45="Catastrófico"),CONCATENATE("R6C",'Mapa final'!$O$45),"")</f>
        <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329"/>
      <c r="C52" s="224"/>
      <c r="D52" s="225"/>
      <c r="E52" s="236"/>
      <c r="F52" s="224"/>
      <c r="G52" s="224"/>
      <c r="H52" s="224"/>
      <c r="I52" s="225"/>
      <c r="J52" s="73" t="str">
        <f>IF(AND('Mapa final'!$Y$46="Muy Baja",'Mapa final'!$AA$46="Leve"),CONCATENATE("R7C",'Mapa final'!$O$46),"")</f>
        <v/>
      </c>
      <c r="K52" s="74" t="str">
        <f>IF(AND('Mapa final'!$Y$47="Muy Baja",'Mapa final'!$AA$47="Leve"),CONCATENATE("R7C",'Mapa final'!$O$47),"")</f>
        <v/>
      </c>
      <c r="L52" s="74" t="str">
        <f>IF(AND('Mapa final'!$Y$48="Muy Baja",'Mapa final'!$AA$48="Leve"),CONCATENATE("R7C",'Mapa final'!$O$48),"")</f>
        <v/>
      </c>
      <c r="M52" s="74" t="str">
        <f>IF(AND('Mapa final'!$Y$49="Muy Baja",'Mapa final'!$AA$49="Leve"),CONCATENATE("R7C",'Mapa final'!$O$49),"")</f>
        <v/>
      </c>
      <c r="N52" s="74" t="str">
        <f>IF(AND('Mapa final'!$Y$50="Muy Baja",'Mapa final'!$AA$50="Leve"),CONCATENATE("R7C",'Mapa final'!$O$50),"")</f>
        <v/>
      </c>
      <c r="O52" s="75" t="str">
        <f>IF(AND('Mapa final'!$Y$51="Muy Baja",'Mapa final'!$AA$51="Leve"),CONCATENATE("R7C",'Mapa final'!$O$51),"")</f>
        <v/>
      </c>
      <c r="P52" s="73" t="str">
        <f>IF(AND('Mapa final'!$Y$46="Muy Baja",'Mapa final'!$AA$46="Menor"),CONCATENATE("R7C",'Mapa final'!$O$46),"")</f>
        <v/>
      </c>
      <c r="Q52" s="74" t="str">
        <f>IF(AND('Mapa final'!$Y$47="Muy Baja",'Mapa final'!$AA$47="Menor"),CONCATENATE("R7C",'Mapa final'!$O$47),"")</f>
        <v/>
      </c>
      <c r="R52" s="74" t="str">
        <f>IF(AND('Mapa final'!$Y$48="Muy Baja",'Mapa final'!$AA$48="Menor"),CONCATENATE("R7C",'Mapa final'!$O$48),"")</f>
        <v/>
      </c>
      <c r="S52" s="74" t="str">
        <f>IF(AND('Mapa final'!$Y$49="Muy Baja",'Mapa final'!$AA$49="Menor"),CONCATENATE("R7C",'Mapa final'!$O$49),"")</f>
        <v/>
      </c>
      <c r="T52" s="74" t="str">
        <f>IF(AND('Mapa final'!$Y$50="Muy Baja",'Mapa final'!$AA$50="Menor"),CONCATENATE("R7C",'Mapa final'!$O$50),"")</f>
        <v/>
      </c>
      <c r="U52" s="75" t="str">
        <f>IF(AND('Mapa final'!$Y$51="Muy Baja",'Mapa final'!$AA$51="Menor"),CONCATENATE("R7C",'Mapa final'!$O$51),"")</f>
        <v/>
      </c>
      <c r="V52" s="64" t="str">
        <f>IF(AND('Mapa final'!$Y$46="Muy Baja",'Mapa final'!$AA$46="Moderado"),CONCATENATE("R7C",'Mapa final'!$O$46),"")</f>
        <v/>
      </c>
      <c r="W52" s="65" t="str">
        <f>IF(AND('Mapa final'!$Y$47="Muy Baja",'Mapa final'!$AA$47="Moderado"),CONCATENATE("R7C",'Mapa final'!$O$47),"")</f>
        <v/>
      </c>
      <c r="X52" s="65" t="str">
        <f>IF(AND('Mapa final'!$Y$48="Muy Baja",'Mapa final'!$AA$48="Moderado"),CONCATENATE("R7C",'Mapa final'!$O$48),"")</f>
        <v/>
      </c>
      <c r="Y52" s="65" t="str">
        <f>IF(AND('Mapa final'!$Y$49="Muy Baja",'Mapa final'!$AA$49="Moderado"),CONCATENATE("R7C",'Mapa final'!$O$49),"")</f>
        <v/>
      </c>
      <c r="Z52" s="65" t="str">
        <f>IF(AND('Mapa final'!$Y$50="Muy Baja",'Mapa final'!$AA$50="Moderado"),CONCATENATE("R7C",'Mapa final'!$O$50),"")</f>
        <v/>
      </c>
      <c r="AA52" s="66" t="str">
        <f>IF(AND('Mapa final'!$Y$51="Muy Baja",'Mapa final'!$AA$51="Moderado"),CONCATENATE("R7C",'Mapa final'!$O$51),"")</f>
        <v/>
      </c>
      <c r="AB52" s="49" t="str">
        <f>IF(AND('Mapa final'!$Y$46="Muy Baja",'Mapa final'!$AA$46="Mayor"),CONCATENATE("R7C",'Mapa final'!$O$46),"")</f>
        <v/>
      </c>
      <c r="AC52" s="50" t="str">
        <f>IF(AND('Mapa final'!$Y$47="Muy Baja",'Mapa final'!$AA$47="Mayor"),CONCATENATE("R7C",'Mapa final'!$O$47),"")</f>
        <v/>
      </c>
      <c r="AD52" s="50" t="str">
        <f>IF(AND('Mapa final'!$Y$48="Muy Baja",'Mapa final'!$AA$48="Mayor"),CONCATENATE("R7C",'Mapa final'!$O$48),"")</f>
        <v/>
      </c>
      <c r="AE52" s="50" t="str">
        <f>IF(AND('Mapa final'!$Y$49="Muy Baja",'Mapa final'!$AA$49="Mayor"),CONCATENATE("R7C",'Mapa final'!$O$49),"")</f>
        <v/>
      </c>
      <c r="AF52" s="50" t="str">
        <f>IF(AND('Mapa final'!$Y$50="Muy Baja",'Mapa final'!$AA$50="Mayor"),CONCATENATE("R7C",'Mapa final'!$O$50),"")</f>
        <v/>
      </c>
      <c r="AG52" s="51" t="str">
        <f>IF(AND('Mapa final'!$Y$51="Muy Baja",'Mapa final'!$AA$51="Mayor"),CONCATENATE("R7C",'Mapa final'!$O$51),"")</f>
        <v/>
      </c>
      <c r="AH52" s="52" t="str">
        <f>IF(AND('Mapa final'!$Y$46="Muy Baja",'Mapa final'!$AA$46="Catastrófico"),CONCATENATE("R7C",'Mapa final'!$O$46),"")</f>
        <v/>
      </c>
      <c r="AI52" s="53" t="str">
        <f>IF(AND('Mapa final'!$Y$47="Muy Baja",'Mapa final'!$AA$47="Catastrófico"),CONCATENATE("R7C",'Mapa final'!$O$47),"")</f>
        <v/>
      </c>
      <c r="AJ52" s="53" t="str">
        <f>IF(AND('Mapa final'!$Y$48="Muy Baja",'Mapa final'!$AA$48="Catastrófico"),CONCATENATE("R7C",'Mapa final'!$O$48),"")</f>
        <v/>
      </c>
      <c r="AK52" s="53" t="str">
        <f>IF(AND('Mapa final'!$Y$49="Muy Baja",'Mapa final'!$AA$49="Catastrófico"),CONCATENATE("R7C",'Mapa final'!$O$49),"")</f>
        <v/>
      </c>
      <c r="AL52" s="53" t="str">
        <f>IF(AND('Mapa final'!$Y$50="Muy Baja",'Mapa final'!$AA$50="Catastrófico"),CONCATENATE("R7C",'Mapa final'!$O$50),"")</f>
        <v/>
      </c>
      <c r="AM52" s="54" t="str">
        <f>IF(AND('Mapa final'!$Y$51="Muy Baja",'Mapa final'!$AA$51="Catastrófico"),CONCATENATE("R7C",'Mapa final'!$O$51),"")</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329"/>
      <c r="C53" s="224"/>
      <c r="D53" s="225"/>
      <c r="E53" s="236"/>
      <c r="F53" s="224"/>
      <c r="G53" s="224"/>
      <c r="H53" s="224"/>
      <c r="I53" s="225"/>
      <c r="J53" s="73" t="str">
        <f>IF(AND('Mapa final'!$Y$52="Muy Baja",'Mapa final'!$AA$52="Leve"),CONCATENATE("R8C",'Mapa final'!$O$52),"")</f>
        <v/>
      </c>
      <c r="K53" s="74" t="str">
        <f>IF(AND('Mapa final'!$Y$53="Muy Baja",'Mapa final'!$AA$53="Leve"),CONCATENATE("R8C",'Mapa final'!$O$53),"")</f>
        <v/>
      </c>
      <c r="L53" s="74" t="str">
        <f>IF(AND('Mapa final'!$Y$54="Muy Baja",'Mapa final'!$AA$54="Leve"),CONCATENATE("R8C",'Mapa final'!$O$54),"")</f>
        <v/>
      </c>
      <c r="M53" s="74" t="str">
        <f>IF(AND('Mapa final'!$Y$55="Muy Baja",'Mapa final'!$AA$55="Leve"),CONCATENATE("R8C",'Mapa final'!$O$55),"")</f>
        <v/>
      </c>
      <c r="N53" s="74" t="str">
        <f>IF(AND('Mapa final'!$Y$56="Muy Baja",'Mapa final'!$AA$56="Leve"),CONCATENATE("R8C",'Mapa final'!$O$56),"")</f>
        <v/>
      </c>
      <c r="O53" s="75" t="str">
        <f>IF(AND('Mapa final'!$Y$57="Muy Baja",'Mapa final'!$AA$57="Leve"),CONCATENATE("R8C",'Mapa final'!$O$57),"")</f>
        <v/>
      </c>
      <c r="P53" s="73" t="str">
        <f>IF(AND('Mapa final'!$Y$52="Muy Baja",'Mapa final'!$AA$52="Menor"),CONCATENATE("R8C",'Mapa final'!$O$52),"")</f>
        <v/>
      </c>
      <c r="Q53" s="74" t="str">
        <f>IF(AND('Mapa final'!$Y$53="Muy Baja",'Mapa final'!$AA$53="Menor"),CONCATENATE("R8C",'Mapa final'!$O$53),"")</f>
        <v/>
      </c>
      <c r="R53" s="74" t="str">
        <f>IF(AND('Mapa final'!$Y$54="Muy Baja",'Mapa final'!$AA$54="Menor"),CONCATENATE("R8C",'Mapa final'!$O$54),"")</f>
        <v/>
      </c>
      <c r="S53" s="74" t="str">
        <f>IF(AND('Mapa final'!$Y$55="Muy Baja",'Mapa final'!$AA$55="Menor"),CONCATENATE("R8C",'Mapa final'!$O$55),"")</f>
        <v/>
      </c>
      <c r="T53" s="74" t="str">
        <f>IF(AND('Mapa final'!$Y$56="Muy Baja",'Mapa final'!$AA$56="Menor"),CONCATENATE("R8C",'Mapa final'!$O$56),"")</f>
        <v/>
      </c>
      <c r="U53" s="75" t="str">
        <f>IF(AND('Mapa final'!$Y$57="Muy Baja",'Mapa final'!$AA$57="Menor"),CONCATENATE("R8C",'Mapa final'!$O$57),"")</f>
        <v/>
      </c>
      <c r="V53" s="64" t="str">
        <f>IF(AND('Mapa final'!$Y$52="Muy Baja",'Mapa final'!$AA$52="Moderado"),CONCATENATE("R8C",'Mapa final'!$O$52),"")</f>
        <v/>
      </c>
      <c r="W53" s="65" t="str">
        <f>IF(AND('Mapa final'!$Y$53="Muy Baja",'Mapa final'!$AA$53="Moderado"),CONCATENATE("R8C",'Mapa final'!$O$53),"")</f>
        <v/>
      </c>
      <c r="X53" s="65" t="str">
        <f>IF(AND('Mapa final'!$Y$54="Muy Baja",'Mapa final'!$AA$54="Moderado"),CONCATENATE("R8C",'Mapa final'!$O$54),"")</f>
        <v/>
      </c>
      <c r="Y53" s="65" t="str">
        <f>IF(AND('Mapa final'!$Y$55="Muy Baja",'Mapa final'!$AA$55="Moderado"),CONCATENATE("R8C",'Mapa final'!$O$55),"")</f>
        <v/>
      </c>
      <c r="Z53" s="65" t="str">
        <f>IF(AND('Mapa final'!$Y$56="Muy Baja",'Mapa final'!$AA$56="Moderado"),CONCATENATE("R8C",'Mapa final'!$O$56),"")</f>
        <v/>
      </c>
      <c r="AA53" s="66" t="str">
        <f>IF(AND('Mapa final'!$Y$57="Muy Baja",'Mapa final'!$AA$57="Moderado"),CONCATENATE("R8C",'Mapa final'!$O$57),"")</f>
        <v/>
      </c>
      <c r="AB53" s="49" t="str">
        <f>IF(AND('Mapa final'!$Y$52="Muy Baja",'Mapa final'!$AA$52="Mayor"),CONCATENATE("R8C",'Mapa final'!$O$52),"")</f>
        <v/>
      </c>
      <c r="AC53" s="50" t="str">
        <f>IF(AND('Mapa final'!$Y$53="Muy Baja",'Mapa final'!$AA$53="Mayor"),CONCATENATE("R8C",'Mapa final'!$O$53),"")</f>
        <v/>
      </c>
      <c r="AD53" s="50" t="str">
        <f>IF(AND('Mapa final'!$Y$54="Muy Baja",'Mapa final'!$AA$54="Mayor"),CONCATENATE("R8C",'Mapa final'!$O$54),"")</f>
        <v/>
      </c>
      <c r="AE53" s="50" t="str">
        <f>IF(AND('Mapa final'!$Y$55="Muy Baja",'Mapa final'!$AA$55="Mayor"),CONCATENATE("R8C",'Mapa final'!$O$55),"")</f>
        <v/>
      </c>
      <c r="AF53" s="50" t="str">
        <f>IF(AND('Mapa final'!$Y$56="Muy Baja",'Mapa final'!$AA$56="Mayor"),CONCATENATE("R8C",'Mapa final'!$O$56),"")</f>
        <v/>
      </c>
      <c r="AG53" s="51" t="str">
        <f>IF(AND('Mapa final'!$Y$57="Muy Baja",'Mapa final'!$AA$57="Mayor"),CONCATENATE("R8C",'Mapa final'!$O$57),"")</f>
        <v/>
      </c>
      <c r="AH53" s="52" t="str">
        <f>IF(AND('Mapa final'!$Y$52="Muy Baja",'Mapa final'!$AA$52="Catastrófico"),CONCATENATE("R8C",'Mapa final'!$O$52),"")</f>
        <v/>
      </c>
      <c r="AI53" s="53" t="str">
        <f>IF(AND('Mapa final'!$Y$53="Muy Baja",'Mapa final'!$AA$53="Catastrófico"),CONCATENATE("R8C",'Mapa final'!$O$53),"")</f>
        <v/>
      </c>
      <c r="AJ53" s="53" t="str">
        <f>IF(AND('Mapa final'!$Y$54="Muy Baja",'Mapa final'!$AA$54="Catastrófico"),CONCATENATE("R8C",'Mapa final'!$O$54),"")</f>
        <v/>
      </c>
      <c r="AK53" s="53" t="str">
        <f>IF(AND('Mapa final'!$Y$55="Muy Baja",'Mapa final'!$AA$55="Catastrófico"),CONCATENATE("R8C",'Mapa final'!$O$55),"")</f>
        <v/>
      </c>
      <c r="AL53" s="53" t="str">
        <f>IF(AND('Mapa final'!$Y$56="Muy Baja",'Mapa final'!$AA$56="Catastrófico"),CONCATENATE("R8C",'Mapa final'!$O$56),"")</f>
        <v/>
      </c>
      <c r="AM53" s="54" t="str">
        <f>IF(AND('Mapa final'!$Y$57="Muy Baja",'Mapa final'!$AA$57="Catastrófico"),CONCATENATE("R8C",'Mapa final'!$O$57),"")</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329"/>
      <c r="C54" s="224"/>
      <c r="D54" s="225"/>
      <c r="E54" s="236"/>
      <c r="F54" s="224"/>
      <c r="G54" s="224"/>
      <c r="H54" s="224"/>
      <c r="I54" s="225"/>
      <c r="J54" s="73" t="str">
        <f>IF(AND('Mapa final'!$Y$58="Muy Baja",'Mapa final'!$AA$58="Leve"),CONCATENATE("R9C",'Mapa final'!$O$58),"")</f>
        <v/>
      </c>
      <c r="K54" s="74" t="str">
        <f>IF(AND('Mapa final'!$Y$59="Muy Baja",'Mapa final'!$AA$59="Leve"),CONCATENATE("R9C",'Mapa final'!$O$59),"")</f>
        <v/>
      </c>
      <c r="L54" s="74" t="str">
        <f>IF(AND('Mapa final'!$Y$60="Muy Baja",'Mapa final'!$AA$60="Leve"),CONCATENATE("R9C",'Mapa final'!$O$60),"")</f>
        <v/>
      </c>
      <c r="M54" s="74" t="str">
        <f>IF(AND('Mapa final'!$Y$61="Muy Baja",'Mapa final'!$AA$61="Leve"),CONCATENATE("R9C",'Mapa final'!$O$61),"")</f>
        <v/>
      </c>
      <c r="N54" s="74" t="str">
        <f>IF(AND('Mapa final'!$Y$62="Muy Baja",'Mapa final'!$AA$62="Leve"),CONCATENATE("R9C",'Mapa final'!$O$62),"")</f>
        <v/>
      </c>
      <c r="O54" s="75" t="str">
        <f>IF(AND('Mapa final'!$Y$63="Muy Baja",'Mapa final'!$AA$63="Leve"),CONCATENATE("R9C",'Mapa final'!$O$63),"")</f>
        <v/>
      </c>
      <c r="P54" s="73" t="str">
        <f>IF(AND('Mapa final'!$Y$58="Muy Baja",'Mapa final'!$AA$58="Menor"),CONCATENATE("R9C",'Mapa final'!$O$58),"")</f>
        <v/>
      </c>
      <c r="Q54" s="74" t="str">
        <f>IF(AND('Mapa final'!$Y$59="Muy Baja",'Mapa final'!$AA$59="Menor"),CONCATENATE("R9C",'Mapa final'!$O$59),"")</f>
        <v/>
      </c>
      <c r="R54" s="74" t="str">
        <f>IF(AND('Mapa final'!$Y$60="Muy Baja",'Mapa final'!$AA$60="Menor"),CONCATENATE("R9C",'Mapa final'!$O$60),"")</f>
        <v/>
      </c>
      <c r="S54" s="74" t="str">
        <f>IF(AND('Mapa final'!$Y$61="Muy Baja",'Mapa final'!$AA$61="Menor"),CONCATENATE("R9C",'Mapa final'!$O$61),"")</f>
        <v/>
      </c>
      <c r="T54" s="74" t="str">
        <f>IF(AND('Mapa final'!$Y$62="Muy Baja",'Mapa final'!$AA$62="Menor"),CONCATENATE("R9C",'Mapa final'!$O$62),"")</f>
        <v/>
      </c>
      <c r="U54" s="75" t="str">
        <f>IF(AND('Mapa final'!$Y$63="Muy Baja",'Mapa final'!$AA$63="Menor"),CONCATENATE("R9C",'Mapa final'!$O$63),"")</f>
        <v/>
      </c>
      <c r="V54" s="64" t="str">
        <f>IF(AND('Mapa final'!$Y$58="Muy Baja",'Mapa final'!$AA$58="Moderado"),CONCATENATE("R9C",'Mapa final'!$O$58),"")</f>
        <v/>
      </c>
      <c r="W54" s="65" t="str">
        <f>IF(AND('Mapa final'!$Y$59="Muy Baja",'Mapa final'!$AA$59="Moderado"),CONCATENATE("R9C",'Mapa final'!$O$59),"")</f>
        <v/>
      </c>
      <c r="X54" s="65" t="str">
        <f>IF(AND('Mapa final'!$Y$60="Muy Baja",'Mapa final'!$AA$60="Moderado"),CONCATENATE("R9C",'Mapa final'!$O$60),"")</f>
        <v/>
      </c>
      <c r="Y54" s="65" t="str">
        <f>IF(AND('Mapa final'!$Y$61="Muy Baja",'Mapa final'!$AA$61="Moderado"),CONCATENATE("R9C",'Mapa final'!$O$61),"")</f>
        <v/>
      </c>
      <c r="Z54" s="65" t="str">
        <f>IF(AND('Mapa final'!$Y$62="Muy Baja",'Mapa final'!$AA$62="Moderado"),CONCATENATE("R9C",'Mapa final'!$O$62),"")</f>
        <v/>
      </c>
      <c r="AA54" s="66" t="str">
        <f>IF(AND('Mapa final'!$Y$63="Muy Baja",'Mapa final'!$AA$63="Moderado"),CONCATENATE("R9C",'Mapa final'!$O$63),"")</f>
        <v/>
      </c>
      <c r="AB54" s="49" t="str">
        <f>IF(AND('Mapa final'!$Y$58="Muy Baja",'Mapa final'!$AA$58="Mayor"),CONCATENATE("R9C",'Mapa final'!$O$58),"")</f>
        <v/>
      </c>
      <c r="AC54" s="50" t="str">
        <f>IF(AND('Mapa final'!$Y$59="Muy Baja",'Mapa final'!$AA$59="Mayor"),CONCATENATE("R9C",'Mapa final'!$O$59),"")</f>
        <v/>
      </c>
      <c r="AD54" s="50" t="str">
        <f>IF(AND('Mapa final'!$Y$60="Muy Baja",'Mapa final'!$AA$60="Mayor"),CONCATENATE("R9C",'Mapa final'!$O$60),"")</f>
        <v/>
      </c>
      <c r="AE54" s="50" t="str">
        <f>IF(AND('Mapa final'!$Y$61="Muy Baja",'Mapa final'!$AA$61="Mayor"),CONCATENATE("R9C",'Mapa final'!$O$61),"")</f>
        <v/>
      </c>
      <c r="AF54" s="50" t="str">
        <f>IF(AND('Mapa final'!$Y$62="Muy Baja",'Mapa final'!$AA$62="Mayor"),CONCATENATE("R9C",'Mapa final'!$O$62),"")</f>
        <v/>
      </c>
      <c r="AG54" s="51" t="str">
        <f>IF(AND('Mapa final'!$Y$63="Muy Baja",'Mapa final'!$AA$63="Mayor"),CONCATENATE("R9C",'Mapa final'!$O$63),"")</f>
        <v/>
      </c>
      <c r="AH54" s="52" t="str">
        <f>IF(AND('Mapa final'!$Y$58="Muy Baja",'Mapa final'!$AA$58="Catastrófico"),CONCATENATE("R9C",'Mapa final'!$O$58),"")</f>
        <v/>
      </c>
      <c r="AI54" s="53" t="str">
        <f>IF(AND('Mapa final'!$Y$59="Muy Baja",'Mapa final'!$AA$59="Catastrófico"),CONCATENATE("R9C",'Mapa final'!$O$59),"")</f>
        <v/>
      </c>
      <c r="AJ54" s="53" t="str">
        <f>IF(AND('Mapa final'!$Y$60="Muy Baja",'Mapa final'!$AA$60="Catastrófico"),CONCATENATE("R9C",'Mapa final'!$O$60),"")</f>
        <v/>
      </c>
      <c r="AK54" s="53" t="str">
        <f>IF(AND('Mapa final'!$Y$61="Muy Baja",'Mapa final'!$AA$61="Catastrófico"),CONCATENATE("R9C",'Mapa final'!$O$61),"")</f>
        <v/>
      </c>
      <c r="AL54" s="53" t="str">
        <f>IF(AND('Mapa final'!$Y$62="Muy Baja",'Mapa final'!$AA$62="Catastrófico"),CONCATENATE("R9C",'Mapa final'!$O$62),"")</f>
        <v/>
      </c>
      <c r="AM54" s="54" t="str">
        <f>IF(AND('Mapa final'!$Y$63="Muy Baja",'Mapa final'!$AA$63="Catastrófico"),CONCATENATE("R9C",'Mapa final'!$O$63),"")</f>
        <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99"/>
      <c r="C55" s="331"/>
      <c r="D55" s="300"/>
      <c r="E55" s="319"/>
      <c r="F55" s="320"/>
      <c r="G55" s="320"/>
      <c r="H55" s="320"/>
      <c r="I55" s="323"/>
      <c r="J55" s="76" t="str">
        <f>IF(AND('Mapa final'!$Y$64="Muy Baja",'Mapa final'!$AA$64="Leve"),CONCATENATE("R10C",'Mapa final'!$O$64),"")</f>
        <v/>
      </c>
      <c r="K55" s="77" t="str">
        <f>IF(AND('Mapa final'!$Y$65="Muy Baja",'Mapa final'!$AA$65="Leve"),CONCATENATE("R10C",'Mapa final'!$O$65),"")</f>
        <v/>
      </c>
      <c r="L55" s="77" t="str">
        <f>IF(AND('Mapa final'!$Y$66="Muy Baja",'Mapa final'!$AA$66="Leve"),CONCATENATE("R10C",'Mapa final'!$O$66),"")</f>
        <v/>
      </c>
      <c r="M55" s="77" t="str">
        <f>IF(AND('Mapa final'!$Y$67="Muy Baja",'Mapa final'!$AA$67="Leve"),CONCATENATE("R10C",'Mapa final'!$O$67),"")</f>
        <v/>
      </c>
      <c r="N55" s="77" t="str">
        <f>IF(AND('Mapa final'!$Y$68="Muy Baja",'Mapa final'!$AA$68="Leve"),CONCATENATE("R10C",'Mapa final'!$O$68),"")</f>
        <v/>
      </c>
      <c r="O55" s="78" t="str">
        <f>IF(AND('Mapa final'!$Y$69="Muy Baja",'Mapa final'!$AA$69="Leve"),CONCATENATE("R10C",'Mapa final'!$O$69),"")</f>
        <v/>
      </c>
      <c r="P55" s="76" t="str">
        <f>IF(AND('Mapa final'!$Y$64="Muy Baja",'Mapa final'!$AA$64="Menor"),CONCATENATE("R10C",'Mapa final'!$O$64),"")</f>
        <v/>
      </c>
      <c r="Q55" s="77" t="str">
        <f>IF(AND('Mapa final'!$Y$65="Muy Baja",'Mapa final'!$AA$65="Menor"),CONCATENATE("R10C",'Mapa final'!$O$65),"")</f>
        <v/>
      </c>
      <c r="R55" s="77" t="str">
        <f>IF(AND('Mapa final'!$Y$66="Muy Baja",'Mapa final'!$AA$66="Menor"),CONCATENATE("R10C",'Mapa final'!$O$66),"")</f>
        <v/>
      </c>
      <c r="S55" s="77" t="str">
        <f>IF(AND('Mapa final'!$Y$67="Muy Baja",'Mapa final'!$AA$67="Menor"),CONCATENATE("R10C",'Mapa final'!$O$67),"")</f>
        <v/>
      </c>
      <c r="T55" s="77" t="str">
        <f>IF(AND('Mapa final'!$Y$68="Muy Baja",'Mapa final'!$AA$68="Menor"),CONCATENATE("R10C",'Mapa final'!$O$68),"")</f>
        <v/>
      </c>
      <c r="U55" s="78" t="str">
        <f>IF(AND('Mapa final'!$Y$69="Muy Baja",'Mapa final'!$AA$69="Menor"),CONCATENATE("R10C",'Mapa final'!$O$69),"")</f>
        <v/>
      </c>
      <c r="V55" s="67" t="str">
        <f>IF(AND('Mapa final'!$Y$64="Muy Baja",'Mapa final'!$AA$64="Moderado"),CONCATENATE("R10C",'Mapa final'!$O$64),"")</f>
        <v/>
      </c>
      <c r="W55" s="68" t="str">
        <f>IF(AND('Mapa final'!$Y$65="Muy Baja",'Mapa final'!$AA$65="Moderado"),CONCATENATE("R10C",'Mapa final'!$O$65),"")</f>
        <v/>
      </c>
      <c r="X55" s="68" t="str">
        <f>IF(AND('Mapa final'!$Y$66="Muy Baja",'Mapa final'!$AA$66="Moderado"),CONCATENATE("R10C",'Mapa final'!$O$66),"")</f>
        <v/>
      </c>
      <c r="Y55" s="68" t="str">
        <f>IF(AND('Mapa final'!$Y$67="Muy Baja",'Mapa final'!$AA$67="Moderado"),CONCATENATE("R10C",'Mapa final'!$O$67),"")</f>
        <v/>
      </c>
      <c r="Z55" s="68" t="str">
        <f>IF(AND('Mapa final'!$Y$68="Muy Baja",'Mapa final'!$AA$68="Moderado"),CONCATENATE("R10C",'Mapa final'!$O$68),"")</f>
        <v/>
      </c>
      <c r="AA55" s="69" t="str">
        <f>IF(AND('Mapa final'!$Y$69="Muy Baja",'Mapa final'!$AA$69="Moderado"),CONCATENATE("R10C",'Mapa final'!$O$69),"")</f>
        <v/>
      </c>
      <c r="AB55" s="55" t="str">
        <f>IF(AND('Mapa final'!$Y$64="Muy Baja",'Mapa final'!$AA$64="Mayor"),CONCATENATE("R10C",'Mapa final'!$O$64),"")</f>
        <v/>
      </c>
      <c r="AC55" s="56" t="str">
        <f>IF(AND('Mapa final'!$Y$65="Muy Baja",'Mapa final'!$AA$65="Mayor"),CONCATENATE("R10C",'Mapa final'!$O$65),"")</f>
        <v/>
      </c>
      <c r="AD55" s="56" t="str">
        <f>IF(AND('Mapa final'!$Y$66="Muy Baja",'Mapa final'!$AA$66="Mayor"),CONCATENATE("R10C",'Mapa final'!$O$66),"")</f>
        <v/>
      </c>
      <c r="AE55" s="56" t="str">
        <f>IF(AND('Mapa final'!$Y$67="Muy Baja",'Mapa final'!$AA$67="Mayor"),CONCATENATE("R10C",'Mapa final'!$O$67),"")</f>
        <v/>
      </c>
      <c r="AF55" s="56" t="str">
        <f>IF(AND('Mapa final'!$Y$68="Muy Baja",'Mapa final'!$AA$68="Mayor"),CONCATENATE("R10C",'Mapa final'!$O$68),"")</f>
        <v/>
      </c>
      <c r="AG55" s="57" t="str">
        <f>IF(AND('Mapa final'!$Y$69="Muy Baja",'Mapa final'!$AA$69="Mayor"),CONCATENATE("R10C",'Mapa final'!$O$69),"")</f>
        <v/>
      </c>
      <c r="AH55" s="58" t="str">
        <f>IF(AND('Mapa final'!$Y$64="Muy Baja",'Mapa final'!$AA$64="Catastrófico"),CONCATENATE("R10C",'Mapa final'!$O$64),"")</f>
        <v/>
      </c>
      <c r="AI55" s="59" t="str">
        <f>IF(AND('Mapa final'!$Y$65="Muy Baja",'Mapa final'!$AA$65="Catastrófico"),CONCATENATE("R10C",'Mapa final'!$O$65),"")</f>
        <v/>
      </c>
      <c r="AJ55" s="59" t="str">
        <f>IF(AND('Mapa final'!$Y$66="Muy Baja",'Mapa final'!$AA$66="Catastrófico"),CONCATENATE("R10C",'Mapa final'!$O$66),"")</f>
        <v/>
      </c>
      <c r="AK55" s="59" t="str">
        <f>IF(AND('Mapa final'!$Y$67="Muy Baja",'Mapa final'!$AA$67="Catastrófico"),CONCATENATE("R10C",'Mapa final'!$O$67),"")</f>
        <v/>
      </c>
      <c r="AL55" s="59" t="str">
        <f>IF(AND('Mapa final'!$Y$68="Muy Baja",'Mapa final'!$AA$68="Catastrófico"),CONCATENATE("R10C",'Mapa final'!$O$68),"")</f>
        <v/>
      </c>
      <c r="AM55" s="60" t="str">
        <f>IF(AND('Mapa final'!$Y$69="Muy Baja",'Mapa final'!$AA$69="Catastrófico"),CONCATENATE("R10C",'Mapa final'!$O$69),"")</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347" t="s">
        <v>120</v>
      </c>
      <c r="K56" s="318"/>
      <c r="L56" s="318"/>
      <c r="M56" s="318"/>
      <c r="N56" s="318"/>
      <c r="O56" s="304"/>
      <c r="P56" s="347" t="s">
        <v>121</v>
      </c>
      <c r="Q56" s="318"/>
      <c r="R56" s="318"/>
      <c r="S56" s="318"/>
      <c r="T56" s="318"/>
      <c r="U56" s="304"/>
      <c r="V56" s="347" t="s">
        <v>122</v>
      </c>
      <c r="W56" s="318"/>
      <c r="X56" s="318"/>
      <c r="Y56" s="318"/>
      <c r="Z56" s="318"/>
      <c r="AA56" s="304"/>
      <c r="AB56" s="347" t="s">
        <v>123</v>
      </c>
      <c r="AC56" s="318"/>
      <c r="AD56" s="318"/>
      <c r="AE56" s="318"/>
      <c r="AF56" s="318"/>
      <c r="AG56" s="304"/>
      <c r="AH56" s="347" t="s">
        <v>124</v>
      </c>
      <c r="AI56" s="318"/>
      <c r="AJ56" s="318"/>
      <c r="AK56" s="318"/>
      <c r="AL56" s="318"/>
      <c r="AM56" s="304"/>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236"/>
      <c r="K57" s="224"/>
      <c r="L57" s="224"/>
      <c r="M57" s="224"/>
      <c r="N57" s="224"/>
      <c r="O57" s="225"/>
      <c r="P57" s="236"/>
      <c r="Q57" s="224"/>
      <c r="R57" s="224"/>
      <c r="S57" s="224"/>
      <c r="T57" s="224"/>
      <c r="U57" s="225"/>
      <c r="V57" s="236"/>
      <c r="W57" s="224"/>
      <c r="X57" s="224"/>
      <c r="Y57" s="224"/>
      <c r="Z57" s="224"/>
      <c r="AA57" s="225"/>
      <c r="AB57" s="236"/>
      <c r="AC57" s="224"/>
      <c r="AD57" s="224"/>
      <c r="AE57" s="224"/>
      <c r="AF57" s="224"/>
      <c r="AG57" s="225"/>
      <c r="AH57" s="236"/>
      <c r="AI57" s="224"/>
      <c r="AJ57" s="224"/>
      <c r="AK57" s="224"/>
      <c r="AL57" s="224"/>
      <c r="AM57" s="225"/>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236"/>
      <c r="K58" s="224"/>
      <c r="L58" s="224"/>
      <c r="M58" s="224"/>
      <c r="N58" s="224"/>
      <c r="O58" s="225"/>
      <c r="P58" s="236"/>
      <c r="Q58" s="224"/>
      <c r="R58" s="224"/>
      <c r="S58" s="224"/>
      <c r="T58" s="224"/>
      <c r="U58" s="225"/>
      <c r="V58" s="236"/>
      <c r="W58" s="224"/>
      <c r="X58" s="224"/>
      <c r="Y58" s="224"/>
      <c r="Z58" s="224"/>
      <c r="AA58" s="225"/>
      <c r="AB58" s="236"/>
      <c r="AC58" s="224"/>
      <c r="AD58" s="224"/>
      <c r="AE58" s="224"/>
      <c r="AF58" s="224"/>
      <c r="AG58" s="225"/>
      <c r="AH58" s="236"/>
      <c r="AI58" s="224"/>
      <c r="AJ58" s="224"/>
      <c r="AK58" s="224"/>
      <c r="AL58" s="224"/>
      <c r="AM58" s="225"/>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236"/>
      <c r="K59" s="224"/>
      <c r="L59" s="224"/>
      <c r="M59" s="224"/>
      <c r="N59" s="224"/>
      <c r="O59" s="225"/>
      <c r="P59" s="236"/>
      <c r="Q59" s="224"/>
      <c r="R59" s="224"/>
      <c r="S59" s="224"/>
      <c r="T59" s="224"/>
      <c r="U59" s="225"/>
      <c r="V59" s="236"/>
      <c r="W59" s="224"/>
      <c r="X59" s="224"/>
      <c r="Y59" s="224"/>
      <c r="Z59" s="224"/>
      <c r="AA59" s="225"/>
      <c r="AB59" s="236"/>
      <c r="AC59" s="224"/>
      <c r="AD59" s="224"/>
      <c r="AE59" s="224"/>
      <c r="AF59" s="224"/>
      <c r="AG59" s="225"/>
      <c r="AH59" s="236"/>
      <c r="AI59" s="224"/>
      <c r="AJ59" s="224"/>
      <c r="AK59" s="224"/>
      <c r="AL59" s="224"/>
      <c r="AM59" s="225"/>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236"/>
      <c r="K60" s="224"/>
      <c r="L60" s="224"/>
      <c r="M60" s="224"/>
      <c r="N60" s="224"/>
      <c r="O60" s="225"/>
      <c r="P60" s="236"/>
      <c r="Q60" s="224"/>
      <c r="R60" s="224"/>
      <c r="S60" s="224"/>
      <c r="T60" s="224"/>
      <c r="U60" s="225"/>
      <c r="V60" s="236"/>
      <c r="W60" s="224"/>
      <c r="X60" s="224"/>
      <c r="Y60" s="224"/>
      <c r="Z60" s="224"/>
      <c r="AA60" s="225"/>
      <c r="AB60" s="236"/>
      <c r="AC60" s="224"/>
      <c r="AD60" s="224"/>
      <c r="AE60" s="224"/>
      <c r="AF60" s="224"/>
      <c r="AG60" s="225"/>
      <c r="AH60" s="236"/>
      <c r="AI60" s="224"/>
      <c r="AJ60" s="224"/>
      <c r="AK60" s="224"/>
      <c r="AL60" s="224"/>
      <c r="AM60" s="225"/>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319"/>
      <c r="K61" s="320"/>
      <c r="L61" s="320"/>
      <c r="M61" s="320"/>
      <c r="N61" s="320"/>
      <c r="O61" s="323"/>
      <c r="P61" s="319"/>
      <c r="Q61" s="320"/>
      <c r="R61" s="320"/>
      <c r="S61" s="320"/>
      <c r="T61" s="320"/>
      <c r="U61" s="323"/>
      <c r="V61" s="319"/>
      <c r="W61" s="320"/>
      <c r="X61" s="320"/>
      <c r="Y61" s="320"/>
      <c r="Z61" s="320"/>
      <c r="AA61" s="323"/>
      <c r="AB61" s="319"/>
      <c r="AC61" s="320"/>
      <c r="AD61" s="320"/>
      <c r="AE61" s="320"/>
      <c r="AF61" s="320"/>
      <c r="AG61" s="323"/>
      <c r="AH61" s="319"/>
      <c r="AI61" s="320"/>
      <c r="AJ61" s="320"/>
      <c r="AK61" s="320"/>
      <c r="AL61" s="320"/>
      <c r="AM61" s="323"/>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1"/>
      <c r="AV63" s="1"/>
      <c r="AW63" s="1"/>
      <c r="AX63" s="1"/>
      <c r="AY63" s="1"/>
      <c r="AZ63" s="1"/>
      <c r="BA63" s="1"/>
      <c r="BB63" s="1"/>
      <c r="BC63" s="1"/>
      <c r="BD63" s="1"/>
      <c r="BE63" s="1"/>
      <c r="BF63" s="1"/>
      <c r="BG63" s="1"/>
      <c r="BH63" s="1"/>
    </row>
    <row r="64" spans="1:61" ht="15" customHeight="1" x14ac:dyDescent="0.25">
      <c r="A64" s="1"/>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1000"/>
  <sheetViews>
    <sheetView workbookViewId="0"/>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1:24" ht="23.25" x14ac:dyDescent="0.25">
      <c r="A1" s="1"/>
      <c r="B1" s="352" t="s">
        <v>126</v>
      </c>
      <c r="C1" s="224"/>
      <c r="D1" s="224"/>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80"/>
      <c r="C3" s="81" t="s">
        <v>127</v>
      </c>
      <c r="D3" s="81" t="s">
        <v>110</v>
      </c>
      <c r="E3" s="1"/>
      <c r="F3" s="1"/>
      <c r="G3" s="1"/>
      <c r="H3" s="1"/>
      <c r="I3" s="1"/>
      <c r="J3" s="1"/>
      <c r="K3" s="1"/>
      <c r="L3" s="1"/>
      <c r="M3" s="1"/>
      <c r="N3" s="1"/>
      <c r="O3" s="1"/>
      <c r="P3" s="1"/>
      <c r="Q3" s="1"/>
      <c r="R3" s="1"/>
      <c r="S3" s="1"/>
      <c r="T3" s="1"/>
      <c r="U3" s="1"/>
      <c r="V3" s="1"/>
      <c r="W3" s="1"/>
      <c r="X3" s="1"/>
    </row>
    <row r="4" spans="1:24" ht="51" x14ac:dyDescent="0.25">
      <c r="A4" s="1"/>
      <c r="B4" s="82" t="s">
        <v>128</v>
      </c>
      <c r="C4" s="83" t="s">
        <v>129</v>
      </c>
      <c r="D4" s="84">
        <v>0.2</v>
      </c>
      <c r="E4" s="1"/>
      <c r="F4" s="1"/>
      <c r="G4" s="1"/>
      <c r="H4" s="1"/>
      <c r="I4" s="1"/>
      <c r="J4" s="1"/>
      <c r="K4" s="1"/>
      <c r="L4" s="1"/>
      <c r="M4" s="1"/>
      <c r="N4" s="1"/>
      <c r="O4" s="1"/>
      <c r="P4" s="1"/>
      <c r="Q4" s="1"/>
      <c r="R4" s="1"/>
      <c r="S4" s="1"/>
      <c r="T4" s="1"/>
      <c r="U4" s="1"/>
      <c r="V4" s="1"/>
      <c r="W4" s="1"/>
      <c r="X4" s="1"/>
    </row>
    <row r="5" spans="1:24" ht="51" x14ac:dyDescent="0.25">
      <c r="A5" s="1"/>
      <c r="B5" s="85" t="s">
        <v>130</v>
      </c>
      <c r="C5" s="86" t="s">
        <v>131</v>
      </c>
      <c r="D5" s="87">
        <v>0.4</v>
      </c>
      <c r="E5" s="1"/>
      <c r="F5" s="1"/>
      <c r="G5" s="1"/>
      <c r="H5" s="1"/>
      <c r="I5" s="1"/>
      <c r="J5" s="1"/>
      <c r="K5" s="1"/>
      <c r="L5" s="1"/>
      <c r="M5" s="1"/>
      <c r="N5" s="1"/>
      <c r="O5" s="1"/>
      <c r="P5" s="1"/>
      <c r="Q5" s="1"/>
      <c r="R5" s="1"/>
      <c r="S5" s="1"/>
      <c r="T5" s="1"/>
      <c r="U5" s="1"/>
      <c r="V5" s="1"/>
      <c r="W5" s="1"/>
      <c r="X5" s="1"/>
    </row>
    <row r="6" spans="1:24" ht="51" x14ac:dyDescent="0.25">
      <c r="A6" s="1"/>
      <c r="B6" s="88" t="s">
        <v>132</v>
      </c>
      <c r="C6" s="86" t="s">
        <v>133</v>
      </c>
      <c r="D6" s="87">
        <v>0.6</v>
      </c>
      <c r="E6" s="1"/>
      <c r="F6" s="1"/>
      <c r="G6" s="1"/>
      <c r="H6" s="1"/>
      <c r="I6" s="1"/>
      <c r="J6" s="1"/>
      <c r="K6" s="1"/>
      <c r="L6" s="1"/>
      <c r="M6" s="1"/>
      <c r="N6" s="1"/>
      <c r="O6" s="1"/>
      <c r="P6" s="1"/>
      <c r="Q6" s="1"/>
      <c r="R6" s="1"/>
      <c r="S6" s="1"/>
      <c r="T6" s="1"/>
      <c r="U6" s="1"/>
      <c r="V6" s="1"/>
      <c r="W6" s="1"/>
      <c r="X6" s="1"/>
    </row>
    <row r="7" spans="1:24" ht="76.5" x14ac:dyDescent="0.25">
      <c r="A7" s="1"/>
      <c r="B7" s="89" t="s">
        <v>134</v>
      </c>
      <c r="C7" s="86" t="s">
        <v>135</v>
      </c>
      <c r="D7" s="87">
        <v>0.8</v>
      </c>
      <c r="E7" s="1"/>
      <c r="F7" s="1"/>
      <c r="G7" s="1"/>
      <c r="H7" s="1"/>
      <c r="I7" s="1"/>
      <c r="J7" s="1"/>
      <c r="K7" s="1"/>
      <c r="L7" s="1"/>
      <c r="M7" s="1"/>
      <c r="N7" s="1"/>
      <c r="O7" s="1"/>
      <c r="P7" s="1"/>
      <c r="Q7" s="1"/>
      <c r="R7" s="1"/>
      <c r="S7" s="1"/>
      <c r="T7" s="1"/>
      <c r="U7" s="1"/>
      <c r="V7" s="1"/>
      <c r="W7" s="1"/>
      <c r="X7" s="1"/>
    </row>
    <row r="8" spans="1:24" ht="51" x14ac:dyDescent="0.25">
      <c r="A8" s="1"/>
      <c r="B8" s="90" t="s">
        <v>136</v>
      </c>
      <c r="C8" s="86" t="s">
        <v>137</v>
      </c>
      <c r="D8" s="87">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91"/>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23C"/>
  </sheetPr>
  <dimension ref="A1:U1000"/>
  <sheetViews>
    <sheetView topLeftCell="B1" workbookViewId="0">
      <selection activeCell="B5" sqref="B5"/>
    </sheetView>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21" ht="33.75" x14ac:dyDescent="0.25">
      <c r="A1" s="1"/>
      <c r="B1" s="353" t="s">
        <v>138</v>
      </c>
      <c r="C1" s="224"/>
      <c r="D1" s="224"/>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92"/>
      <c r="C3" s="93" t="s">
        <v>139</v>
      </c>
      <c r="D3" s="93" t="s">
        <v>140</v>
      </c>
      <c r="E3" s="1"/>
      <c r="F3" s="1"/>
      <c r="G3" s="1"/>
      <c r="H3" s="1"/>
      <c r="I3" s="1"/>
      <c r="J3" s="1"/>
      <c r="K3" s="1"/>
      <c r="L3" s="1"/>
      <c r="M3" s="1"/>
      <c r="N3" s="1"/>
      <c r="O3" s="1"/>
      <c r="P3" s="1"/>
      <c r="Q3" s="1"/>
      <c r="R3" s="1"/>
      <c r="S3" s="1"/>
      <c r="T3" s="1"/>
      <c r="U3" s="1"/>
    </row>
    <row r="4" spans="1:21" ht="33.75" x14ac:dyDescent="0.25">
      <c r="A4" s="94" t="s">
        <v>141</v>
      </c>
      <c r="B4" s="95" t="s">
        <v>142</v>
      </c>
      <c r="C4" s="96" t="s">
        <v>143</v>
      </c>
      <c r="D4" s="97" t="s">
        <v>144</v>
      </c>
      <c r="E4" s="1"/>
      <c r="F4" s="1"/>
      <c r="G4" s="1"/>
      <c r="H4" s="1"/>
      <c r="I4" s="1"/>
      <c r="J4" s="1"/>
      <c r="K4" s="1"/>
      <c r="L4" s="1"/>
      <c r="M4" s="1"/>
      <c r="N4" s="1"/>
      <c r="O4" s="1"/>
      <c r="P4" s="1"/>
      <c r="Q4" s="1"/>
      <c r="R4" s="1"/>
      <c r="S4" s="1"/>
      <c r="T4" s="1"/>
      <c r="U4" s="1"/>
    </row>
    <row r="5" spans="1:21" ht="67.5" x14ac:dyDescent="0.25">
      <c r="A5" s="94" t="s">
        <v>145</v>
      </c>
      <c r="B5" s="98" t="s">
        <v>146</v>
      </c>
      <c r="C5" s="99" t="s">
        <v>147</v>
      </c>
      <c r="D5" s="100" t="s">
        <v>148</v>
      </c>
      <c r="E5" s="1"/>
      <c r="F5" s="1"/>
      <c r="G5" s="1"/>
      <c r="H5" s="1"/>
      <c r="I5" s="1"/>
      <c r="J5" s="1"/>
      <c r="K5" s="1"/>
      <c r="L5" s="1"/>
      <c r="M5" s="1"/>
      <c r="N5" s="1"/>
      <c r="O5" s="1"/>
      <c r="P5" s="1"/>
      <c r="Q5" s="1"/>
      <c r="R5" s="1"/>
      <c r="S5" s="1"/>
      <c r="T5" s="1"/>
      <c r="U5" s="1"/>
    </row>
    <row r="6" spans="1:21" ht="67.5" x14ac:dyDescent="0.25">
      <c r="A6" s="94" t="s">
        <v>116</v>
      </c>
      <c r="B6" s="101" t="s">
        <v>149</v>
      </c>
      <c r="C6" s="99" t="s">
        <v>150</v>
      </c>
      <c r="D6" s="100" t="s">
        <v>151</v>
      </c>
      <c r="E6" s="1"/>
      <c r="F6" s="1"/>
      <c r="G6" s="1"/>
      <c r="H6" s="1"/>
      <c r="I6" s="1"/>
      <c r="J6" s="1"/>
      <c r="K6" s="1"/>
      <c r="L6" s="1"/>
      <c r="M6" s="1"/>
      <c r="N6" s="1"/>
      <c r="O6" s="1"/>
      <c r="P6" s="1"/>
      <c r="Q6" s="1"/>
      <c r="R6" s="1"/>
      <c r="S6" s="1"/>
      <c r="T6" s="1"/>
      <c r="U6" s="1"/>
    </row>
    <row r="7" spans="1:21" ht="101.25" x14ac:dyDescent="0.25">
      <c r="A7" s="94" t="s">
        <v>152</v>
      </c>
      <c r="B7" s="102" t="s">
        <v>153</v>
      </c>
      <c r="C7" s="99" t="s">
        <v>154</v>
      </c>
      <c r="D7" s="100" t="s">
        <v>155</v>
      </c>
      <c r="E7" s="1"/>
      <c r="F7" s="1"/>
      <c r="G7" s="1"/>
      <c r="H7" s="1"/>
      <c r="I7" s="1"/>
      <c r="J7" s="1"/>
      <c r="K7" s="1"/>
      <c r="L7" s="1"/>
      <c r="M7" s="1"/>
      <c r="N7" s="1"/>
      <c r="O7" s="1"/>
      <c r="P7" s="1"/>
      <c r="Q7" s="1"/>
      <c r="R7" s="1"/>
      <c r="S7" s="1"/>
      <c r="T7" s="1"/>
      <c r="U7" s="1"/>
    </row>
    <row r="8" spans="1:21" ht="67.5" x14ac:dyDescent="0.25">
      <c r="A8" s="94" t="s">
        <v>156</v>
      </c>
      <c r="B8" s="103" t="s">
        <v>157</v>
      </c>
      <c r="C8" s="99" t="s">
        <v>158</v>
      </c>
      <c r="D8" s="100" t="s">
        <v>159</v>
      </c>
      <c r="E8" s="1"/>
      <c r="F8" s="1"/>
      <c r="G8" s="1"/>
      <c r="H8" s="1"/>
      <c r="I8" s="1"/>
      <c r="J8" s="1"/>
      <c r="K8" s="1"/>
      <c r="L8" s="1"/>
      <c r="M8" s="1"/>
      <c r="N8" s="1"/>
      <c r="O8" s="1"/>
      <c r="P8" s="1"/>
      <c r="Q8" s="1"/>
      <c r="R8" s="1"/>
      <c r="S8" s="1"/>
      <c r="T8" s="1"/>
      <c r="U8" s="1"/>
    </row>
    <row r="9" spans="1:21" ht="20.25" x14ac:dyDescent="0.25">
      <c r="A9" s="94"/>
      <c r="B9" s="94"/>
      <c r="C9" s="104"/>
      <c r="D9" s="104"/>
      <c r="E9" s="1"/>
      <c r="F9" s="1"/>
      <c r="G9" s="1"/>
      <c r="H9" s="1"/>
      <c r="I9" s="1"/>
      <c r="J9" s="1"/>
      <c r="K9" s="1"/>
      <c r="L9" s="1"/>
      <c r="M9" s="1"/>
      <c r="N9" s="1"/>
      <c r="O9" s="1"/>
      <c r="P9" s="1"/>
      <c r="Q9" s="1"/>
      <c r="R9" s="1"/>
      <c r="S9" s="1"/>
      <c r="T9" s="1"/>
      <c r="U9" s="1"/>
    </row>
    <row r="10" spans="1:21" ht="16.5" x14ac:dyDescent="0.25">
      <c r="A10" s="94"/>
      <c r="B10" s="105"/>
      <c r="C10" s="105"/>
      <c r="D10" s="105"/>
      <c r="E10" s="1"/>
      <c r="F10" s="1"/>
      <c r="G10" s="1"/>
      <c r="H10" s="1"/>
      <c r="I10" s="1"/>
      <c r="J10" s="1"/>
      <c r="K10" s="1"/>
      <c r="L10" s="1"/>
      <c r="M10" s="1"/>
      <c r="N10" s="1"/>
      <c r="O10" s="1"/>
      <c r="P10" s="1"/>
      <c r="Q10" s="1"/>
      <c r="R10" s="1"/>
      <c r="S10" s="1"/>
      <c r="T10" s="1"/>
      <c r="U10" s="1"/>
    </row>
    <row r="11" spans="1:21" x14ac:dyDescent="0.25">
      <c r="A11" s="94"/>
      <c r="B11" s="94" t="s">
        <v>160</v>
      </c>
      <c r="C11" s="94" t="s">
        <v>161</v>
      </c>
      <c r="D11" s="94" t="s">
        <v>162</v>
      </c>
      <c r="E11" s="1"/>
      <c r="F11" s="1"/>
      <c r="G11" s="1"/>
      <c r="H11" s="1"/>
      <c r="I11" s="1"/>
      <c r="J11" s="1"/>
      <c r="K11" s="1"/>
      <c r="L11" s="1"/>
      <c r="M11" s="1"/>
      <c r="N11" s="1"/>
      <c r="O11" s="1"/>
      <c r="P11" s="1"/>
      <c r="Q11" s="1"/>
      <c r="R11" s="1"/>
      <c r="S11" s="1"/>
      <c r="T11" s="1"/>
      <c r="U11" s="1"/>
    </row>
    <row r="12" spans="1:21" x14ac:dyDescent="0.25">
      <c r="A12" s="94"/>
      <c r="B12" s="94" t="s">
        <v>163</v>
      </c>
      <c r="C12" s="94" t="s">
        <v>164</v>
      </c>
      <c r="D12" s="94" t="s">
        <v>165</v>
      </c>
      <c r="E12" s="1"/>
      <c r="F12" s="1"/>
      <c r="G12" s="1"/>
      <c r="H12" s="1"/>
      <c r="I12" s="1"/>
      <c r="J12" s="1"/>
      <c r="K12" s="1"/>
      <c r="L12" s="1"/>
      <c r="M12" s="1"/>
      <c r="N12" s="1"/>
      <c r="O12" s="1"/>
      <c r="P12" s="1"/>
      <c r="Q12" s="1"/>
      <c r="R12" s="1"/>
      <c r="S12" s="1"/>
      <c r="T12" s="1"/>
      <c r="U12" s="1"/>
    </row>
    <row r="13" spans="1:21" x14ac:dyDescent="0.25">
      <c r="A13" s="94"/>
      <c r="B13" s="94"/>
      <c r="C13" s="94" t="s">
        <v>166</v>
      </c>
      <c r="D13" s="94" t="s">
        <v>96</v>
      </c>
      <c r="E13" s="1"/>
      <c r="F13" s="1"/>
      <c r="G13" s="1"/>
      <c r="H13" s="1"/>
      <c r="I13" s="1"/>
      <c r="J13" s="1"/>
      <c r="K13" s="1"/>
      <c r="L13" s="1"/>
      <c r="M13" s="1"/>
      <c r="N13" s="1"/>
      <c r="O13" s="1"/>
      <c r="P13" s="1"/>
      <c r="Q13" s="1"/>
      <c r="R13" s="1"/>
      <c r="S13" s="1"/>
      <c r="T13" s="1"/>
      <c r="U13" s="1"/>
    </row>
    <row r="14" spans="1:21" x14ac:dyDescent="0.25">
      <c r="A14" s="94"/>
      <c r="B14" s="94"/>
      <c r="C14" s="94" t="s">
        <v>167</v>
      </c>
      <c r="D14" s="94" t="s">
        <v>168</v>
      </c>
      <c r="E14" s="1"/>
      <c r="F14" s="1"/>
      <c r="G14" s="1"/>
      <c r="H14" s="1"/>
      <c r="I14" s="1"/>
      <c r="J14" s="1"/>
      <c r="K14" s="1"/>
      <c r="L14" s="1"/>
      <c r="M14" s="1"/>
      <c r="N14" s="1"/>
      <c r="O14" s="1"/>
      <c r="P14" s="1"/>
      <c r="Q14" s="1"/>
      <c r="R14" s="1"/>
      <c r="S14" s="1"/>
      <c r="T14" s="1"/>
      <c r="U14" s="1"/>
    </row>
    <row r="15" spans="1:21" x14ac:dyDescent="0.25">
      <c r="A15" s="94"/>
      <c r="B15" s="94"/>
      <c r="C15" s="94" t="s">
        <v>169</v>
      </c>
      <c r="D15" s="94" t="s">
        <v>170</v>
      </c>
      <c r="E15" s="1"/>
      <c r="F15" s="1"/>
      <c r="G15" s="1"/>
      <c r="H15" s="1"/>
      <c r="I15" s="1"/>
      <c r="J15" s="1"/>
      <c r="K15" s="1"/>
      <c r="L15" s="1"/>
      <c r="M15" s="1"/>
      <c r="N15" s="1"/>
      <c r="O15" s="1"/>
      <c r="P15" s="1"/>
      <c r="Q15" s="1"/>
      <c r="R15" s="1"/>
      <c r="S15" s="1"/>
      <c r="T15" s="1"/>
      <c r="U15" s="1"/>
    </row>
    <row r="16" spans="1:21" x14ac:dyDescent="0.25">
      <c r="A16" s="94"/>
      <c r="B16" s="94"/>
      <c r="C16" s="94"/>
      <c r="D16" s="94"/>
      <c r="E16" s="1"/>
      <c r="F16" s="1"/>
      <c r="G16" s="1"/>
      <c r="H16" s="1"/>
      <c r="I16" s="1"/>
      <c r="J16" s="1"/>
      <c r="K16" s="1"/>
      <c r="L16" s="1"/>
      <c r="M16" s="1"/>
      <c r="N16" s="1"/>
      <c r="O16" s="1"/>
    </row>
    <row r="17" spans="1:15" x14ac:dyDescent="0.25">
      <c r="A17" s="94"/>
      <c r="B17" s="94"/>
      <c r="C17" s="94"/>
      <c r="D17" s="94"/>
      <c r="E17" s="1"/>
      <c r="F17" s="1"/>
      <c r="G17" s="1"/>
      <c r="H17" s="1"/>
      <c r="I17" s="1"/>
      <c r="J17" s="1"/>
      <c r="K17" s="1"/>
      <c r="L17" s="1"/>
      <c r="M17" s="1"/>
      <c r="N17" s="1"/>
      <c r="O17" s="1"/>
    </row>
    <row r="18" spans="1:15" x14ac:dyDescent="0.25">
      <c r="A18" s="94"/>
      <c r="B18" s="1"/>
      <c r="C18" s="1"/>
      <c r="D18" s="1"/>
      <c r="E18" s="1"/>
      <c r="F18" s="1"/>
      <c r="G18" s="1"/>
      <c r="H18" s="1"/>
      <c r="I18" s="1"/>
      <c r="J18" s="1"/>
      <c r="K18" s="1"/>
      <c r="L18" s="1"/>
      <c r="M18" s="1"/>
      <c r="N18" s="1"/>
      <c r="O18" s="1"/>
    </row>
    <row r="19" spans="1:15" x14ac:dyDescent="0.25">
      <c r="A19" s="94"/>
      <c r="B19" s="1"/>
      <c r="C19" s="1"/>
      <c r="D19" s="1"/>
      <c r="E19" s="1"/>
      <c r="F19" s="1"/>
      <c r="G19" s="1"/>
      <c r="H19" s="1"/>
      <c r="I19" s="1"/>
      <c r="J19" s="1"/>
      <c r="K19" s="1"/>
      <c r="L19" s="1"/>
      <c r="M19" s="1"/>
      <c r="N19" s="1"/>
      <c r="O19" s="1"/>
    </row>
    <row r="20" spans="1:15" x14ac:dyDescent="0.25">
      <c r="A20" s="94"/>
      <c r="B20" s="1"/>
      <c r="C20" s="1"/>
      <c r="D20" s="1"/>
      <c r="E20" s="1"/>
      <c r="F20" s="1"/>
      <c r="G20" s="1"/>
      <c r="H20" s="1"/>
      <c r="I20" s="1"/>
      <c r="J20" s="1"/>
      <c r="K20" s="1"/>
      <c r="L20" s="1"/>
      <c r="M20" s="1"/>
      <c r="N20" s="1"/>
      <c r="O20" s="1"/>
    </row>
    <row r="21" spans="1:15" ht="15.75" customHeight="1" x14ac:dyDescent="0.25">
      <c r="A21" s="94"/>
      <c r="B21" s="1"/>
      <c r="C21" s="1"/>
      <c r="D21" s="1"/>
      <c r="E21" s="1"/>
      <c r="F21" s="1"/>
      <c r="G21" s="1"/>
      <c r="H21" s="1"/>
      <c r="I21" s="1"/>
      <c r="J21" s="1"/>
      <c r="K21" s="1"/>
      <c r="L21" s="1"/>
      <c r="M21" s="1"/>
      <c r="N21" s="1"/>
      <c r="O21" s="1"/>
    </row>
    <row r="22" spans="1:15" ht="15.75" customHeight="1" x14ac:dyDescent="0.25">
      <c r="A22" s="94"/>
      <c r="B22" s="94"/>
      <c r="C22" s="104"/>
      <c r="D22" s="104"/>
      <c r="E22" s="1"/>
      <c r="F22" s="1"/>
      <c r="G22" s="1"/>
      <c r="H22" s="1"/>
      <c r="I22" s="1"/>
      <c r="J22" s="1"/>
      <c r="K22" s="1"/>
      <c r="L22" s="1"/>
      <c r="M22" s="1"/>
      <c r="N22" s="1"/>
      <c r="O22" s="1"/>
    </row>
    <row r="23" spans="1:15" ht="15.75" customHeight="1" x14ac:dyDescent="0.25">
      <c r="A23" s="94"/>
      <c r="B23" s="94"/>
      <c r="C23" s="104"/>
      <c r="D23" s="104"/>
      <c r="E23" s="1"/>
      <c r="F23" s="1"/>
      <c r="G23" s="1"/>
      <c r="H23" s="1"/>
      <c r="I23" s="1"/>
      <c r="J23" s="1"/>
      <c r="K23" s="1"/>
      <c r="L23" s="1"/>
      <c r="M23" s="1"/>
      <c r="N23" s="1"/>
      <c r="O23" s="1"/>
    </row>
    <row r="24" spans="1:15" ht="15.75" customHeight="1" x14ac:dyDescent="0.25">
      <c r="A24" s="94"/>
      <c r="B24" s="94"/>
      <c r="C24" s="104"/>
      <c r="D24" s="104"/>
      <c r="E24" s="1"/>
      <c r="F24" s="1"/>
      <c r="G24" s="1"/>
      <c r="H24" s="1"/>
      <c r="I24" s="1"/>
      <c r="J24" s="1"/>
      <c r="K24" s="1"/>
      <c r="L24" s="1"/>
      <c r="M24" s="1"/>
      <c r="N24" s="1"/>
      <c r="O24" s="1"/>
    </row>
    <row r="25" spans="1:15" ht="15.75" customHeight="1" x14ac:dyDescent="0.25">
      <c r="A25" s="94"/>
      <c r="B25" s="94"/>
      <c r="C25" s="104"/>
      <c r="D25" s="104"/>
      <c r="E25" s="1"/>
      <c r="F25" s="1"/>
      <c r="G25" s="1"/>
      <c r="H25" s="1"/>
      <c r="I25" s="1"/>
      <c r="J25" s="1"/>
      <c r="K25" s="1"/>
      <c r="L25" s="1"/>
      <c r="M25" s="1"/>
      <c r="N25" s="1"/>
      <c r="O25" s="1"/>
    </row>
    <row r="26" spans="1:15" ht="15.75" customHeight="1" x14ac:dyDescent="0.25">
      <c r="A26" s="94"/>
      <c r="B26" s="94"/>
      <c r="C26" s="104"/>
      <c r="D26" s="104"/>
      <c r="E26" s="1"/>
      <c r="F26" s="1"/>
      <c r="G26" s="1"/>
      <c r="H26" s="1"/>
      <c r="I26" s="1"/>
      <c r="J26" s="1"/>
      <c r="K26" s="1"/>
      <c r="L26" s="1"/>
      <c r="M26" s="1"/>
      <c r="N26" s="1"/>
      <c r="O26" s="1"/>
    </row>
    <row r="27" spans="1:15" ht="15.75" customHeight="1" x14ac:dyDescent="0.25">
      <c r="A27" s="94"/>
      <c r="B27" s="94"/>
      <c r="C27" s="104"/>
      <c r="D27" s="104"/>
      <c r="E27" s="1"/>
      <c r="F27" s="1"/>
      <c r="G27" s="1"/>
      <c r="H27" s="1"/>
      <c r="I27" s="1"/>
      <c r="J27" s="1"/>
      <c r="K27" s="1"/>
      <c r="L27" s="1"/>
      <c r="M27" s="1"/>
      <c r="N27" s="1"/>
      <c r="O27" s="1"/>
    </row>
    <row r="28" spans="1:15" ht="15.75" customHeight="1" x14ac:dyDescent="0.25">
      <c r="A28" s="94"/>
      <c r="B28" s="94"/>
      <c r="C28" s="104"/>
      <c r="D28" s="104"/>
      <c r="E28" s="1"/>
      <c r="F28" s="1"/>
      <c r="G28" s="1"/>
      <c r="H28" s="1"/>
      <c r="I28" s="1"/>
      <c r="J28" s="1"/>
      <c r="K28" s="1"/>
      <c r="L28" s="1"/>
      <c r="M28" s="1"/>
      <c r="N28" s="1"/>
      <c r="O28" s="1"/>
    </row>
    <row r="29" spans="1:15" ht="15.75" customHeight="1" x14ac:dyDescent="0.25">
      <c r="A29" s="94"/>
      <c r="B29" s="94"/>
      <c r="C29" s="104"/>
      <c r="D29" s="104"/>
      <c r="E29" s="1"/>
      <c r="F29" s="1"/>
      <c r="G29" s="1"/>
      <c r="H29" s="1"/>
      <c r="I29" s="1"/>
      <c r="J29" s="1"/>
      <c r="K29" s="1"/>
      <c r="L29" s="1"/>
      <c r="M29" s="1"/>
      <c r="N29" s="1"/>
      <c r="O29" s="1"/>
    </row>
    <row r="30" spans="1:15" ht="15.75" customHeight="1" x14ac:dyDescent="0.25">
      <c r="A30" s="94"/>
      <c r="B30" s="94"/>
      <c r="C30" s="104"/>
      <c r="D30" s="104"/>
      <c r="E30" s="1"/>
      <c r="F30" s="1"/>
      <c r="G30" s="1"/>
      <c r="H30" s="1"/>
      <c r="I30" s="1"/>
      <c r="J30" s="1"/>
      <c r="K30" s="1"/>
      <c r="L30" s="1"/>
      <c r="M30" s="1"/>
      <c r="N30" s="1"/>
      <c r="O30" s="1"/>
    </row>
    <row r="31" spans="1:15" ht="15.75" customHeight="1" x14ac:dyDescent="0.25">
      <c r="A31" s="94"/>
      <c r="B31" s="94"/>
      <c r="C31" s="104"/>
      <c r="D31" s="104"/>
      <c r="E31" s="1"/>
      <c r="F31" s="1"/>
      <c r="G31" s="1"/>
      <c r="H31" s="1"/>
      <c r="I31" s="1"/>
      <c r="J31" s="1"/>
      <c r="K31" s="1"/>
      <c r="L31" s="1"/>
      <c r="M31" s="1"/>
      <c r="N31" s="1"/>
      <c r="O31" s="1"/>
    </row>
    <row r="32" spans="1:15" ht="15.75" customHeight="1" x14ac:dyDescent="0.25">
      <c r="A32" s="94"/>
      <c r="B32" s="94"/>
      <c r="C32" s="104"/>
      <c r="D32" s="104"/>
      <c r="E32" s="1"/>
      <c r="F32" s="1"/>
      <c r="G32" s="1"/>
      <c r="H32" s="1"/>
      <c r="I32" s="1"/>
      <c r="J32" s="1"/>
      <c r="K32" s="1"/>
      <c r="L32" s="1"/>
      <c r="M32" s="1"/>
      <c r="N32" s="1"/>
      <c r="O32" s="1"/>
    </row>
    <row r="33" spans="1:15" ht="15.75" customHeight="1" x14ac:dyDescent="0.25">
      <c r="A33" s="94"/>
      <c r="B33" s="94"/>
      <c r="C33" s="104"/>
      <c r="D33" s="104"/>
      <c r="E33" s="1"/>
      <c r="F33" s="1"/>
      <c r="G33" s="1"/>
      <c r="H33" s="1"/>
      <c r="I33" s="1"/>
      <c r="J33" s="1"/>
      <c r="K33" s="1"/>
      <c r="L33" s="1"/>
      <c r="M33" s="1"/>
      <c r="N33" s="1"/>
      <c r="O33" s="1"/>
    </row>
    <row r="34" spans="1:15" ht="15.75" customHeight="1" x14ac:dyDescent="0.25">
      <c r="A34" s="94"/>
      <c r="B34" s="94"/>
      <c r="C34" s="104"/>
      <c r="D34" s="104"/>
      <c r="E34" s="1"/>
      <c r="F34" s="1"/>
      <c r="G34" s="1"/>
      <c r="H34" s="1"/>
      <c r="I34" s="1"/>
      <c r="J34" s="1"/>
      <c r="K34" s="1"/>
      <c r="L34" s="1"/>
      <c r="M34" s="1"/>
      <c r="N34" s="1"/>
      <c r="O34" s="1"/>
    </row>
    <row r="35" spans="1:15" ht="15.75" customHeight="1" x14ac:dyDescent="0.25">
      <c r="A35" s="94"/>
      <c r="B35" s="94"/>
      <c r="C35" s="104"/>
      <c r="D35" s="104"/>
      <c r="E35" s="1"/>
      <c r="F35" s="1"/>
      <c r="G35" s="1"/>
      <c r="H35" s="1"/>
      <c r="I35" s="1"/>
      <c r="J35" s="1"/>
      <c r="K35" s="1"/>
      <c r="L35" s="1"/>
      <c r="M35" s="1"/>
      <c r="N35" s="1"/>
      <c r="O35" s="1"/>
    </row>
    <row r="36" spans="1:15" ht="15.75" customHeight="1" x14ac:dyDescent="0.25">
      <c r="A36" s="94"/>
      <c r="B36" s="94"/>
      <c r="C36" s="104"/>
      <c r="D36" s="104"/>
      <c r="E36" s="1"/>
      <c r="F36" s="1"/>
      <c r="G36" s="1"/>
      <c r="H36" s="1"/>
      <c r="I36" s="1"/>
      <c r="J36" s="1"/>
      <c r="K36" s="1"/>
      <c r="L36" s="1"/>
      <c r="M36" s="1"/>
      <c r="N36" s="1"/>
      <c r="O36" s="1"/>
    </row>
    <row r="37" spans="1:15" ht="15.75" customHeight="1" x14ac:dyDescent="0.25">
      <c r="A37" s="94"/>
      <c r="B37" s="94"/>
      <c r="C37" s="104"/>
      <c r="D37" s="104"/>
      <c r="E37" s="1"/>
      <c r="F37" s="1"/>
      <c r="G37" s="1"/>
      <c r="H37" s="1"/>
      <c r="I37" s="1"/>
      <c r="J37" s="1"/>
      <c r="K37" s="1"/>
      <c r="L37" s="1"/>
      <c r="M37" s="1"/>
      <c r="N37" s="1"/>
      <c r="O37" s="1"/>
    </row>
    <row r="38" spans="1:15" ht="15.75" customHeight="1" x14ac:dyDescent="0.25">
      <c r="A38" s="94"/>
      <c r="B38" s="94"/>
      <c r="C38" s="104"/>
      <c r="D38" s="104"/>
      <c r="E38" s="1"/>
      <c r="F38" s="1"/>
      <c r="G38" s="1"/>
      <c r="H38" s="1"/>
      <c r="I38" s="1"/>
      <c r="J38" s="1"/>
      <c r="K38" s="1"/>
      <c r="L38" s="1"/>
      <c r="M38" s="1"/>
      <c r="N38" s="1"/>
      <c r="O38" s="1"/>
    </row>
    <row r="39" spans="1:15" ht="15.75" customHeight="1" x14ac:dyDescent="0.25">
      <c r="A39" s="94"/>
      <c r="B39" s="94"/>
      <c r="C39" s="104"/>
      <c r="D39" s="104"/>
      <c r="E39" s="1"/>
      <c r="F39" s="1"/>
      <c r="G39" s="1"/>
      <c r="H39" s="1"/>
      <c r="I39" s="1"/>
      <c r="J39" s="1"/>
      <c r="K39" s="1"/>
      <c r="L39" s="1"/>
      <c r="M39" s="1"/>
      <c r="N39" s="1"/>
      <c r="O39" s="1"/>
    </row>
    <row r="40" spans="1:15" ht="15.75" customHeight="1" x14ac:dyDescent="0.25">
      <c r="A40" s="94"/>
      <c r="B40" s="94"/>
      <c r="C40" s="104"/>
      <c r="D40" s="104"/>
      <c r="E40" s="1"/>
      <c r="F40" s="1"/>
      <c r="G40" s="1"/>
      <c r="H40" s="1"/>
      <c r="I40" s="1"/>
      <c r="J40" s="1"/>
      <c r="K40" s="1"/>
      <c r="L40" s="1"/>
      <c r="M40" s="1"/>
      <c r="N40" s="1"/>
      <c r="O40" s="1"/>
    </row>
    <row r="41" spans="1:15" ht="15.75" customHeight="1" x14ac:dyDescent="0.25">
      <c r="A41" s="94"/>
      <c r="B41" s="94"/>
      <c r="C41" s="104"/>
      <c r="D41" s="104"/>
      <c r="E41" s="1"/>
      <c r="F41" s="1"/>
      <c r="G41" s="1"/>
      <c r="H41" s="1"/>
      <c r="I41" s="1"/>
      <c r="J41" s="1"/>
      <c r="K41" s="1"/>
      <c r="L41" s="1"/>
      <c r="M41" s="1"/>
      <c r="N41" s="1"/>
      <c r="O41" s="1"/>
    </row>
    <row r="42" spans="1:15" ht="15.75" customHeight="1" x14ac:dyDescent="0.25">
      <c r="A42" s="94"/>
      <c r="B42" s="94"/>
      <c r="C42" s="104"/>
      <c r="D42" s="104"/>
      <c r="E42" s="1"/>
      <c r="F42" s="1"/>
      <c r="G42" s="1"/>
      <c r="H42" s="1"/>
      <c r="I42" s="1"/>
      <c r="J42" s="1"/>
      <c r="K42" s="1"/>
      <c r="L42" s="1"/>
      <c r="M42" s="1"/>
      <c r="N42" s="1"/>
      <c r="O42" s="1"/>
    </row>
    <row r="43" spans="1:15" ht="15.75" customHeight="1" x14ac:dyDescent="0.25">
      <c r="A43" s="94"/>
      <c r="B43" s="94"/>
      <c r="C43" s="104"/>
      <c r="D43" s="104"/>
      <c r="E43" s="1"/>
      <c r="F43" s="1"/>
      <c r="G43" s="1"/>
      <c r="H43" s="1"/>
      <c r="I43" s="1"/>
      <c r="J43" s="1"/>
      <c r="K43" s="1"/>
      <c r="L43" s="1"/>
      <c r="M43" s="1"/>
      <c r="N43" s="1"/>
      <c r="O43" s="1"/>
    </row>
    <row r="44" spans="1:15" ht="15.75" customHeight="1" x14ac:dyDescent="0.25">
      <c r="A44" s="94"/>
      <c r="B44" s="94"/>
      <c r="C44" s="104"/>
      <c r="D44" s="104"/>
      <c r="E44" s="1"/>
      <c r="F44" s="1"/>
      <c r="G44" s="1"/>
      <c r="H44" s="1"/>
      <c r="I44" s="1"/>
      <c r="J44" s="1"/>
      <c r="K44" s="1"/>
      <c r="L44" s="1"/>
      <c r="M44" s="1"/>
      <c r="N44" s="1"/>
      <c r="O44" s="1"/>
    </row>
    <row r="45" spans="1:15" ht="15.75" customHeight="1" x14ac:dyDescent="0.25">
      <c r="A45" s="94"/>
      <c r="B45" s="94"/>
      <c r="C45" s="104"/>
      <c r="D45" s="104"/>
      <c r="E45" s="1"/>
      <c r="F45" s="1"/>
      <c r="G45" s="1"/>
      <c r="H45" s="1"/>
      <c r="I45" s="1"/>
      <c r="J45" s="1"/>
      <c r="K45" s="1"/>
      <c r="L45" s="1"/>
      <c r="M45" s="1"/>
      <c r="N45" s="1"/>
      <c r="O45" s="1"/>
    </row>
    <row r="46" spans="1:15" ht="15.75" customHeight="1" x14ac:dyDescent="0.25">
      <c r="A46" s="94"/>
      <c r="B46" s="94"/>
      <c r="C46" s="104"/>
      <c r="D46" s="104"/>
      <c r="E46" s="1"/>
      <c r="F46" s="1"/>
      <c r="G46" s="1"/>
      <c r="H46" s="1"/>
      <c r="I46" s="1"/>
      <c r="J46" s="1"/>
      <c r="K46" s="1"/>
      <c r="L46" s="1"/>
      <c r="M46" s="1"/>
      <c r="N46" s="1"/>
      <c r="O46" s="1"/>
    </row>
    <row r="47" spans="1:15" ht="15.75" customHeight="1" x14ac:dyDescent="0.25">
      <c r="A47" s="94"/>
      <c r="B47" s="94"/>
      <c r="C47" s="104"/>
      <c r="D47" s="104"/>
      <c r="E47" s="1"/>
      <c r="F47" s="1"/>
      <c r="G47" s="1"/>
      <c r="H47" s="1"/>
      <c r="I47" s="1"/>
      <c r="J47" s="1"/>
      <c r="K47" s="1"/>
      <c r="L47" s="1"/>
      <c r="M47" s="1"/>
      <c r="N47" s="1"/>
      <c r="O47" s="1"/>
    </row>
    <row r="48" spans="1:15" ht="15.75" customHeight="1" x14ac:dyDescent="0.25">
      <c r="A48" s="94"/>
      <c r="B48" s="94"/>
      <c r="C48" s="104"/>
      <c r="D48" s="104"/>
      <c r="E48" s="1"/>
      <c r="F48" s="1"/>
      <c r="G48" s="1"/>
      <c r="H48" s="1"/>
      <c r="I48" s="1"/>
      <c r="J48" s="1"/>
      <c r="K48" s="1"/>
      <c r="L48" s="1"/>
      <c r="M48" s="1"/>
      <c r="N48" s="1"/>
      <c r="O48" s="1"/>
    </row>
    <row r="49" spans="1:15" ht="15.75" customHeight="1" x14ac:dyDescent="0.25">
      <c r="A49" s="94"/>
      <c r="B49" s="94"/>
      <c r="C49" s="104"/>
      <c r="D49" s="104"/>
      <c r="E49" s="1"/>
      <c r="F49" s="1"/>
      <c r="G49" s="1"/>
      <c r="H49" s="1"/>
      <c r="I49" s="1"/>
      <c r="J49" s="1"/>
      <c r="K49" s="1"/>
      <c r="L49" s="1"/>
      <c r="M49" s="1"/>
      <c r="N49" s="1"/>
      <c r="O49" s="1"/>
    </row>
    <row r="50" spans="1:15" ht="15.75" customHeight="1" x14ac:dyDescent="0.25">
      <c r="A50" s="94"/>
      <c r="B50" s="94"/>
      <c r="C50" s="104"/>
      <c r="D50" s="104"/>
      <c r="E50" s="1"/>
      <c r="F50" s="1"/>
      <c r="G50" s="1"/>
      <c r="H50" s="1"/>
      <c r="I50" s="1"/>
      <c r="J50" s="1"/>
      <c r="K50" s="1"/>
      <c r="L50" s="1"/>
      <c r="M50" s="1"/>
      <c r="N50" s="1"/>
      <c r="O50" s="1"/>
    </row>
    <row r="51" spans="1:15" ht="15.75" customHeight="1" x14ac:dyDescent="0.25">
      <c r="A51" s="94"/>
      <c r="B51" s="94"/>
      <c r="C51" s="104"/>
      <c r="D51" s="104"/>
      <c r="E51" s="1"/>
      <c r="F51" s="1"/>
      <c r="G51" s="1"/>
      <c r="H51" s="1"/>
      <c r="I51" s="1"/>
      <c r="J51" s="1"/>
      <c r="K51" s="1"/>
      <c r="L51" s="1"/>
      <c r="M51" s="1"/>
      <c r="N51" s="1"/>
      <c r="O51" s="1"/>
    </row>
    <row r="52" spans="1:15" ht="15.75" customHeight="1" x14ac:dyDescent="0.25">
      <c r="A52" s="94"/>
      <c r="B52" s="106"/>
      <c r="C52" s="107"/>
      <c r="D52" s="107"/>
    </row>
    <row r="53" spans="1:15" ht="15.75" customHeight="1" x14ac:dyDescent="0.25">
      <c r="A53" s="94"/>
      <c r="B53" s="106"/>
      <c r="C53" s="107"/>
      <c r="D53" s="107"/>
    </row>
    <row r="54" spans="1:15" ht="15.75" customHeight="1" x14ac:dyDescent="0.25">
      <c r="A54" s="94"/>
      <c r="B54" s="106"/>
      <c r="C54" s="107"/>
      <c r="D54" s="107"/>
    </row>
    <row r="55" spans="1:15" ht="15.75" customHeight="1" x14ac:dyDescent="0.25">
      <c r="A55" s="94"/>
      <c r="B55" s="106"/>
      <c r="C55" s="107"/>
      <c r="D55" s="107"/>
    </row>
    <row r="56" spans="1:15" ht="15.75" customHeight="1" x14ac:dyDescent="0.25">
      <c r="A56" s="94"/>
      <c r="B56" s="106"/>
      <c r="C56" s="107"/>
      <c r="D56" s="107"/>
    </row>
    <row r="57" spans="1:15" ht="15.75" customHeight="1" x14ac:dyDescent="0.25">
      <c r="A57" s="94"/>
      <c r="B57" s="106"/>
      <c r="C57" s="107"/>
      <c r="D57" s="107"/>
    </row>
    <row r="58" spans="1:15" ht="15.75" customHeight="1" x14ac:dyDescent="0.25">
      <c r="A58" s="94"/>
      <c r="B58" s="106"/>
      <c r="C58" s="107"/>
      <c r="D58" s="107"/>
    </row>
    <row r="59" spans="1:15" ht="15.75" customHeight="1" x14ac:dyDescent="0.25">
      <c r="A59" s="94"/>
      <c r="B59" s="106"/>
      <c r="C59" s="107"/>
      <c r="D59" s="107"/>
    </row>
    <row r="60" spans="1:15" ht="15.75" customHeight="1" x14ac:dyDescent="0.25">
      <c r="A60" s="94"/>
      <c r="B60" s="106"/>
      <c r="C60" s="107"/>
      <c r="D60" s="107"/>
    </row>
    <row r="61" spans="1:15" ht="15.75" customHeight="1" x14ac:dyDescent="0.25">
      <c r="A61" s="94"/>
      <c r="B61" s="106"/>
      <c r="C61" s="107"/>
      <c r="D61" s="107"/>
    </row>
    <row r="62" spans="1:15" ht="15.75" customHeight="1" x14ac:dyDescent="0.25">
      <c r="A62" s="94"/>
      <c r="B62" s="106"/>
      <c r="C62" s="107"/>
      <c r="D62" s="107"/>
    </row>
    <row r="63" spans="1:15" ht="15.75" customHeight="1" x14ac:dyDescent="0.25">
      <c r="A63" s="94"/>
      <c r="B63" s="106"/>
      <c r="C63" s="107"/>
      <c r="D63" s="107"/>
    </row>
    <row r="64" spans="1:15" ht="15.75" customHeight="1" x14ac:dyDescent="0.25">
      <c r="A64" s="94"/>
      <c r="B64" s="106"/>
      <c r="C64" s="107"/>
      <c r="D64" s="107"/>
    </row>
    <row r="65" spans="1:4" ht="15.75" customHeight="1" x14ac:dyDescent="0.25">
      <c r="A65" s="94"/>
      <c r="B65" s="106"/>
      <c r="C65" s="107"/>
      <c r="D65" s="107"/>
    </row>
    <row r="66" spans="1:4" ht="15.75" customHeight="1" x14ac:dyDescent="0.25">
      <c r="A66" s="94"/>
      <c r="B66" s="106"/>
      <c r="C66" s="107"/>
      <c r="D66" s="107"/>
    </row>
    <row r="67" spans="1:4" ht="15.75" customHeight="1" x14ac:dyDescent="0.25">
      <c r="A67" s="94"/>
      <c r="B67" s="106"/>
      <c r="C67" s="107"/>
      <c r="D67" s="107"/>
    </row>
    <row r="68" spans="1:4" ht="15.75" customHeight="1" x14ac:dyDescent="0.25">
      <c r="A68" s="94"/>
      <c r="B68" s="106"/>
      <c r="C68" s="107"/>
      <c r="D68" s="107"/>
    </row>
    <row r="69" spans="1:4" ht="15.75" customHeight="1" x14ac:dyDescent="0.25">
      <c r="A69" s="94"/>
      <c r="B69" s="106"/>
      <c r="C69" s="107"/>
      <c r="D69" s="107"/>
    </row>
    <row r="70" spans="1:4" ht="15.75" customHeight="1" x14ac:dyDescent="0.25">
      <c r="A70" s="94"/>
      <c r="B70" s="106"/>
      <c r="C70" s="107"/>
      <c r="D70" s="107"/>
    </row>
    <row r="71" spans="1:4" ht="15.75" customHeight="1" x14ac:dyDescent="0.25">
      <c r="A71" s="94"/>
      <c r="B71" s="106"/>
      <c r="C71" s="107"/>
      <c r="D71" s="107"/>
    </row>
    <row r="72" spans="1:4" ht="15.75" customHeight="1" x14ac:dyDescent="0.25">
      <c r="A72" s="94"/>
      <c r="B72" s="106"/>
      <c r="C72" s="107"/>
      <c r="D72" s="107"/>
    </row>
    <row r="73" spans="1:4" ht="15.75" customHeight="1" x14ac:dyDescent="0.25">
      <c r="A73" s="94"/>
      <c r="B73" s="106"/>
      <c r="C73" s="107"/>
      <c r="D73" s="107"/>
    </row>
    <row r="74" spans="1:4" ht="15.75" customHeight="1" x14ac:dyDescent="0.25">
      <c r="A74" s="94"/>
      <c r="B74" s="106"/>
      <c r="C74" s="107"/>
      <c r="D74" s="107"/>
    </row>
    <row r="75" spans="1:4" ht="15.75" customHeight="1" x14ac:dyDescent="0.25">
      <c r="A75" s="94"/>
      <c r="B75" s="106"/>
      <c r="C75" s="107"/>
      <c r="D75" s="107"/>
    </row>
    <row r="76" spans="1:4" ht="15.75" customHeight="1" x14ac:dyDescent="0.25">
      <c r="A76" s="94"/>
      <c r="B76" s="106"/>
      <c r="C76" s="107"/>
      <c r="D76" s="107"/>
    </row>
    <row r="77" spans="1:4" ht="15.75" customHeight="1" x14ac:dyDescent="0.25">
      <c r="A77" s="94"/>
      <c r="B77" s="106"/>
      <c r="C77" s="107"/>
      <c r="D77" s="107"/>
    </row>
    <row r="78" spans="1:4" ht="15.75" customHeight="1" x14ac:dyDescent="0.25">
      <c r="A78" s="94"/>
      <c r="B78" s="106"/>
      <c r="C78" s="107"/>
      <c r="D78" s="107"/>
    </row>
    <row r="79" spans="1:4" ht="15.75" customHeight="1" x14ac:dyDescent="0.25">
      <c r="A79" s="94"/>
      <c r="B79" s="106"/>
      <c r="C79" s="107"/>
      <c r="D79" s="107"/>
    </row>
    <row r="80" spans="1:4" ht="15.75" customHeight="1" x14ac:dyDescent="0.25">
      <c r="A80" s="94"/>
      <c r="B80" s="106"/>
      <c r="C80" s="107"/>
      <c r="D80" s="107"/>
    </row>
    <row r="81" spans="1:4" ht="15.75" customHeight="1" x14ac:dyDescent="0.25">
      <c r="A81" s="94"/>
      <c r="B81" s="106"/>
      <c r="C81" s="107"/>
      <c r="D81" s="107"/>
    </row>
    <row r="82" spans="1:4" ht="15.75" customHeight="1" x14ac:dyDescent="0.25">
      <c r="A82" s="94"/>
      <c r="B82" s="106"/>
      <c r="C82" s="107"/>
      <c r="D82" s="107"/>
    </row>
    <row r="83" spans="1:4" ht="15.75" customHeight="1" x14ac:dyDescent="0.25">
      <c r="A83" s="94"/>
      <c r="B83" s="106"/>
      <c r="C83" s="107"/>
      <c r="D83" s="107"/>
    </row>
    <row r="84" spans="1:4" ht="15.75" customHeight="1" x14ac:dyDescent="0.25">
      <c r="A84" s="94"/>
      <c r="B84" s="106"/>
      <c r="C84" s="107"/>
      <c r="D84" s="107"/>
    </row>
    <row r="85" spans="1:4" ht="15.75" customHeight="1" x14ac:dyDescent="0.25">
      <c r="A85" s="94"/>
      <c r="B85" s="106"/>
      <c r="C85" s="107"/>
      <c r="D85" s="107"/>
    </row>
    <row r="86" spans="1:4" ht="15.75" customHeight="1" x14ac:dyDescent="0.25">
      <c r="A86" s="94"/>
      <c r="B86" s="106"/>
      <c r="C86" s="107"/>
      <c r="D86" s="107"/>
    </row>
    <row r="87" spans="1:4" ht="15.75" customHeight="1" x14ac:dyDescent="0.25">
      <c r="A87" s="94"/>
      <c r="B87" s="106"/>
      <c r="C87" s="107"/>
      <c r="D87" s="107"/>
    </row>
    <row r="88" spans="1:4" ht="15.75" customHeight="1" x14ac:dyDescent="0.25">
      <c r="A88" s="94"/>
      <c r="B88" s="106"/>
      <c r="C88" s="107"/>
      <c r="D88" s="107"/>
    </row>
    <row r="89" spans="1:4" ht="15.75" customHeight="1" x14ac:dyDescent="0.25">
      <c r="A89" s="94"/>
      <c r="B89" s="106"/>
      <c r="C89" s="107"/>
      <c r="D89" s="107"/>
    </row>
    <row r="90" spans="1:4" ht="15.75" customHeight="1" x14ac:dyDescent="0.25">
      <c r="A90" s="94"/>
      <c r="B90" s="106"/>
      <c r="C90" s="107"/>
      <c r="D90" s="107"/>
    </row>
    <row r="91" spans="1:4" ht="15.75" customHeight="1" x14ac:dyDescent="0.25">
      <c r="A91" s="94"/>
      <c r="B91" s="106"/>
      <c r="C91" s="107"/>
      <c r="D91" s="107"/>
    </row>
    <row r="92" spans="1:4" ht="15.75" customHeight="1" x14ac:dyDescent="0.25">
      <c r="A92" s="94"/>
      <c r="B92" s="106"/>
      <c r="C92" s="107"/>
      <c r="D92" s="107"/>
    </row>
    <row r="93" spans="1:4" ht="15.75" customHeight="1" x14ac:dyDescent="0.25">
      <c r="A93" s="94"/>
      <c r="B93" s="106"/>
      <c r="C93" s="107"/>
      <c r="D93" s="107"/>
    </row>
    <row r="94" spans="1:4" ht="15.75" customHeight="1" x14ac:dyDescent="0.25">
      <c r="A94" s="94"/>
      <c r="B94" s="106"/>
      <c r="C94" s="107"/>
      <c r="D94" s="107"/>
    </row>
    <row r="95" spans="1:4" ht="15.75" customHeight="1" x14ac:dyDescent="0.25">
      <c r="A95" s="94"/>
      <c r="B95" s="106"/>
      <c r="C95" s="107"/>
      <c r="D95" s="107"/>
    </row>
    <row r="96" spans="1:4" ht="15.75" customHeight="1" x14ac:dyDescent="0.25">
      <c r="A96" s="94"/>
      <c r="B96" s="106"/>
      <c r="C96" s="107"/>
      <c r="D96" s="107"/>
    </row>
    <row r="97" spans="1:4" ht="15.75" customHeight="1" x14ac:dyDescent="0.25">
      <c r="A97" s="94"/>
      <c r="B97" s="106"/>
      <c r="C97" s="107"/>
      <c r="D97" s="107"/>
    </row>
    <row r="98" spans="1:4" ht="15.75" customHeight="1" x14ac:dyDescent="0.25">
      <c r="A98" s="94"/>
      <c r="B98" s="106"/>
      <c r="C98" s="107"/>
      <c r="D98" s="107"/>
    </row>
    <row r="99" spans="1:4" ht="15.75" customHeight="1" x14ac:dyDescent="0.25">
      <c r="A99" s="94"/>
      <c r="B99" s="106"/>
      <c r="C99" s="107"/>
      <c r="D99" s="107"/>
    </row>
    <row r="100" spans="1:4" ht="15.75" customHeight="1" x14ac:dyDescent="0.25">
      <c r="A100" s="94"/>
      <c r="B100" s="106"/>
      <c r="C100" s="107"/>
      <c r="D100" s="107"/>
    </row>
    <row r="101" spans="1:4" ht="15.75" customHeight="1" x14ac:dyDescent="0.25">
      <c r="A101" s="94"/>
      <c r="B101" s="106"/>
      <c r="C101" s="107"/>
      <c r="D101" s="107"/>
    </row>
    <row r="102" spans="1:4" ht="15.75" customHeight="1" x14ac:dyDescent="0.25">
      <c r="A102" s="94"/>
      <c r="B102" s="106"/>
      <c r="C102" s="107"/>
      <c r="D102" s="107"/>
    </row>
    <row r="103" spans="1:4" ht="15.75" customHeight="1" x14ac:dyDescent="0.25">
      <c r="A103" s="94"/>
      <c r="B103" s="106"/>
      <c r="C103" s="107"/>
      <c r="D103" s="107"/>
    </row>
    <row r="104" spans="1:4" ht="15.75" customHeight="1" x14ac:dyDescent="0.25">
      <c r="A104" s="94"/>
      <c r="B104" s="106"/>
      <c r="C104" s="107"/>
      <c r="D104" s="107"/>
    </row>
    <row r="105" spans="1:4" ht="15.75" customHeight="1" x14ac:dyDescent="0.25">
      <c r="A105" s="94"/>
      <c r="B105" s="106"/>
      <c r="C105" s="107"/>
      <c r="D105" s="107"/>
    </row>
    <row r="106" spans="1:4" ht="15.75" customHeight="1" x14ac:dyDescent="0.25">
      <c r="A106" s="94"/>
      <c r="B106" s="106"/>
      <c r="C106" s="107"/>
      <c r="D106" s="107"/>
    </row>
    <row r="107" spans="1:4" ht="15.75" customHeight="1" x14ac:dyDescent="0.25">
      <c r="A107" s="94"/>
      <c r="B107" s="106"/>
      <c r="C107" s="107"/>
      <c r="D107" s="107"/>
    </row>
    <row r="108" spans="1:4" ht="15.75" customHeight="1" x14ac:dyDescent="0.25">
      <c r="A108" s="94"/>
      <c r="B108" s="106"/>
      <c r="C108" s="107"/>
      <c r="D108" s="107"/>
    </row>
    <row r="109" spans="1:4" ht="15.75" customHeight="1" x14ac:dyDescent="0.25">
      <c r="A109" s="94"/>
      <c r="B109" s="106"/>
      <c r="C109" s="107"/>
      <c r="D109" s="107"/>
    </row>
    <row r="110" spans="1:4" ht="15.75" customHeight="1" x14ac:dyDescent="0.25">
      <c r="A110" s="94"/>
      <c r="B110" s="106"/>
      <c r="C110" s="107"/>
      <c r="D110" s="107"/>
    </row>
    <row r="111" spans="1:4" ht="15.75" customHeight="1" x14ac:dyDescent="0.25">
      <c r="A111" s="94"/>
      <c r="B111" s="106"/>
      <c r="C111" s="107"/>
      <c r="D111" s="107"/>
    </row>
    <row r="112" spans="1:4" ht="15.75" customHeight="1" x14ac:dyDescent="0.25">
      <c r="A112" s="94"/>
      <c r="B112" s="106"/>
      <c r="C112" s="107"/>
      <c r="D112" s="107"/>
    </row>
    <row r="113" spans="1:4" ht="15.75" customHeight="1" x14ac:dyDescent="0.25">
      <c r="A113" s="94"/>
      <c r="B113" s="106"/>
      <c r="C113" s="107"/>
      <c r="D113" s="107"/>
    </row>
    <row r="114" spans="1:4" ht="15.75" customHeight="1" x14ac:dyDescent="0.25">
      <c r="A114" s="94"/>
      <c r="B114" s="106"/>
      <c r="C114" s="107"/>
      <c r="D114" s="107"/>
    </row>
    <row r="115" spans="1:4" ht="15.75" customHeight="1" x14ac:dyDescent="0.25">
      <c r="A115" s="94"/>
      <c r="B115" s="106"/>
      <c r="C115" s="107"/>
      <c r="D115" s="107"/>
    </row>
    <row r="116" spans="1:4" ht="15.75" customHeight="1" x14ac:dyDescent="0.25">
      <c r="A116" s="94"/>
      <c r="B116" s="106"/>
      <c r="C116" s="107"/>
      <c r="D116" s="107"/>
    </row>
    <row r="117" spans="1:4" ht="15.75" customHeight="1" x14ac:dyDescent="0.25">
      <c r="A117" s="94"/>
      <c r="B117" s="106"/>
      <c r="C117" s="107"/>
      <c r="D117" s="107"/>
    </row>
    <row r="118" spans="1:4" ht="15.75" customHeight="1" x14ac:dyDescent="0.25">
      <c r="A118" s="94"/>
      <c r="B118" s="106"/>
      <c r="C118" s="107"/>
      <c r="D118" s="107"/>
    </row>
    <row r="119" spans="1:4" ht="15.75" customHeight="1" x14ac:dyDescent="0.25">
      <c r="A119" s="94"/>
      <c r="B119" s="106"/>
      <c r="C119" s="107"/>
      <c r="D119" s="107"/>
    </row>
    <row r="120" spans="1:4" ht="15.75" customHeight="1" x14ac:dyDescent="0.25">
      <c r="A120" s="94"/>
      <c r="B120" s="106"/>
      <c r="C120" s="107"/>
      <c r="D120" s="107"/>
    </row>
    <row r="121" spans="1:4" ht="15.75" customHeight="1" x14ac:dyDescent="0.25">
      <c r="A121" s="94"/>
      <c r="B121" s="106"/>
      <c r="C121" s="107"/>
      <c r="D121" s="107"/>
    </row>
    <row r="122" spans="1:4" ht="15.75" customHeight="1" x14ac:dyDescent="0.25">
      <c r="A122" s="94"/>
      <c r="B122" s="106"/>
      <c r="C122" s="107"/>
      <c r="D122" s="107"/>
    </row>
    <row r="123" spans="1:4" ht="15.75" customHeight="1" x14ac:dyDescent="0.25">
      <c r="A123" s="94"/>
      <c r="B123" s="106"/>
      <c r="C123" s="107"/>
      <c r="D123" s="107"/>
    </row>
    <row r="124" spans="1:4" ht="15.75" customHeight="1" x14ac:dyDescent="0.25">
      <c r="A124" s="94"/>
      <c r="B124" s="106"/>
      <c r="C124" s="107"/>
      <c r="D124" s="107"/>
    </row>
    <row r="125" spans="1:4" ht="15.75" customHeight="1" x14ac:dyDescent="0.25">
      <c r="A125" s="94"/>
      <c r="B125" s="106"/>
      <c r="C125" s="107"/>
      <c r="D125" s="107"/>
    </row>
    <row r="126" spans="1:4" ht="15.75" customHeight="1" x14ac:dyDescent="0.25">
      <c r="A126" s="94"/>
      <c r="B126" s="106"/>
      <c r="C126" s="107"/>
      <c r="D126" s="107"/>
    </row>
    <row r="127" spans="1:4" ht="15.75" customHeight="1" x14ac:dyDescent="0.25">
      <c r="A127" s="94"/>
      <c r="B127" s="106"/>
      <c r="C127" s="107"/>
      <c r="D127" s="107"/>
    </row>
    <row r="128" spans="1:4" ht="15.75" customHeight="1" x14ac:dyDescent="0.25">
      <c r="A128" s="94"/>
      <c r="B128" s="106"/>
      <c r="C128" s="107"/>
      <c r="D128" s="107"/>
    </row>
    <row r="129" spans="1:4" ht="15.75" customHeight="1" x14ac:dyDescent="0.25">
      <c r="A129" s="94"/>
      <c r="B129" s="106"/>
      <c r="C129" s="107"/>
      <c r="D129" s="107"/>
    </row>
    <row r="130" spans="1:4" ht="15.75" customHeight="1" x14ac:dyDescent="0.25">
      <c r="A130" s="94"/>
      <c r="B130" s="106"/>
      <c r="C130" s="107"/>
      <c r="D130" s="107"/>
    </row>
    <row r="131" spans="1:4" ht="15.75" customHeight="1" x14ac:dyDescent="0.25">
      <c r="A131" s="94"/>
      <c r="B131" s="106"/>
      <c r="C131" s="107"/>
      <c r="D131" s="107"/>
    </row>
    <row r="132" spans="1:4" ht="15.75" customHeight="1" x14ac:dyDescent="0.25">
      <c r="A132" s="94"/>
      <c r="B132" s="106"/>
      <c r="C132" s="107"/>
      <c r="D132" s="107"/>
    </row>
    <row r="133" spans="1:4" ht="15.75" customHeight="1" x14ac:dyDescent="0.25">
      <c r="A133" s="94"/>
      <c r="B133" s="106"/>
      <c r="C133" s="107"/>
      <c r="D133" s="107"/>
    </row>
    <row r="134" spans="1:4" ht="15.75" customHeight="1" x14ac:dyDescent="0.25">
      <c r="A134" s="94"/>
      <c r="B134" s="106"/>
      <c r="C134" s="107"/>
      <c r="D134" s="107"/>
    </row>
    <row r="135" spans="1:4" ht="15.75" customHeight="1" x14ac:dyDescent="0.25">
      <c r="A135" s="94"/>
      <c r="B135" s="106"/>
      <c r="C135" s="107"/>
      <c r="D135" s="107"/>
    </row>
    <row r="136" spans="1:4" ht="15.75" customHeight="1" x14ac:dyDescent="0.25">
      <c r="A136" s="94"/>
      <c r="B136" s="106"/>
      <c r="C136" s="107"/>
      <c r="D136" s="107"/>
    </row>
    <row r="137" spans="1:4" ht="15.75" customHeight="1" x14ac:dyDescent="0.25">
      <c r="A137" s="94"/>
      <c r="B137" s="106"/>
      <c r="C137" s="107"/>
      <c r="D137" s="107"/>
    </row>
    <row r="138" spans="1:4" ht="15.75" customHeight="1" x14ac:dyDescent="0.25">
      <c r="A138" s="94"/>
      <c r="B138" s="106"/>
      <c r="C138" s="107"/>
      <c r="D138" s="107"/>
    </row>
    <row r="139" spans="1:4" ht="15.75" customHeight="1" x14ac:dyDescent="0.25">
      <c r="A139" s="94"/>
      <c r="B139" s="106"/>
      <c r="C139" s="107"/>
      <c r="D139" s="107"/>
    </row>
    <row r="140" spans="1:4" ht="15.75" customHeight="1" x14ac:dyDescent="0.25">
      <c r="A140" s="94"/>
      <c r="B140" s="106"/>
      <c r="C140" s="107"/>
      <c r="D140" s="107"/>
    </row>
    <row r="141" spans="1:4" ht="15.75" customHeight="1" x14ac:dyDescent="0.25">
      <c r="A141" s="94"/>
      <c r="B141" s="106"/>
      <c r="C141" s="107"/>
      <c r="D141" s="107"/>
    </row>
    <row r="142" spans="1:4" ht="15.75" customHeight="1" x14ac:dyDescent="0.25">
      <c r="A142" s="94"/>
      <c r="B142" s="106"/>
      <c r="C142" s="107"/>
      <c r="D142" s="107"/>
    </row>
    <row r="143" spans="1:4" ht="15.75" customHeight="1" x14ac:dyDescent="0.25">
      <c r="A143" s="94"/>
      <c r="B143" s="106"/>
      <c r="C143" s="107"/>
      <c r="D143" s="107"/>
    </row>
    <row r="144" spans="1:4" ht="15.75" customHeight="1" x14ac:dyDescent="0.25">
      <c r="A144" s="94"/>
      <c r="B144" s="106"/>
      <c r="C144" s="107"/>
      <c r="D144" s="107"/>
    </row>
    <row r="145" spans="1:4" ht="15.75" customHeight="1" x14ac:dyDescent="0.25">
      <c r="A145" s="94"/>
      <c r="B145" s="106"/>
      <c r="C145" s="107"/>
      <c r="D145" s="107"/>
    </row>
    <row r="146" spans="1:4" ht="15.75" customHeight="1" x14ac:dyDescent="0.25">
      <c r="A146" s="94"/>
      <c r="B146" s="106"/>
      <c r="C146" s="107"/>
      <c r="D146" s="107"/>
    </row>
    <row r="147" spans="1:4" ht="15.75" customHeight="1" x14ac:dyDescent="0.25">
      <c r="A147" s="94"/>
      <c r="B147" s="106"/>
      <c r="C147" s="107"/>
      <c r="D147" s="107"/>
    </row>
    <row r="148" spans="1:4" ht="15.75" customHeight="1" x14ac:dyDescent="0.25">
      <c r="A148" s="94"/>
      <c r="B148" s="106"/>
      <c r="C148" s="107"/>
      <c r="D148" s="107"/>
    </row>
    <row r="149" spans="1:4" ht="15.75" customHeight="1" x14ac:dyDescent="0.25">
      <c r="A149" s="94"/>
      <c r="B149" s="106"/>
      <c r="C149" s="107"/>
      <c r="D149" s="107"/>
    </row>
    <row r="150" spans="1:4" ht="15.75" customHeight="1" x14ac:dyDescent="0.25">
      <c r="A150" s="94"/>
      <c r="B150" s="106"/>
      <c r="C150" s="107"/>
      <c r="D150" s="107"/>
    </row>
    <row r="151" spans="1:4" ht="15.75" customHeight="1" x14ac:dyDescent="0.25">
      <c r="A151" s="94"/>
      <c r="B151" s="106"/>
      <c r="C151" s="107"/>
      <c r="D151" s="107"/>
    </row>
    <row r="152" spans="1:4" ht="15.75" customHeight="1" x14ac:dyDescent="0.25">
      <c r="A152" s="94"/>
      <c r="B152" s="106"/>
      <c r="C152" s="107"/>
      <c r="D152" s="107"/>
    </row>
    <row r="153" spans="1:4" ht="15.75" customHeight="1" x14ac:dyDescent="0.25">
      <c r="A153" s="94"/>
      <c r="B153" s="106"/>
      <c r="C153" s="107"/>
      <c r="D153" s="107"/>
    </row>
    <row r="154" spans="1:4" ht="15.75" customHeight="1" x14ac:dyDescent="0.25">
      <c r="A154" s="94"/>
      <c r="B154" s="106"/>
      <c r="C154" s="107"/>
      <c r="D154" s="107"/>
    </row>
    <row r="155" spans="1:4" ht="15.75" customHeight="1" x14ac:dyDescent="0.25">
      <c r="A155" s="94"/>
      <c r="B155" s="106"/>
      <c r="C155" s="107"/>
      <c r="D155" s="107"/>
    </row>
    <row r="156" spans="1:4" ht="15.75" customHeight="1" x14ac:dyDescent="0.25">
      <c r="A156" s="94"/>
      <c r="B156" s="106"/>
      <c r="C156" s="107"/>
      <c r="D156" s="107"/>
    </row>
    <row r="157" spans="1:4" ht="15.75" customHeight="1" x14ac:dyDescent="0.25">
      <c r="A157" s="94"/>
      <c r="B157" s="106"/>
      <c r="C157" s="107"/>
      <c r="D157" s="107"/>
    </row>
    <row r="158" spans="1:4" ht="15.75" customHeight="1" x14ac:dyDescent="0.25">
      <c r="A158" s="94"/>
      <c r="B158" s="106"/>
      <c r="C158" s="107"/>
      <c r="D158" s="107"/>
    </row>
    <row r="159" spans="1:4" ht="15.75" customHeight="1" x14ac:dyDescent="0.25">
      <c r="A159" s="94"/>
      <c r="B159" s="106"/>
      <c r="C159" s="107"/>
      <c r="D159" s="107"/>
    </row>
    <row r="160" spans="1:4" ht="15.75" customHeight="1" x14ac:dyDescent="0.25">
      <c r="A160" s="94"/>
      <c r="B160" s="106"/>
      <c r="C160" s="107"/>
      <c r="D160" s="107"/>
    </row>
    <row r="161" spans="1:4" ht="15.75" customHeight="1" x14ac:dyDescent="0.25">
      <c r="A161" s="94"/>
      <c r="B161" s="106"/>
      <c r="C161" s="107"/>
      <c r="D161" s="107"/>
    </row>
    <row r="162" spans="1:4" ht="15.75" customHeight="1" x14ac:dyDescent="0.25">
      <c r="A162" s="94"/>
      <c r="B162" s="106"/>
      <c r="C162" s="107"/>
      <c r="D162" s="107"/>
    </row>
    <row r="163" spans="1:4" ht="15.75" customHeight="1" x14ac:dyDescent="0.25">
      <c r="A163" s="94"/>
      <c r="B163" s="106"/>
      <c r="C163" s="107"/>
      <c r="D163" s="107"/>
    </row>
    <row r="164" spans="1:4" ht="15.75" customHeight="1" x14ac:dyDescent="0.25">
      <c r="A164" s="94"/>
      <c r="B164" s="106"/>
      <c r="C164" s="107"/>
      <c r="D164" s="107"/>
    </row>
    <row r="165" spans="1:4" ht="15.75" customHeight="1" x14ac:dyDescent="0.25">
      <c r="A165" s="94"/>
      <c r="B165" s="106"/>
      <c r="C165" s="107"/>
      <c r="D165" s="107"/>
    </row>
    <row r="166" spans="1:4" ht="15.75" customHeight="1" x14ac:dyDescent="0.25">
      <c r="A166" s="94"/>
      <c r="B166" s="106"/>
      <c r="C166" s="107"/>
      <c r="D166" s="107"/>
    </row>
    <row r="167" spans="1:4" ht="15.75" customHeight="1" x14ac:dyDescent="0.25">
      <c r="A167" s="94"/>
      <c r="B167" s="106"/>
      <c r="C167" s="107"/>
      <c r="D167" s="107"/>
    </row>
    <row r="168" spans="1:4" ht="15.75" customHeight="1" x14ac:dyDescent="0.25">
      <c r="A168" s="94"/>
      <c r="B168" s="106"/>
      <c r="C168" s="107"/>
      <c r="D168" s="107"/>
    </row>
    <row r="169" spans="1:4" ht="15.75" customHeight="1" x14ac:dyDescent="0.25">
      <c r="A169" s="94"/>
      <c r="B169" s="106"/>
      <c r="C169" s="107"/>
      <c r="D169" s="107"/>
    </row>
    <row r="170" spans="1:4" ht="15.75" customHeight="1" x14ac:dyDescent="0.25">
      <c r="A170" s="94"/>
      <c r="B170" s="106"/>
      <c r="C170" s="107"/>
      <c r="D170" s="107"/>
    </row>
    <row r="171" spans="1:4" ht="15.75" customHeight="1" x14ac:dyDescent="0.25">
      <c r="A171" s="94"/>
      <c r="B171" s="106"/>
      <c r="C171" s="107"/>
      <c r="D171" s="107"/>
    </row>
    <row r="172" spans="1:4" ht="15.75" customHeight="1" x14ac:dyDescent="0.25">
      <c r="A172" s="94"/>
      <c r="B172" s="106"/>
      <c r="C172" s="107"/>
      <c r="D172" s="107"/>
    </row>
    <row r="173" spans="1:4" ht="15.75" customHeight="1" x14ac:dyDescent="0.25">
      <c r="A173" s="94"/>
      <c r="B173" s="106"/>
      <c r="C173" s="107"/>
      <c r="D173" s="107"/>
    </row>
    <row r="174" spans="1:4" ht="15.75" customHeight="1" x14ac:dyDescent="0.25">
      <c r="A174" s="94"/>
      <c r="B174" s="106"/>
      <c r="C174" s="107"/>
      <c r="D174" s="107"/>
    </row>
    <row r="175" spans="1:4" ht="15.75" customHeight="1" x14ac:dyDescent="0.25">
      <c r="A175" s="94"/>
      <c r="B175" s="106"/>
      <c r="C175" s="107"/>
      <c r="D175" s="107"/>
    </row>
    <row r="176" spans="1:4" ht="15.75" customHeight="1" x14ac:dyDescent="0.25">
      <c r="A176" s="94"/>
      <c r="B176" s="106"/>
      <c r="C176" s="107"/>
      <c r="D176" s="107"/>
    </row>
    <row r="177" spans="1:4" ht="15.75" customHeight="1" x14ac:dyDescent="0.25">
      <c r="A177" s="94"/>
      <c r="B177" s="106"/>
      <c r="C177" s="107"/>
      <c r="D177" s="107"/>
    </row>
    <row r="178" spans="1:4" ht="15.75" customHeight="1" x14ac:dyDescent="0.25">
      <c r="A178" s="94"/>
      <c r="B178" s="106"/>
      <c r="C178" s="107"/>
      <c r="D178" s="107"/>
    </row>
    <row r="179" spans="1:4" ht="15.75" customHeight="1" x14ac:dyDescent="0.25">
      <c r="A179" s="94"/>
      <c r="B179" s="106"/>
      <c r="C179" s="107"/>
      <c r="D179" s="107"/>
    </row>
    <row r="180" spans="1:4" ht="15.75" customHeight="1" x14ac:dyDescent="0.25">
      <c r="A180" s="94"/>
      <c r="B180" s="106"/>
      <c r="C180" s="107"/>
      <c r="D180" s="107"/>
    </row>
    <row r="181" spans="1:4" ht="15.75" customHeight="1" x14ac:dyDescent="0.25">
      <c r="A181" s="94"/>
      <c r="B181" s="106"/>
      <c r="C181" s="107"/>
      <c r="D181" s="107"/>
    </row>
    <row r="182" spans="1:4" ht="15.75" customHeight="1" x14ac:dyDescent="0.25">
      <c r="A182" s="94"/>
      <c r="B182" s="106"/>
      <c r="C182" s="107"/>
      <c r="D182" s="107"/>
    </row>
    <row r="183" spans="1:4" ht="15.75" customHeight="1" x14ac:dyDescent="0.25">
      <c r="A183" s="94"/>
      <c r="B183" s="106"/>
      <c r="C183" s="107"/>
      <c r="D183" s="107"/>
    </row>
    <row r="184" spans="1:4" ht="15.75" customHeight="1" x14ac:dyDescent="0.25">
      <c r="A184" s="94"/>
      <c r="B184" s="106"/>
      <c r="C184" s="107"/>
      <c r="D184" s="107"/>
    </row>
    <row r="185" spans="1:4" ht="15.75" customHeight="1" x14ac:dyDescent="0.25">
      <c r="A185" s="94"/>
      <c r="B185" s="106"/>
      <c r="C185" s="107"/>
      <c r="D185" s="107"/>
    </row>
    <row r="186" spans="1:4" ht="15.75" customHeight="1" x14ac:dyDescent="0.25">
      <c r="A186" s="94"/>
      <c r="B186" s="106"/>
      <c r="C186" s="107"/>
      <c r="D186" s="107"/>
    </row>
    <row r="187" spans="1:4" ht="15.75" customHeight="1" x14ac:dyDescent="0.25">
      <c r="A187" s="94"/>
      <c r="B187" s="106"/>
      <c r="C187" s="107"/>
      <c r="D187" s="107"/>
    </row>
    <row r="188" spans="1:4" ht="15.75" customHeight="1" x14ac:dyDescent="0.25">
      <c r="A188" s="94"/>
      <c r="B188" s="106"/>
      <c r="C188" s="107"/>
      <c r="D188" s="107"/>
    </row>
    <row r="189" spans="1:4" ht="15.75" customHeight="1" x14ac:dyDescent="0.25">
      <c r="A189" s="94"/>
      <c r="B189" s="106"/>
      <c r="C189" s="107"/>
      <c r="D189" s="107"/>
    </row>
    <row r="190" spans="1:4" ht="15.75" customHeight="1" x14ac:dyDescent="0.25">
      <c r="A190" s="94"/>
      <c r="B190" s="106"/>
      <c r="C190" s="107"/>
      <c r="D190" s="107"/>
    </row>
    <row r="191" spans="1:4" ht="15.75" customHeight="1" x14ac:dyDescent="0.25">
      <c r="A191" s="94"/>
      <c r="B191" s="106"/>
      <c r="C191" s="107"/>
      <c r="D191" s="107"/>
    </row>
    <row r="192" spans="1:4" ht="15.75" customHeight="1" x14ac:dyDescent="0.25">
      <c r="A192" s="94"/>
      <c r="B192" s="106"/>
      <c r="C192" s="107"/>
      <c r="D192" s="107"/>
    </row>
    <row r="193" spans="1:4" ht="15.75" customHeight="1" x14ac:dyDescent="0.25">
      <c r="A193" s="94"/>
      <c r="B193" s="106"/>
      <c r="C193" s="107"/>
      <c r="D193" s="107"/>
    </row>
    <row r="194" spans="1:4" ht="15.75" customHeight="1" x14ac:dyDescent="0.25">
      <c r="A194" s="94"/>
      <c r="B194" s="106"/>
      <c r="C194" s="107"/>
      <c r="D194" s="107"/>
    </row>
    <row r="195" spans="1:4" ht="15.75" customHeight="1" x14ac:dyDescent="0.25">
      <c r="A195" s="94"/>
      <c r="B195" s="106"/>
      <c r="C195" s="107"/>
      <c r="D195" s="107"/>
    </row>
    <row r="196" spans="1:4" ht="15.75" customHeight="1" x14ac:dyDescent="0.25">
      <c r="A196" s="94"/>
      <c r="B196" s="106"/>
      <c r="C196" s="107"/>
      <c r="D196" s="107"/>
    </row>
    <row r="197" spans="1:4" ht="15.75" customHeight="1" x14ac:dyDescent="0.25">
      <c r="A197" s="94"/>
      <c r="B197" s="106"/>
      <c r="C197" s="107"/>
      <c r="D197" s="107"/>
    </row>
    <row r="198" spans="1:4" ht="15.75" customHeight="1" x14ac:dyDescent="0.25">
      <c r="A198" s="94"/>
      <c r="B198" s="106"/>
      <c r="C198" s="107"/>
      <c r="D198" s="107"/>
    </row>
    <row r="199" spans="1:4" ht="15.75" customHeight="1" x14ac:dyDescent="0.25">
      <c r="A199" s="94"/>
      <c r="B199" s="106"/>
      <c r="C199" s="107"/>
      <c r="D199" s="107"/>
    </row>
    <row r="200" spans="1:4" ht="15.75" customHeight="1" x14ac:dyDescent="0.25">
      <c r="A200" s="94"/>
      <c r="B200" s="106"/>
      <c r="C200" s="107"/>
      <c r="D200" s="107"/>
    </row>
    <row r="201" spans="1:4" ht="15.75" customHeight="1" x14ac:dyDescent="0.25">
      <c r="A201" s="94"/>
      <c r="B201" s="106"/>
      <c r="C201" s="107"/>
      <c r="D201" s="107"/>
    </row>
    <row r="202" spans="1:4" ht="15.75" customHeight="1" x14ac:dyDescent="0.25">
      <c r="A202" s="94"/>
      <c r="B202" s="106"/>
      <c r="C202" s="107"/>
      <c r="D202" s="107"/>
    </row>
    <row r="203" spans="1:4" ht="15.75" customHeight="1" x14ac:dyDescent="0.25">
      <c r="A203" s="94"/>
      <c r="B203" s="106"/>
      <c r="C203" s="107"/>
      <c r="D203" s="107"/>
    </row>
    <row r="204" spans="1:4" ht="15.75" customHeight="1" x14ac:dyDescent="0.25">
      <c r="A204" s="94"/>
      <c r="B204" s="106"/>
      <c r="C204" s="107"/>
      <c r="D204" s="107"/>
    </row>
    <row r="205" spans="1:4" ht="15.75" customHeight="1" x14ac:dyDescent="0.25">
      <c r="A205" s="94"/>
      <c r="B205" s="106"/>
      <c r="C205" s="107"/>
      <c r="D205" s="107"/>
    </row>
    <row r="206" spans="1:4" ht="15.75" customHeight="1" x14ac:dyDescent="0.25">
      <c r="A206" s="94"/>
      <c r="B206" s="106"/>
      <c r="C206" s="107"/>
      <c r="D206" s="107"/>
    </row>
    <row r="207" spans="1:4" ht="15.75" customHeight="1" x14ac:dyDescent="0.25">
      <c r="A207" s="94"/>
      <c r="B207" s="106"/>
      <c r="C207" s="107"/>
      <c r="D207" s="107"/>
    </row>
    <row r="208" spans="1:4" ht="15.75" customHeight="1" x14ac:dyDescent="0.25">
      <c r="A208" s="1"/>
      <c r="B208" s="106"/>
      <c r="C208" s="106"/>
      <c r="D208" s="106"/>
    </row>
    <row r="209" spans="1:8" ht="15.75" customHeight="1" x14ac:dyDescent="0.25">
      <c r="A209" s="1"/>
      <c r="B209" s="108" t="s">
        <v>171</v>
      </c>
      <c r="C209" s="108" t="s">
        <v>172</v>
      </c>
      <c r="D209" s="109" t="s">
        <v>171</v>
      </c>
      <c r="E209" s="109" t="s">
        <v>172</v>
      </c>
    </row>
    <row r="210" spans="1:8" ht="15.75" customHeight="1" x14ac:dyDescent="0.35">
      <c r="A210" s="1"/>
      <c r="B210" s="110" t="s">
        <v>173</v>
      </c>
      <c r="C210" s="110" t="s">
        <v>174</v>
      </c>
      <c r="D210" s="111" t="s">
        <v>173</v>
      </c>
      <c r="F210" s="111" t="str">
        <f t="shared" ref="F210:F221" si="0">IF(NOT(ISBLANK(D210)),D210,IF(NOT(ISBLANK(E210)),"     "&amp;E210,FALSE))</f>
        <v>Afectación Económica o presupuestal</v>
      </c>
      <c r="G210" s="111" t="s">
        <v>173</v>
      </c>
      <c r="H210" s="111" t="str">
        <f ca="1">IF(NOT(ISERROR(MATCH(G210,ANCHORARRAY(B221),0))),F223&amp;"Por favor no seleccionar los criterios de impacto",G210)</f>
        <v>Afectación Económica o presupuestal</v>
      </c>
    </row>
    <row r="211" spans="1:8" ht="15.75" customHeight="1" x14ac:dyDescent="0.35">
      <c r="A211" s="1"/>
      <c r="B211" s="110" t="s">
        <v>173</v>
      </c>
      <c r="C211" s="110" t="s">
        <v>147</v>
      </c>
      <c r="E211" s="111" t="s">
        <v>174</v>
      </c>
      <c r="F211" s="111" t="str">
        <f t="shared" si="0"/>
        <v xml:space="preserve">     Afectación menor a 10 SMLMV .</v>
      </c>
    </row>
    <row r="212" spans="1:8" ht="15.75" customHeight="1" x14ac:dyDescent="0.35">
      <c r="A212" s="1"/>
      <c r="B212" s="110" t="s">
        <v>173</v>
      </c>
      <c r="C212" s="110" t="s">
        <v>150</v>
      </c>
      <c r="E212" s="111" t="s">
        <v>147</v>
      </c>
      <c r="F212" s="111" t="str">
        <f t="shared" si="0"/>
        <v xml:space="preserve">     Entre 10 y 50 SMLMV </v>
      </c>
    </row>
    <row r="213" spans="1:8" ht="15.75" customHeight="1" x14ac:dyDescent="0.35">
      <c r="A213" s="1"/>
      <c r="B213" s="110" t="s">
        <v>173</v>
      </c>
      <c r="C213" s="110" t="s">
        <v>154</v>
      </c>
      <c r="E213" s="111" t="s">
        <v>150</v>
      </c>
      <c r="F213" s="111" t="str">
        <f t="shared" si="0"/>
        <v xml:space="preserve">     Entre 50 y 100 SMLMV </v>
      </c>
    </row>
    <row r="214" spans="1:8" ht="15.75" customHeight="1" x14ac:dyDescent="0.35">
      <c r="A214" s="1"/>
      <c r="B214" s="110" t="s">
        <v>173</v>
      </c>
      <c r="C214" s="110" t="s">
        <v>158</v>
      </c>
      <c r="E214" s="111" t="s">
        <v>154</v>
      </c>
      <c r="F214" s="111" t="str">
        <f t="shared" si="0"/>
        <v xml:space="preserve">     Entre 100 y 500 SMLMV </v>
      </c>
    </row>
    <row r="215" spans="1:8" ht="15.75" customHeight="1" x14ac:dyDescent="0.35">
      <c r="A215" s="1"/>
      <c r="B215" s="110" t="s">
        <v>140</v>
      </c>
      <c r="C215" s="110" t="s">
        <v>144</v>
      </c>
      <c r="E215" s="111" t="s">
        <v>158</v>
      </c>
      <c r="F215" s="111" t="str">
        <f t="shared" si="0"/>
        <v xml:space="preserve">     Mayor a 500 SMLMV </v>
      </c>
    </row>
    <row r="216" spans="1:8" ht="15.75" customHeight="1" x14ac:dyDescent="0.35">
      <c r="A216" s="1"/>
      <c r="B216" s="110" t="s">
        <v>140</v>
      </c>
      <c r="C216" s="110" t="s">
        <v>148</v>
      </c>
      <c r="D216" s="111" t="s">
        <v>140</v>
      </c>
      <c r="F216" s="111" t="str">
        <f t="shared" si="0"/>
        <v>Pérdida Reputacional</v>
      </c>
    </row>
    <row r="217" spans="1:8" ht="15.75" customHeight="1" x14ac:dyDescent="0.35">
      <c r="A217" s="1"/>
      <c r="B217" s="110" t="s">
        <v>140</v>
      </c>
      <c r="C217" s="110" t="s">
        <v>151</v>
      </c>
      <c r="E217" s="111" t="s">
        <v>144</v>
      </c>
      <c r="F217" s="111" t="str">
        <f t="shared" si="0"/>
        <v xml:space="preserve">     El riesgo afecta la imagen de alguna área de la organización</v>
      </c>
    </row>
    <row r="218" spans="1:8" ht="15.75" customHeight="1" x14ac:dyDescent="0.35">
      <c r="A218" s="1"/>
      <c r="B218" s="110" t="s">
        <v>140</v>
      </c>
      <c r="C218" s="110" t="s">
        <v>155</v>
      </c>
      <c r="E218" s="111" t="s">
        <v>148</v>
      </c>
      <c r="F218" s="111" t="str">
        <f t="shared" si="0"/>
        <v xml:space="preserve">     El riesgo afecta la imagen de la entidad internamente, de conocimiento general, nivel interno, de junta dircetiva y accionistas y/o de provedores</v>
      </c>
    </row>
    <row r="219" spans="1:8" ht="15.75" customHeight="1" x14ac:dyDescent="0.35">
      <c r="A219" s="1"/>
      <c r="B219" s="110" t="s">
        <v>140</v>
      </c>
      <c r="C219" s="110" t="s">
        <v>159</v>
      </c>
      <c r="E219" s="111" t="s">
        <v>151</v>
      </c>
      <c r="F219" s="111" t="str">
        <f t="shared" si="0"/>
        <v xml:space="preserve">     El riesgo afecta la imagen de la entidad con algunos usuarios de relevancia frente al logro de los objetivos</v>
      </c>
    </row>
    <row r="220" spans="1:8" ht="15.75" customHeight="1" x14ac:dyDescent="0.25">
      <c r="A220" s="1"/>
      <c r="B220" s="112"/>
      <c r="C220" s="112"/>
      <c r="E220" s="111" t="s">
        <v>155</v>
      </c>
      <c r="F220" s="111" t="str">
        <f t="shared" si="0"/>
        <v xml:space="preserve">     El riesgo afecta la imagen de de la entidad con efecto publicitario sostenido a nivel de sector administrativo, nivel departamental o municipal</v>
      </c>
    </row>
    <row r="221" spans="1:8" ht="15.75" customHeight="1" x14ac:dyDescent="0.25">
      <c r="A221" s="1"/>
      <c r="B221" s="112" t="str">
        <f ca="1">IFERROR(__xludf.DUMMYFUNCTION("ARRAY_CONSTRAIN(ARRAYFORMULA(UNIQUE('Tabla Impacto'!$B$209:$B$219)), 3, 1)"),"Criterios")</f>
        <v>Criterios</v>
      </c>
      <c r="C221" s="112"/>
      <c r="E221" s="111" t="s">
        <v>159</v>
      </c>
      <c r="F221" s="111" t="str">
        <f t="shared" si="0"/>
        <v xml:space="preserve">     El riesgo afecta la imagen de la entidad a nivel nacional, con efecto publicitarios sostenible a nivel país</v>
      </c>
    </row>
    <row r="222" spans="1:8" ht="15.75" customHeight="1" x14ac:dyDescent="0.25">
      <c r="A222" s="1"/>
      <c r="B222" s="112" t="str">
        <f ca="1">IFERROR(__xludf.DUMMYFUNCTION("""COMPUTED_VALUE"""),"Afectación Económica o presupuestal")</f>
        <v>Afectación Económica o presupuestal</v>
      </c>
      <c r="C222" s="112"/>
    </row>
    <row r="223" spans="1:8" ht="15.75" customHeight="1" x14ac:dyDescent="0.25">
      <c r="B223" s="112" t="str">
        <f ca="1">IFERROR(__xludf.DUMMYFUNCTION("""COMPUTED_VALUE"""),"Pérdida Reputacional")</f>
        <v>Pérdida Reputacional</v>
      </c>
      <c r="C223" s="112"/>
      <c r="F223" s="113" t="s">
        <v>175</v>
      </c>
    </row>
    <row r="224" spans="1:8" ht="15.75" customHeight="1" x14ac:dyDescent="0.25">
      <c r="B224" s="109"/>
      <c r="C224" s="109"/>
      <c r="F224" s="113" t="s">
        <v>176</v>
      </c>
    </row>
    <row r="225" spans="2:4" ht="15.75" customHeight="1" x14ac:dyDescent="0.25">
      <c r="B225" s="109"/>
      <c r="C225" s="109"/>
    </row>
    <row r="226" spans="2:4" ht="15.75" customHeight="1" x14ac:dyDescent="0.25">
      <c r="B226" s="109"/>
      <c r="C226" s="109"/>
    </row>
    <row r="227" spans="2:4" ht="15.75" customHeight="1" x14ac:dyDescent="0.25">
      <c r="B227" s="109"/>
      <c r="C227" s="109"/>
      <c r="D227" s="109"/>
    </row>
    <row r="228" spans="2:4" ht="15.75" customHeight="1" x14ac:dyDescent="0.25">
      <c r="B228" s="109"/>
      <c r="C228" s="109"/>
      <c r="D228" s="109"/>
    </row>
    <row r="229" spans="2:4" ht="15.75" customHeight="1" x14ac:dyDescent="0.25">
      <c r="B229" s="109"/>
      <c r="C229" s="109"/>
      <c r="D229" s="109"/>
    </row>
    <row r="230" spans="2:4" ht="15.75" customHeight="1" x14ac:dyDescent="0.25">
      <c r="B230" s="109"/>
      <c r="C230" s="109"/>
      <c r="D230" s="109"/>
    </row>
    <row r="231" spans="2:4" ht="15.75" customHeight="1" x14ac:dyDescent="0.25">
      <c r="B231" s="109"/>
      <c r="C231" s="109"/>
      <c r="D231" s="109"/>
    </row>
    <row r="232" spans="2:4" ht="15.75" customHeight="1" x14ac:dyDescent="0.25">
      <c r="B232" s="109"/>
      <c r="C232" s="109"/>
      <c r="D232" s="109"/>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F497A"/>
  </sheetPr>
  <dimension ref="A1:Z1000"/>
  <sheetViews>
    <sheetView workbookViewId="0"/>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1:26" ht="24" customHeight="1" x14ac:dyDescent="0.2">
      <c r="A1" s="114"/>
      <c r="B1" s="358" t="s">
        <v>177</v>
      </c>
      <c r="C1" s="359"/>
      <c r="D1" s="359"/>
      <c r="E1" s="359"/>
      <c r="F1" s="360"/>
      <c r="G1" s="114"/>
      <c r="H1" s="114"/>
      <c r="I1" s="114"/>
      <c r="J1" s="114"/>
      <c r="K1" s="114"/>
      <c r="L1" s="114"/>
      <c r="M1" s="114"/>
      <c r="N1" s="114"/>
      <c r="O1" s="114"/>
      <c r="P1" s="114"/>
      <c r="Q1" s="114"/>
      <c r="R1" s="114"/>
      <c r="S1" s="114"/>
      <c r="T1" s="114"/>
      <c r="U1" s="114"/>
      <c r="V1" s="114"/>
      <c r="W1" s="114"/>
      <c r="X1" s="114"/>
      <c r="Y1" s="114"/>
      <c r="Z1" s="114"/>
    </row>
    <row r="2" spans="1:26" ht="12.75" customHeight="1" x14ac:dyDescent="0.25">
      <c r="A2" s="114"/>
      <c r="B2" s="115"/>
      <c r="C2" s="115"/>
      <c r="D2" s="115"/>
      <c r="E2" s="115"/>
      <c r="F2" s="115"/>
      <c r="G2" s="114"/>
      <c r="H2" s="114"/>
      <c r="I2" s="114"/>
      <c r="J2" s="114"/>
      <c r="K2" s="114"/>
      <c r="L2" s="114"/>
      <c r="M2" s="114"/>
      <c r="N2" s="114"/>
      <c r="O2" s="114"/>
      <c r="P2" s="114"/>
      <c r="Q2" s="114"/>
      <c r="R2" s="114"/>
      <c r="S2" s="114"/>
      <c r="T2" s="114"/>
      <c r="U2" s="114"/>
      <c r="V2" s="114"/>
      <c r="W2" s="114"/>
      <c r="X2" s="114"/>
      <c r="Y2" s="114"/>
      <c r="Z2" s="114"/>
    </row>
    <row r="3" spans="1:26" ht="12.75" customHeight="1" x14ac:dyDescent="0.2">
      <c r="A3" s="114"/>
      <c r="B3" s="361" t="s">
        <v>178</v>
      </c>
      <c r="C3" s="359"/>
      <c r="D3" s="362"/>
      <c r="E3" s="116" t="s">
        <v>179</v>
      </c>
      <c r="F3" s="117" t="s">
        <v>180</v>
      </c>
      <c r="G3" s="114"/>
      <c r="H3" s="114"/>
      <c r="I3" s="114"/>
      <c r="J3" s="114"/>
      <c r="K3" s="114"/>
      <c r="L3" s="114"/>
      <c r="M3" s="114"/>
      <c r="N3" s="114"/>
      <c r="O3" s="114"/>
      <c r="P3" s="114"/>
      <c r="Q3" s="114"/>
      <c r="R3" s="114"/>
      <c r="S3" s="114"/>
      <c r="T3" s="114"/>
      <c r="U3" s="114"/>
      <c r="V3" s="114"/>
      <c r="W3" s="114"/>
      <c r="X3" s="114"/>
      <c r="Y3" s="114"/>
      <c r="Z3" s="114"/>
    </row>
    <row r="4" spans="1:26" ht="12.75" customHeight="1" x14ac:dyDescent="0.2">
      <c r="A4" s="114"/>
      <c r="B4" s="363" t="s">
        <v>181</v>
      </c>
      <c r="C4" s="366" t="s">
        <v>88</v>
      </c>
      <c r="D4" s="118" t="s">
        <v>97</v>
      </c>
      <c r="E4" s="119" t="s">
        <v>182</v>
      </c>
      <c r="F4" s="120">
        <v>0.25</v>
      </c>
      <c r="G4" s="114"/>
      <c r="H4" s="114"/>
      <c r="I4" s="114"/>
      <c r="J4" s="114"/>
      <c r="K4" s="114"/>
      <c r="L4" s="114"/>
      <c r="M4" s="114"/>
      <c r="N4" s="114"/>
      <c r="O4" s="114"/>
      <c r="P4" s="114"/>
      <c r="Q4" s="114"/>
      <c r="R4" s="114"/>
      <c r="S4" s="114"/>
      <c r="T4" s="114"/>
      <c r="U4" s="114"/>
      <c r="V4" s="114"/>
      <c r="W4" s="114"/>
      <c r="X4" s="114"/>
      <c r="Y4" s="114"/>
      <c r="Z4" s="114"/>
    </row>
    <row r="5" spans="1:26" ht="12.75" customHeight="1" x14ac:dyDescent="0.2">
      <c r="A5" s="114"/>
      <c r="B5" s="364"/>
      <c r="C5" s="367"/>
      <c r="D5" s="121" t="s">
        <v>183</v>
      </c>
      <c r="E5" s="122" t="s">
        <v>184</v>
      </c>
      <c r="F5" s="123">
        <v>0.15</v>
      </c>
      <c r="G5" s="114"/>
      <c r="H5" s="114"/>
      <c r="I5" s="114"/>
      <c r="J5" s="114"/>
      <c r="K5" s="114"/>
      <c r="L5" s="114"/>
      <c r="M5" s="114"/>
      <c r="N5" s="114"/>
      <c r="O5" s="114"/>
      <c r="P5" s="114"/>
      <c r="Q5" s="114"/>
      <c r="R5" s="114"/>
      <c r="S5" s="114"/>
      <c r="T5" s="114"/>
      <c r="U5" s="114"/>
      <c r="V5" s="114"/>
      <c r="W5" s="114"/>
      <c r="X5" s="114"/>
      <c r="Y5" s="114"/>
      <c r="Z5" s="114"/>
    </row>
    <row r="6" spans="1:26" ht="12.75" customHeight="1" x14ac:dyDescent="0.2">
      <c r="A6" s="114"/>
      <c r="B6" s="364"/>
      <c r="C6" s="356"/>
      <c r="D6" s="121" t="s">
        <v>106</v>
      </c>
      <c r="E6" s="122" t="s">
        <v>185</v>
      </c>
      <c r="F6" s="123">
        <v>0.1</v>
      </c>
      <c r="G6" s="114"/>
      <c r="H6" s="114"/>
      <c r="I6" s="114"/>
      <c r="J6" s="114"/>
      <c r="K6" s="114"/>
      <c r="L6" s="114"/>
      <c r="M6" s="114"/>
      <c r="N6" s="114"/>
      <c r="O6" s="114"/>
      <c r="P6" s="114"/>
      <c r="Q6" s="114"/>
      <c r="R6" s="114"/>
      <c r="S6" s="114"/>
      <c r="T6" s="114"/>
      <c r="U6" s="114"/>
      <c r="V6" s="114"/>
      <c r="W6" s="114"/>
      <c r="X6" s="114"/>
      <c r="Y6" s="114"/>
      <c r="Z6" s="114"/>
    </row>
    <row r="7" spans="1:26" ht="12.75" customHeight="1" x14ac:dyDescent="0.2">
      <c r="A7" s="114"/>
      <c r="B7" s="364"/>
      <c r="C7" s="355" t="s">
        <v>89</v>
      </c>
      <c r="D7" s="121" t="s">
        <v>186</v>
      </c>
      <c r="E7" s="122" t="s">
        <v>187</v>
      </c>
      <c r="F7" s="123">
        <v>0.25</v>
      </c>
      <c r="G7" s="114"/>
      <c r="H7" s="114"/>
      <c r="I7" s="114"/>
      <c r="J7" s="114"/>
      <c r="K7" s="114"/>
      <c r="L7" s="114"/>
      <c r="M7" s="114"/>
      <c r="N7" s="114"/>
      <c r="O7" s="114"/>
      <c r="P7" s="114"/>
      <c r="Q7" s="114"/>
      <c r="R7" s="114"/>
      <c r="S7" s="114"/>
      <c r="T7" s="114"/>
      <c r="U7" s="114"/>
      <c r="V7" s="114"/>
      <c r="W7" s="114"/>
      <c r="X7" s="114"/>
      <c r="Y7" s="114"/>
      <c r="Z7" s="114"/>
    </row>
    <row r="8" spans="1:26" ht="12.75" customHeight="1" x14ac:dyDescent="0.2">
      <c r="A8" s="114"/>
      <c r="B8" s="365"/>
      <c r="C8" s="356"/>
      <c r="D8" s="121" t="s">
        <v>98</v>
      </c>
      <c r="E8" s="122" t="s">
        <v>188</v>
      </c>
      <c r="F8" s="123">
        <v>0.15</v>
      </c>
      <c r="G8" s="114"/>
      <c r="H8" s="114"/>
      <c r="I8" s="114"/>
      <c r="J8" s="114"/>
      <c r="K8" s="114"/>
      <c r="L8" s="114"/>
      <c r="M8" s="114"/>
      <c r="N8" s="114"/>
      <c r="O8" s="114"/>
      <c r="P8" s="114"/>
      <c r="Q8" s="114"/>
      <c r="R8" s="114"/>
      <c r="S8" s="114"/>
      <c r="T8" s="114"/>
      <c r="U8" s="114"/>
      <c r="V8" s="114"/>
      <c r="W8" s="114"/>
      <c r="X8" s="114"/>
      <c r="Y8" s="114"/>
      <c r="Z8" s="114"/>
    </row>
    <row r="9" spans="1:26" ht="12.75" customHeight="1" x14ac:dyDescent="0.2">
      <c r="A9" s="114"/>
      <c r="B9" s="368" t="s">
        <v>189</v>
      </c>
      <c r="C9" s="355" t="s">
        <v>91</v>
      </c>
      <c r="D9" s="121" t="s">
        <v>99</v>
      </c>
      <c r="E9" s="122" t="s">
        <v>190</v>
      </c>
      <c r="F9" s="124" t="s">
        <v>191</v>
      </c>
      <c r="G9" s="114"/>
      <c r="H9" s="114"/>
      <c r="I9" s="114"/>
      <c r="J9" s="114"/>
      <c r="K9" s="114"/>
      <c r="L9" s="114"/>
      <c r="M9" s="114"/>
      <c r="N9" s="114"/>
      <c r="O9" s="114"/>
      <c r="P9" s="114"/>
      <c r="Q9" s="114"/>
      <c r="R9" s="114"/>
      <c r="S9" s="114"/>
      <c r="T9" s="114"/>
      <c r="U9" s="114"/>
      <c r="V9" s="114"/>
      <c r="W9" s="114"/>
      <c r="X9" s="114"/>
      <c r="Y9" s="114"/>
      <c r="Z9" s="114"/>
    </row>
    <row r="10" spans="1:26" ht="12.75" customHeight="1" x14ac:dyDescent="0.2">
      <c r="A10" s="114"/>
      <c r="B10" s="364"/>
      <c r="C10" s="356"/>
      <c r="D10" s="121" t="s">
        <v>104</v>
      </c>
      <c r="E10" s="122" t="s">
        <v>192</v>
      </c>
      <c r="F10" s="124" t="s">
        <v>191</v>
      </c>
      <c r="G10" s="114"/>
      <c r="H10" s="114"/>
      <c r="I10" s="114"/>
      <c r="J10" s="114"/>
      <c r="K10" s="114"/>
      <c r="L10" s="114"/>
      <c r="M10" s="114"/>
      <c r="N10" s="114"/>
      <c r="O10" s="114"/>
      <c r="P10" s="114"/>
      <c r="Q10" s="114"/>
      <c r="R10" s="114"/>
      <c r="S10" s="114"/>
      <c r="T10" s="114"/>
      <c r="U10" s="114"/>
      <c r="V10" s="114"/>
      <c r="W10" s="114"/>
      <c r="X10" s="114"/>
      <c r="Y10" s="114"/>
      <c r="Z10" s="114"/>
    </row>
    <row r="11" spans="1:26" ht="12.75" customHeight="1" x14ac:dyDescent="0.2">
      <c r="A11" s="114"/>
      <c r="B11" s="364"/>
      <c r="C11" s="355" t="s">
        <v>92</v>
      </c>
      <c r="D11" s="121" t="s">
        <v>100</v>
      </c>
      <c r="E11" s="122" t="s">
        <v>193</v>
      </c>
      <c r="F11" s="124" t="s">
        <v>191</v>
      </c>
      <c r="G11" s="114"/>
      <c r="H11" s="114"/>
      <c r="I11" s="114"/>
      <c r="J11" s="114"/>
      <c r="K11" s="114"/>
      <c r="L11" s="114"/>
      <c r="M11" s="114"/>
      <c r="N11" s="114"/>
      <c r="O11" s="114"/>
      <c r="P11" s="114"/>
      <c r="Q11" s="114"/>
      <c r="R11" s="114"/>
      <c r="S11" s="114"/>
      <c r="T11" s="114"/>
      <c r="U11" s="114"/>
      <c r="V11" s="114"/>
      <c r="W11" s="114"/>
      <c r="X11" s="114"/>
      <c r="Y11" s="114"/>
      <c r="Z11" s="114"/>
    </row>
    <row r="12" spans="1:26" ht="12.75" customHeight="1" x14ac:dyDescent="0.2">
      <c r="A12" s="114"/>
      <c r="B12" s="364"/>
      <c r="C12" s="356"/>
      <c r="D12" s="121" t="s">
        <v>194</v>
      </c>
      <c r="E12" s="122" t="s">
        <v>195</v>
      </c>
      <c r="F12" s="124" t="s">
        <v>191</v>
      </c>
      <c r="G12" s="114"/>
      <c r="H12" s="114"/>
      <c r="I12" s="114"/>
      <c r="J12" s="114"/>
      <c r="K12" s="114"/>
      <c r="L12" s="114"/>
      <c r="M12" s="114"/>
      <c r="N12" s="114"/>
      <c r="O12" s="114"/>
      <c r="P12" s="114"/>
      <c r="Q12" s="114"/>
      <c r="R12" s="114"/>
      <c r="S12" s="114"/>
      <c r="T12" s="114"/>
      <c r="U12" s="114"/>
      <c r="V12" s="114"/>
      <c r="W12" s="114"/>
      <c r="X12" s="114"/>
      <c r="Y12" s="114"/>
      <c r="Z12" s="114"/>
    </row>
    <row r="13" spans="1:26" ht="12.75" customHeight="1" x14ac:dyDescent="0.2">
      <c r="A13" s="114"/>
      <c r="B13" s="364"/>
      <c r="C13" s="355" t="s">
        <v>93</v>
      </c>
      <c r="D13" s="121" t="s">
        <v>101</v>
      </c>
      <c r="E13" s="122" t="s">
        <v>196</v>
      </c>
      <c r="F13" s="124" t="s">
        <v>191</v>
      </c>
      <c r="G13" s="114"/>
      <c r="H13" s="114"/>
      <c r="I13" s="114"/>
      <c r="J13" s="114"/>
      <c r="K13" s="114"/>
      <c r="L13" s="114"/>
      <c r="M13" s="114"/>
      <c r="N13" s="114"/>
      <c r="O13" s="114"/>
      <c r="P13" s="114"/>
      <c r="Q13" s="114"/>
      <c r="R13" s="114"/>
      <c r="S13" s="114"/>
      <c r="T13" s="114"/>
      <c r="U13" s="114"/>
      <c r="V13" s="114"/>
      <c r="W13" s="114"/>
      <c r="X13" s="114"/>
      <c r="Y13" s="114"/>
      <c r="Z13" s="114"/>
    </row>
    <row r="14" spans="1:26" ht="12.75" customHeight="1" x14ac:dyDescent="0.2">
      <c r="A14" s="114"/>
      <c r="B14" s="369"/>
      <c r="C14" s="357"/>
      <c r="D14" s="125" t="s">
        <v>105</v>
      </c>
      <c r="E14" s="126" t="s">
        <v>197</v>
      </c>
      <c r="F14" s="127" t="s">
        <v>191</v>
      </c>
      <c r="G14" s="114"/>
      <c r="H14" s="114"/>
      <c r="I14" s="114"/>
      <c r="J14" s="114"/>
      <c r="K14" s="114"/>
      <c r="L14" s="114"/>
      <c r="M14" s="114"/>
      <c r="N14" s="114"/>
      <c r="O14" s="114"/>
      <c r="P14" s="114"/>
      <c r="Q14" s="114"/>
      <c r="R14" s="114"/>
      <c r="S14" s="114"/>
      <c r="T14" s="114"/>
      <c r="U14" s="114"/>
      <c r="V14" s="114"/>
      <c r="W14" s="114"/>
      <c r="X14" s="114"/>
      <c r="Y14" s="114"/>
      <c r="Z14" s="114"/>
    </row>
    <row r="15" spans="1:26" ht="49.5" customHeight="1" x14ac:dyDescent="0.2">
      <c r="A15" s="114"/>
      <c r="B15" s="354" t="s">
        <v>198</v>
      </c>
      <c r="C15" s="202"/>
      <c r="D15" s="202"/>
      <c r="E15" s="202"/>
      <c r="F15" s="277"/>
      <c r="G15" s="114"/>
      <c r="H15" s="114"/>
      <c r="I15" s="114"/>
      <c r="J15" s="114"/>
      <c r="K15" s="114"/>
      <c r="L15" s="114"/>
      <c r="M15" s="114"/>
      <c r="N15" s="114"/>
      <c r="O15" s="114"/>
      <c r="P15" s="114"/>
      <c r="Q15" s="114"/>
      <c r="R15" s="114"/>
      <c r="S15" s="114"/>
      <c r="T15" s="114"/>
      <c r="U15" s="114"/>
      <c r="V15" s="114"/>
      <c r="W15" s="114"/>
      <c r="X15" s="114"/>
      <c r="Y15" s="114"/>
      <c r="Z15" s="114"/>
    </row>
    <row r="16" spans="1:26" ht="27" customHeight="1" x14ac:dyDescent="0.25">
      <c r="A16" s="114"/>
      <c r="B16" s="128"/>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2.75" customHeight="1" x14ac:dyDescent="0.2">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2.75" customHeight="1" x14ac:dyDescent="0.2">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2.75" customHeight="1" x14ac:dyDescent="0.2">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2.75" customHeight="1" x14ac:dyDescent="0.2">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2.7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2.7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2.7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2.7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2.7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2.7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2.7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2.7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2.7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2.7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2.7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2.7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2.7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2.7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2.7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2.7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2.7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2.7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12.7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12.7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12.7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12.7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12.7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12.7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12.7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12.7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2.7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2.7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2.7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12.7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2.7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12.7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12.7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12.7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12.7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12.7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12.7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12.7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12.7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12.7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12.7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12.7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12.7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12.7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12.7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2.7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12.7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2.7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2.7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12.7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12.7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12.7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12.7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12.7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12.7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12.7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12.7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12.7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12.7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12.7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12.7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12.7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12.7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12.7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12.7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12.7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12.7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12.7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12.7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2.7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2.7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2.7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2.7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2.7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2.7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2.7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2.7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2.7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2.7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2.7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2.7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2.7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2.7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2.7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2.7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2.7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2.7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2.7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2.7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2.7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2.7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2.7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2.7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2.7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2.7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2.7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2.7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2.7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2.7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2.7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2.7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2.7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2.7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2.7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2.7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2.7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2.7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2.7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2.7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2.7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2.7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2.7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2.7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2.7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2.7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2.7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2.7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2.7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2.7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2.7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2.7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2.7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2.7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2.7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2.7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2.7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2.7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2.7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2.7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2.7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2.7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2.7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2.7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2.7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2.7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2.7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2.7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2.7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2.7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2.7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2.7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2.7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2.7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2.7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2.7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2.7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2.7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2.7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2.7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2.7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2.7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2.7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2.7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2.7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2.7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2.7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2.7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2.7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2.7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2.7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2.7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2.7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2.7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2.7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2.7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2.7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2.7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2.7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2.7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2.7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2.7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2.7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2.7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2.7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2.7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2.7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2.7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2.7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2.7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2.7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2.7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2.7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2.7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2.7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2.7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2.7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2.7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2.7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2.7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2.7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2.7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2.7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2.7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2.7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2.7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2.7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2.7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2.7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2.7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2.7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2.7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2.7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2.7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2.7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2.7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2.7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12.7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12.7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12.7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12.7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12.7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12.7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12.7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6" ht="12.7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6" ht="12.7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6" ht="12.7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6" ht="12.7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6" ht="12.7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6" ht="12.7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spans="1:26" ht="12.7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row>
    <row r="241" spans="1:26" ht="12.7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row>
    <row r="242" spans="1:26" ht="12.7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row>
    <row r="243" spans="1:26" ht="12.7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row>
    <row r="244" spans="1:26" ht="12.7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row>
    <row r="245" spans="1:26" ht="12.7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row>
    <row r="246" spans="1:26" ht="12.7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row>
    <row r="247" spans="1:26" ht="12.7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row>
    <row r="248" spans="1:26" ht="12.7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row>
    <row r="249" spans="1:26" ht="12.7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row>
    <row r="250" spans="1:26" ht="12.7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row>
    <row r="251" spans="1:26" ht="12.7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row>
    <row r="252" spans="1:26" ht="12.7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row>
    <row r="253" spans="1:26" ht="12.7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row>
    <row r="254" spans="1:26" ht="12.7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row>
    <row r="255" spans="1:26" ht="12.7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row>
    <row r="256" spans="1:26" ht="12.7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row>
    <row r="257" spans="1:26" ht="12.7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row>
    <row r="258" spans="1:26" ht="12.7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row>
    <row r="259" spans="1:26" ht="12.7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row>
    <row r="260" spans="1:26" ht="12.7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row>
    <row r="261" spans="1:26" ht="12.7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row>
    <row r="262" spans="1:26" ht="12.7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row>
    <row r="263" spans="1:26" ht="12.7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row>
    <row r="264" spans="1:26" ht="12.7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row>
    <row r="265" spans="1:26" ht="12.7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row>
    <row r="266" spans="1:26" ht="12.7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row>
    <row r="267" spans="1:26" ht="12.7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row>
    <row r="268" spans="1:26" ht="12.7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row>
    <row r="269" spans="1:26" ht="12.7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row>
    <row r="270" spans="1:26" ht="12.7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row>
    <row r="271" spans="1:26" ht="12.7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row>
    <row r="272" spans="1:26" ht="12.7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row>
    <row r="273" spans="1:26" ht="12.7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row>
    <row r="274" spans="1:26" ht="12.7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row>
    <row r="275" spans="1:26" ht="12.7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row>
    <row r="276" spans="1:26" ht="12.7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row>
    <row r="277" spans="1:26" ht="12.7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row>
    <row r="278" spans="1:26" ht="12.7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row>
    <row r="279" spans="1:26" ht="12.7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row>
    <row r="280" spans="1:26" ht="12.7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row>
    <row r="281" spans="1:26" ht="12.7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row>
    <row r="282" spans="1:26" ht="12.7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row>
    <row r="283" spans="1:26" ht="12.7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row>
    <row r="284" spans="1:26" ht="12.7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row>
    <row r="285" spans="1:26" ht="12.7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row>
    <row r="286" spans="1:26" ht="12.7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row>
    <row r="287" spans="1:26" ht="12.7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row>
    <row r="288" spans="1:26" ht="12.7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row>
    <row r="289" spans="1:26" ht="12.7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row>
    <row r="290" spans="1:26" ht="12.7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row>
    <row r="291" spans="1:26" ht="12.7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row>
    <row r="292" spans="1:26" ht="12.7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row>
    <row r="293" spans="1:26" ht="12.7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row>
    <row r="294" spans="1:26" ht="12.7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row>
    <row r="295" spans="1:26" ht="12.7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row>
    <row r="296" spans="1:26" ht="12.7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row>
    <row r="297" spans="1:26" ht="12.7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row>
    <row r="298" spans="1:26" ht="12.7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row>
    <row r="299" spans="1:26" ht="12.7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row>
    <row r="300" spans="1:26" ht="12.7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row>
    <row r="301" spans="1:26" ht="12.7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row>
    <row r="302" spans="1:26" ht="12.7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row>
    <row r="303" spans="1:26" ht="12.7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row>
    <row r="304" spans="1:26" ht="12.7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row>
    <row r="305" spans="1:26" ht="12.7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row>
    <row r="306" spans="1:26" ht="12.7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row>
    <row r="307" spans="1:26" ht="12.7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1:26" ht="12.7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row>
    <row r="309" spans="1:26" ht="12.7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row>
    <row r="310" spans="1:26" ht="12.7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row>
    <row r="311" spans="1:26" ht="12.7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row>
    <row r="312" spans="1:26" ht="12.7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row>
    <row r="313" spans="1:26" ht="12.7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row>
    <row r="314" spans="1:26" ht="12.7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row>
    <row r="315" spans="1:26" ht="12.7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row>
    <row r="316" spans="1:26" ht="12.7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row>
    <row r="317" spans="1:26" ht="12.7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row>
    <row r="318" spans="1:26" ht="12.7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row>
    <row r="319" spans="1:26" ht="12.7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row>
    <row r="320" spans="1:26" ht="12.7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row>
    <row r="321" spans="1:26" ht="12.7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row>
    <row r="322" spans="1:26" ht="12.7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row>
    <row r="323" spans="1:26" ht="12.7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row>
    <row r="324" spans="1:26" ht="12.7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row>
    <row r="325" spans="1:26" ht="12.7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row>
    <row r="326" spans="1:26" ht="12.7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row>
    <row r="327" spans="1:26" ht="12.7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row>
    <row r="328" spans="1:26" ht="12.7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row>
    <row r="329" spans="1:26" ht="12.7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row>
    <row r="330" spans="1:26" ht="12.7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row>
    <row r="331" spans="1:26" ht="12.7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row>
    <row r="332" spans="1:26" ht="12.7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row>
    <row r="333" spans="1:26" ht="12.7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row>
    <row r="334" spans="1:26" ht="12.7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row>
    <row r="335" spans="1:26" ht="12.7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row>
    <row r="336" spans="1:26" ht="12.7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row>
    <row r="337" spans="1:26" ht="12.7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row>
    <row r="338" spans="1:26" ht="12.7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row>
    <row r="339" spans="1:26" ht="12.7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row>
    <row r="340" spans="1:26" ht="12.7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row>
    <row r="341" spans="1:26" ht="12.7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row>
    <row r="342" spans="1:26" ht="12.7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row>
    <row r="343" spans="1:26" ht="12.7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row>
    <row r="344" spans="1:26" ht="12.7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row>
    <row r="345" spans="1:26" ht="12.7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row>
    <row r="346" spans="1:26" ht="12.7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row>
    <row r="347" spans="1:26" ht="12.7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row>
    <row r="348" spans="1:26" ht="12.7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row>
    <row r="349" spans="1:26" ht="12.7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1:26" ht="12.7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row>
    <row r="351" spans="1:26" ht="12.7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row>
    <row r="352" spans="1:26" ht="12.7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row>
    <row r="353" spans="1:26" ht="12.7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row>
    <row r="354" spans="1:26" ht="12.7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row>
    <row r="355" spans="1:26" ht="12.7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row>
    <row r="356" spans="1:26" ht="12.7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row>
    <row r="357" spans="1:26" ht="12.7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row>
    <row r="358" spans="1:26" ht="12.7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row>
    <row r="359" spans="1:26" ht="12.7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1:26" ht="12.7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1:26" ht="12.7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row>
    <row r="362" spans="1:26" ht="12.7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row>
    <row r="363" spans="1:26" ht="12.7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row>
    <row r="364" spans="1:26" ht="12.7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row>
    <row r="365" spans="1:26" ht="12.7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row>
    <row r="366" spans="1:26" ht="12.7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row>
    <row r="367" spans="1:26" ht="12.7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row>
    <row r="368" spans="1:26" ht="12.7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row>
    <row r="369" spans="1:26" ht="12.7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row>
    <row r="370" spans="1:26" ht="12.7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row>
    <row r="371" spans="1:26" ht="12.7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row>
    <row r="372" spans="1:26" ht="12.7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row>
    <row r="373" spans="1:26" ht="12.7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row>
    <row r="374" spans="1:26" ht="12.7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row>
    <row r="375" spans="1:26" ht="12.7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row>
    <row r="376" spans="1:26" ht="12.7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row>
    <row r="377" spans="1:26" ht="12.7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row>
    <row r="378" spans="1:26" ht="12.7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row>
    <row r="379" spans="1:26" ht="12.7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row>
    <row r="380" spans="1:26" ht="12.7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row>
    <row r="381" spans="1:26" ht="12.7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row>
    <row r="382" spans="1:26" ht="12.7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row>
    <row r="383" spans="1:26" ht="12.7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row>
    <row r="384" spans="1:26" ht="12.7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row>
    <row r="385" spans="1:26" ht="12.7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row>
    <row r="386" spans="1:26" ht="12.7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row>
    <row r="387" spans="1:26" ht="12.7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row>
    <row r="388" spans="1:26" ht="12.7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row>
    <row r="389" spans="1:26" ht="12.7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row>
    <row r="390" spans="1:26" ht="12.7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row>
    <row r="391" spans="1:26" ht="12.7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row>
    <row r="392" spans="1:26" ht="12.7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row>
    <row r="393" spans="1:26" ht="12.7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row>
    <row r="394" spans="1:26" ht="12.7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row>
    <row r="395" spans="1:26" ht="12.7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row>
    <row r="396" spans="1:26" ht="12.7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row>
    <row r="397" spans="1:26" ht="12.7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row>
    <row r="398" spans="1:26" ht="12.7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row>
    <row r="399" spans="1:26" ht="12.7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row>
    <row r="400" spans="1:26" ht="12.7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row>
    <row r="401" spans="1:26" ht="12.7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row>
    <row r="402" spans="1:26" ht="12.7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row>
    <row r="403" spans="1:26" ht="12.7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row>
    <row r="404" spans="1:26" ht="12.7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row>
    <row r="405" spans="1:26" ht="12.7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row>
    <row r="406" spans="1:26" ht="12.7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row>
    <row r="407" spans="1:26" ht="12.7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row>
    <row r="408" spans="1:26" ht="12.7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row>
    <row r="409" spans="1:26" ht="12.7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row>
    <row r="410" spans="1:26" ht="12.7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row>
    <row r="411" spans="1:26" ht="12.7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row>
    <row r="412" spans="1:26" ht="12.7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row>
    <row r="413" spans="1:26" ht="12.7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row>
    <row r="414" spans="1:26" ht="12.7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row>
    <row r="415" spans="1:26" ht="12.7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row>
    <row r="416" spans="1:26" ht="12.7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row>
    <row r="417" spans="1:26" ht="12.7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row>
    <row r="418" spans="1:26" ht="12.7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row>
    <row r="419" spans="1:26" ht="12.7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row>
    <row r="420" spans="1:26" ht="12.7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row>
    <row r="421" spans="1:26" ht="12.7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row>
    <row r="422" spans="1:26" ht="12.7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row>
    <row r="423" spans="1:26" ht="12.7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row>
    <row r="424" spans="1:26" ht="12.7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row>
    <row r="425" spans="1:26" ht="12.7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row>
    <row r="426" spans="1:26" ht="12.7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row>
    <row r="427" spans="1:26" ht="12.7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row>
    <row r="428" spans="1:26" ht="12.7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row>
    <row r="429" spans="1:26" ht="12.7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row>
    <row r="430" spans="1:26" ht="12.7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row>
    <row r="431" spans="1:26" ht="12.7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row>
    <row r="432" spans="1:26" ht="12.7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row>
    <row r="433" spans="1:26" ht="12.7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row>
    <row r="434" spans="1:26" ht="12.7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row>
    <row r="435" spans="1:26" ht="12.7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row>
    <row r="436" spans="1:26" ht="12.7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row>
    <row r="437" spans="1:26" ht="12.7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row>
    <row r="438" spans="1:26" ht="12.7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row>
    <row r="439" spans="1:26" ht="12.7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row>
    <row r="440" spans="1:26" ht="12.7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row>
    <row r="441" spans="1:26" ht="12.7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row>
    <row r="442" spans="1:26" ht="12.7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row>
    <row r="443" spans="1:26" ht="12.7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row>
    <row r="444" spans="1:26" ht="12.7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row>
    <row r="445" spans="1:26" ht="12.7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row>
    <row r="446" spans="1:26" ht="12.7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row>
    <row r="447" spans="1:26" ht="12.7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row>
    <row r="448" spans="1:26" ht="12.7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row>
    <row r="449" spans="1:26" ht="12.7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row>
    <row r="450" spans="1:26" ht="12.7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row>
    <row r="451" spans="1:26" ht="12.7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row>
    <row r="452" spans="1:26" ht="12.7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row>
    <row r="453" spans="1:26" ht="12.7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row>
    <row r="454" spans="1:26" ht="12.7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row>
    <row r="455" spans="1:26" ht="12.7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row>
    <row r="456" spans="1:26" ht="12.7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row>
    <row r="457" spans="1:26" ht="12.7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row>
    <row r="458" spans="1:26" ht="12.7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row>
    <row r="459" spans="1:26" ht="12.7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row>
    <row r="460" spans="1:26" ht="12.7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row>
    <row r="461" spans="1:26" ht="12.7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row>
    <row r="462" spans="1:26" ht="12.7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row>
    <row r="463" spans="1:26" ht="12.7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row>
    <row r="464" spans="1:26" ht="12.7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row>
    <row r="465" spans="1:26" ht="12.7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row>
    <row r="466" spans="1:26" ht="12.7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row>
    <row r="467" spans="1:26" ht="12.7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row>
    <row r="468" spans="1:26" ht="12.7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row>
    <row r="469" spans="1:26" ht="12.7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row>
    <row r="470" spans="1:26" ht="12.7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row>
    <row r="471" spans="1:26" ht="12.7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row>
    <row r="472" spans="1:26" ht="12.7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row>
    <row r="473" spans="1:26" ht="12.7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row>
    <row r="474" spans="1:26" ht="12.7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row>
    <row r="475" spans="1:26" ht="12.7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row>
    <row r="476" spans="1:26" ht="12.7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row>
    <row r="477" spans="1:26" ht="12.7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row>
    <row r="478" spans="1:26" ht="12.7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row>
    <row r="479" spans="1:26" ht="12.7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row>
    <row r="480" spans="1:26" ht="12.7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row>
    <row r="481" spans="1:26" ht="12.7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row>
    <row r="482" spans="1:26" ht="12.7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row>
    <row r="483" spans="1:26" ht="12.7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row>
    <row r="484" spans="1:26" ht="12.7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row>
    <row r="485" spans="1:26" ht="12.7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row>
    <row r="486" spans="1:26" ht="12.7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row>
    <row r="487" spans="1:26" ht="12.7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row>
    <row r="488" spans="1:26" ht="12.7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row>
    <row r="489" spans="1:26" ht="12.7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row>
    <row r="490" spans="1:26" ht="12.7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row>
    <row r="491" spans="1:26" ht="12.7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row>
    <row r="492" spans="1:26" ht="12.7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row>
    <row r="493" spans="1:26" ht="12.7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row>
    <row r="494" spans="1:26" ht="12.7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row>
    <row r="495" spans="1:26" ht="12.7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row>
    <row r="496" spans="1:26" ht="12.7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row>
    <row r="497" spans="1:26" ht="12.7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row>
    <row r="498" spans="1:26" ht="12.7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row>
    <row r="499" spans="1:26" ht="12.7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row>
    <row r="500" spans="1:26" ht="12.7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row>
    <row r="501" spans="1:26" ht="12.7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row>
    <row r="502" spans="1:26" ht="12.7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row>
    <row r="503" spans="1:26" ht="12.7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row>
    <row r="504" spans="1:26" ht="12.7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row>
    <row r="505" spans="1:26" ht="12.7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row>
    <row r="506" spans="1:26" ht="12.7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row>
    <row r="507" spans="1:26" ht="12.7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row>
    <row r="508" spans="1:26" ht="12.7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row>
    <row r="509" spans="1:26" ht="12.7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row>
    <row r="510" spans="1:26" ht="12.7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row>
    <row r="511" spans="1:26" ht="12.7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row>
    <row r="512" spans="1:26" ht="12.7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row>
    <row r="513" spans="1:26" ht="12.7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row>
    <row r="514" spans="1:26" ht="12.7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row>
    <row r="515" spans="1:26" ht="12.7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row>
    <row r="516" spans="1:26" ht="12.7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row>
    <row r="517" spans="1:26" ht="12.7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row>
    <row r="518" spans="1:26" ht="12.7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row>
    <row r="519" spans="1:26" ht="12.7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row>
    <row r="520" spans="1:26" ht="12.7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row>
    <row r="521" spans="1:26" ht="12.7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row>
    <row r="522" spans="1:26" ht="12.7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row>
    <row r="523" spans="1:26" ht="12.7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row>
    <row r="524" spans="1:26" ht="12.7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row>
    <row r="525" spans="1:26" ht="12.7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row>
    <row r="526" spans="1:26" ht="12.7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row>
    <row r="527" spans="1:26" ht="12.7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row>
    <row r="528" spans="1:26" ht="12.7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row>
    <row r="529" spans="1:26" ht="12.7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row>
    <row r="530" spans="1:26" ht="12.7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row>
    <row r="531" spans="1:26" ht="12.7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row>
    <row r="532" spans="1:26" ht="12.7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row>
    <row r="533" spans="1:26" ht="12.7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row>
    <row r="534" spans="1:26" ht="12.7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row>
    <row r="535" spans="1:26" ht="12.7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row>
    <row r="536" spans="1:26" ht="12.7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row>
    <row r="537" spans="1:26" ht="12.7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row>
    <row r="538" spans="1:26" ht="12.7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row>
    <row r="539" spans="1:26" ht="12.7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row>
    <row r="540" spans="1:26" ht="12.7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row>
    <row r="541" spans="1:26" ht="12.7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row>
    <row r="542" spans="1:26" ht="12.7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row>
    <row r="543" spans="1:26" ht="12.7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row>
    <row r="544" spans="1:26" ht="12.7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row>
    <row r="545" spans="1:26" ht="12.7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row>
    <row r="546" spans="1:26" ht="12.7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row>
    <row r="547" spans="1:26" ht="12.7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row>
    <row r="548" spans="1:26" ht="12.7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row>
    <row r="549" spans="1:26" ht="12.7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row>
    <row r="550" spans="1:26" ht="12.7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row>
    <row r="551" spans="1:26" ht="12.7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row>
    <row r="552" spans="1:26" ht="12.7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row>
    <row r="553" spans="1:26" ht="12.7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row>
    <row r="554" spans="1:26" ht="12.7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row>
    <row r="555" spans="1:26" ht="12.7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row>
    <row r="556" spans="1:26" ht="12.7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row>
    <row r="557" spans="1:26" ht="12.7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row>
    <row r="558" spans="1:26" ht="12.7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row>
    <row r="559" spans="1:26" ht="12.7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row>
    <row r="560" spans="1:26" ht="12.7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row>
    <row r="561" spans="1:26" ht="12.7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row>
    <row r="562" spans="1:26" ht="12.7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row>
    <row r="563" spans="1:26" ht="12.7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row>
    <row r="564" spans="1:26" ht="12.7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row>
    <row r="565" spans="1:26" ht="12.7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row>
    <row r="566" spans="1:26" ht="12.7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row>
    <row r="567" spans="1:26" ht="12.7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row>
    <row r="568" spans="1:26" ht="12.7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row>
    <row r="569" spans="1:26" ht="12.7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row>
    <row r="570" spans="1:26" ht="12.7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row>
    <row r="571" spans="1:26" ht="12.7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row>
    <row r="572" spans="1:26" ht="12.7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row>
    <row r="573" spans="1:26" ht="12.7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row>
    <row r="574" spans="1:26" ht="12.7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row>
    <row r="575" spans="1:26" ht="12.7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row>
    <row r="576" spans="1:26" ht="12.7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row>
    <row r="577" spans="1:26" ht="12.7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row>
    <row r="578" spans="1:26" ht="12.7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row>
    <row r="579" spans="1:26" ht="12.7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row>
    <row r="580" spans="1:26" ht="12.7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row>
    <row r="581" spans="1:26" ht="12.7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row>
    <row r="582" spans="1:26" ht="12.7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row>
    <row r="583" spans="1:26" ht="12.7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row>
    <row r="584" spans="1:26" ht="12.7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row>
    <row r="585" spans="1:26" ht="12.7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row>
    <row r="586" spans="1:26" ht="12.7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row>
    <row r="587" spans="1:26" ht="12.7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row>
    <row r="588" spans="1:26" ht="12.7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row>
    <row r="589" spans="1:26" ht="12.7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row>
    <row r="590" spans="1:26" ht="12.7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row>
    <row r="591" spans="1:26" ht="12.7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row>
    <row r="592" spans="1:26" ht="12.7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row>
    <row r="593" spans="1:26" ht="12.7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row>
    <row r="594" spans="1:26" ht="12.7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row>
    <row r="595" spans="1:26" ht="12.7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row>
    <row r="596" spans="1:26" ht="12.7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row>
    <row r="597" spans="1:26" ht="12.7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row>
    <row r="598" spans="1:26" ht="12.7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row>
    <row r="599" spans="1:26" ht="12.7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row>
    <row r="600" spans="1:26" ht="12.7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row>
    <row r="601" spans="1:26" ht="12.7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row>
    <row r="602" spans="1:26" ht="12.7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row>
    <row r="603" spans="1:26" ht="12.7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row>
    <row r="604" spans="1:26" ht="12.7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row>
    <row r="605" spans="1:26" ht="12.7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row>
    <row r="606" spans="1:26" ht="12.7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row>
    <row r="607" spans="1:26" ht="12.7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row>
    <row r="608" spans="1:26" ht="12.7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row>
    <row r="609" spans="1:26" ht="12.7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row>
    <row r="610" spans="1:26" ht="12.7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row>
    <row r="611" spans="1:26" ht="12.7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row>
    <row r="612" spans="1:26" ht="12.7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row>
    <row r="613" spans="1:26" ht="12.7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row>
    <row r="614" spans="1:26" ht="12.7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row>
    <row r="615" spans="1:26" ht="12.7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row>
    <row r="616" spans="1:26" ht="12.7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row>
    <row r="617" spans="1:26" ht="12.7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row>
    <row r="618" spans="1:26" ht="12.7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row>
    <row r="619" spans="1:26" ht="12.7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row>
    <row r="620" spans="1:26" ht="12.7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row>
    <row r="621" spans="1:26" ht="12.7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row>
    <row r="622" spans="1:26" ht="12.7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row>
    <row r="623" spans="1:26" ht="12.7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row>
    <row r="624" spans="1:26" ht="12.7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row>
    <row r="625" spans="1:26" ht="12.7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row>
    <row r="626" spans="1:26" ht="12.7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row>
    <row r="627" spans="1:26" ht="12.7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row>
    <row r="628" spans="1:26" ht="12.7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row>
    <row r="629" spans="1:26" ht="12.7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row>
    <row r="630" spans="1:26" ht="12.7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row>
    <row r="631" spans="1:26" ht="12.7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row>
    <row r="632" spans="1:26" ht="12.7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row>
    <row r="633" spans="1:26" ht="12.7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row>
    <row r="634" spans="1:26" ht="12.7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row>
    <row r="635" spans="1:26" ht="12.7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row>
    <row r="636" spans="1:26" ht="12.7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row>
    <row r="637" spans="1:26" ht="12.7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row>
    <row r="638" spans="1:26" ht="12.7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row>
    <row r="639" spans="1:26" ht="12.7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row>
    <row r="640" spans="1:26" ht="12.7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row>
    <row r="641" spans="1:26" ht="12.7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row>
    <row r="642" spans="1:26" ht="12.7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row>
    <row r="643" spans="1:26" ht="12.7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row>
    <row r="644" spans="1:26" ht="12.7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row>
    <row r="645" spans="1:26" ht="12.7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row>
    <row r="646" spans="1:26" ht="12.7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row>
    <row r="647" spans="1:26" ht="12.7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row>
    <row r="648" spans="1:26" ht="12.7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row>
    <row r="649" spans="1:26" ht="12.7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row>
    <row r="650" spans="1:26" ht="12.7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row>
    <row r="651" spans="1:26" ht="12.7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row>
    <row r="652" spans="1:26" ht="12.7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row>
    <row r="653" spans="1:26" ht="12.7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row>
    <row r="654" spans="1:26" ht="12.7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row>
    <row r="655" spans="1:26" ht="12.7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row>
    <row r="656" spans="1:26" ht="12.7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row>
    <row r="657" spans="1:26" ht="12.7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row>
    <row r="658" spans="1:26" ht="12.7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row>
    <row r="659" spans="1:26" ht="12.7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row>
    <row r="660" spans="1:26" ht="12.7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row>
    <row r="661" spans="1:26" ht="12.7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row>
    <row r="662" spans="1:26" ht="12.7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row>
    <row r="663" spans="1:26" ht="12.7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row>
    <row r="664" spans="1:26" ht="12.7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row>
    <row r="665" spans="1:26" ht="12.7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row>
    <row r="666" spans="1:26" ht="12.7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row>
    <row r="667" spans="1:26" ht="12.7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row>
    <row r="668" spans="1:26" ht="12.7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row>
    <row r="669" spans="1:26" ht="12.7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row>
    <row r="670" spans="1:26" ht="12.7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row>
    <row r="671" spans="1:26" ht="12.7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row>
    <row r="672" spans="1:26" ht="12.7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row>
    <row r="673" spans="1:26" ht="12.7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row>
    <row r="674" spans="1:26" ht="12.7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row>
    <row r="675" spans="1:26" ht="12.7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row>
    <row r="676" spans="1:26" ht="12.7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row>
    <row r="677" spans="1:26" ht="12.7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row>
    <row r="678" spans="1:26" ht="12.7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row>
    <row r="679" spans="1:26" ht="12.7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row>
    <row r="680" spans="1:26" ht="12.7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row>
    <row r="681" spans="1:26" ht="12.7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row>
    <row r="682" spans="1:26" ht="12.7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row>
    <row r="683" spans="1:26" ht="12.7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row>
    <row r="684" spans="1:26" ht="12.7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row>
    <row r="685" spans="1:26" ht="12.7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row>
    <row r="686" spans="1:26" ht="12.7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row>
    <row r="687" spans="1:26" ht="12.7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row>
    <row r="688" spans="1:26" ht="12.7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row>
    <row r="689" spans="1:26" ht="12.7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row>
    <row r="690" spans="1:26" ht="12.7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row>
    <row r="691" spans="1:26" ht="12.7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row>
    <row r="692" spans="1:26" ht="12.7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row>
    <row r="693" spans="1:26" ht="12.7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row>
    <row r="694" spans="1:26" ht="12.7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row>
    <row r="695" spans="1:26" ht="12.7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row>
    <row r="696" spans="1:26" ht="12.7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row>
    <row r="697" spans="1:26" ht="12.7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row>
    <row r="698" spans="1:26" ht="12.7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row>
    <row r="699" spans="1:26" ht="12.7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row>
    <row r="700" spans="1:26" ht="12.7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row>
    <row r="701" spans="1:26" ht="12.7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row>
    <row r="702" spans="1:26" ht="12.7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row>
    <row r="703" spans="1:26" ht="12.7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row>
    <row r="704" spans="1:26" ht="12.7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row>
    <row r="705" spans="1:26" ht="12.7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row>
    <row r="706" spans="1:26" ht="12.7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row>
    <row r="707" spans="1:26" ht="12.7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row>
    <row r="708" spans="1:26" ht="12.7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row>
    <row r="709" spans="1:26" ht="12.7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row>
    <row r="710" spans="1:26" ht="12.7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row>
    <row r="711" spans="1:26" ht="12.7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row>
    <row r="712" spans="1:26" ht="12.7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row>
    <row r="713" spans="1:26" ht="12.7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row>
    <row r="714" spans="1:26" ht="12.7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row>
    <row r="715" spans="1:26" ht="12.7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row>
    <row r="716" spans="1:26" ht="12.7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row>
    <row r="717" spans="1:26" ht="12.7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row>
    <row r="718" spans="1:26" ht="12.7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row>
    <row r="719" spans="1:26" ht="12.7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row>
    <row r="720" spans="1:26" ht="12.7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row>
    <row r="721" spans="1:26" ht="12.7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row>
    <row r="722" spans="1:26" ht="12.7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row>
    <row r="723" spans="1:26" ht="12.7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row>
    <row r="724" spans="1:26" ht="12.7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row>
    <row r="725" spans="1:26" ht="12.7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row>
    <row r="726" spans="1:26" ht="12.7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row>
    <row r="727" spans="1:26" ht="12.7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row>
    <row r="728" spans="1:26" ht="12.7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row>
    <row r="729" spans="1:26" ht="12.7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row>
    <row r="730" spans="1:26" ht="12.7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row>
    <row r="731" spans="1:26" ht="12.7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row>
    <row r="732" spans="1:26" ht="12.7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row>
    <row r="733" spans="1:26" ht="12.7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row>
    <row r="734" spans="1:26" ht="12.7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row>
    <row r="735" spans="1:26" ht="12.7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row>
    <row r="736" spans="1:26" ht="12.7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row>
    <row r="737" spans="1:26" ht="12.7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row>
    <row r="738" spans="1:26" ht="12.7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row>
    <row r="739" spans="1:26" ht="12.7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row>
    <row r="740" spans="1:26" ht="12.7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row>
    <row r="741" spans="1:26" ht="12.7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row>
    <row r="742" spans="1:26" ht="12.7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row>
    <row r="743" spans="1:26" ht="12.7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row>
    <row r="744" spans="1:26" ht="12.7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row>
    <row r="745" spans="1:26" ht="12.7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row>
    <row r="746" spans="1:26" ht="12.7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row>
    <row r="747" spans="1:26" ht="12.7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row>
    <row r="748" spans="1:26" ht="12.7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row>
    <row r="749" spans="1:26" ht="12.7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row>
    <row r="750" spans="1:26" ht="12.7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row>
    <row r="751" spans="1:26" ht="12.7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row>
    <row r="752" spans="1:26" ht="12.7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row>
    <row r="753" spans="1:26" ht="12.7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row>
    <row r="754" spans="1:26" ht="12.75" customHeight="1" x14ac:dyDescent="0.2">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row>
    <row r="755" spans="1:26" ht="12.75" customHeight="1" x14ac:dyDescent="0.2">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row>
    <row r="756" spans="1:26" ht="12.75" customHeight="1" x14ac:dyDescent="0.2">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row>
    <row r="757" spans="1:26" ht="12.75" customHeight="1" x14ac:dyDescent="0.2">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row>
    <row r="758" spans="1:26" ht="12.75" customHeight="1" x14ac:dyDescent="0.2">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row>
    <row r="759" spans="1:26" ht="12.75" customHeight="1" x14ac:dyDescent="0.2">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row>
    <row r="760" spans="1:26" ht="12.75" customHeight="1" x14ac:dyDescent="0.2">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row>
    <row r="761" spans="1:26" ht="12.75" customHeight="1" x14ac:dyDescent="0.2">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row>
    <row r="762" spans="1:26" ht="12.75" customHeight="1" x14ac:dyDescent="0.2">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row>
    <row r="763" spans="1:26" ht="12.75" customHeight="1" x14ac:dyDescent="0.2">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row>
    <row r="764" spans="1:26" ht="12.75" customHeight="1" x14ac:dyDescent="0.2">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row>
    <row r="765" spans="1:26" ht="12.75" customHeight="1" x14ac:dyDescent="0.2">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row>
    <row r="766" spans="1:26" ht="12.75" customHeight="1" x14ac:dyDescent="0.2">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row>
    <row r="767" spans="1:26" ht="12.75" customHeight="1" x14ac:dyDescent="0.2">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row>
    <row r="768" spans="1:26" ht="12.75" customHeight="1" x14ac:dyDescent="0.2">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row>
    <row r="769" spans="1:26" ht="12.75" customHeight="1" x14ac:dyDescent="0.2">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row>
    <row r="770" spans="1:26" ht="12.75" customHeight="1" x14ac:dyDescent="0.2">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row>
    <row r="771" spans="1:26" ht="12.75" customHeight="1" x14ac:dyDescent="0.2">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row>
    <row r="772" spans="1:26" ht="12.75" customHeight="1" x14ac:dyDescent="0.2">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row>
    <row r="773" spans="1:26" ht="12.75" customHeight="1" x14ac:dyDescent="0.2">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row>
    <row r="774" spans="1:26" ht="12.75" customHeight="1" x14ac:dyDescent="0.2">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row>
    <row r="775" spans="1:26" ht="12.75" customHeight="1" x14ac:dyDescent="0.2">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row>
    <row r="776" spans="1:26" ht="12.75" customHeight="1" x14ac:dyDescent="0.2">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row>
    <row r="777" spans="1:26" ht="12.75" customHeight="1" x14ac:dyDescent="0.2">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row>
    <row r="778" spans="1:26" ht="12.75" customHeight="1" x14ac:dyDescent="0.2">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row>
    <row r="779" spans="1:26" ht="12.75" customHeight="1" x14ac:dyDescent="0.2">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row>
    <row r="780" spans="1:26" ht="12.75" customHeight="1" x14ac:dyDescent="0.2">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row>
    <row r="781" spans="1:26" ht="12.75" customHeight="1" x14ac:dyDescent="0.2">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row>
    <row r="782" spans="1:26" ht="12.75" customHeight="1" x14ac:dyDescent="0.2">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row>
    <row r="783" spans="1:26" ht="12.75" customHeight="1" x14ac:dyDescent="0.2">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row>
    <row r="784" spans="1:26" ht="12.75" customHeight="1" x14ac:dyDescent="0.2">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row>
    <row r="785" spans="1:26" ht="12.75" customHeight="1" x14ac:dyDescent="0.2">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row>
    <row r="786" spans="1:26" ht="12.75" customHeight="1" x14ac:dyDescent="0.2">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row>
    <row r="787" spans="1:26" ht="12.75" customHeight="1" x14ac:dyDescent="0.2">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row>
    <row r="788" spans="1:26" ht="12.75" customHeight="1" x14ac:dyDescent="0.2">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row>
    <row r="789" spans="1:26" ht="12.75" customHeight="1" x14ac:dyDescent="0.2">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row>
    <row r="790" spans="1:26" ht="12.75" customHeight="1" x14ac:dyDescent="0.2">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row>
    <row r="791" spans="1:26" ht="12.75" customHeight="1" x14ac:dyDescent="0.2">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row>
    <row r="792" spans="1:26" ht="12.75" customHeight="1" x14ac:dyDescent="0.2">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row>
    <row r="793" spans="1:26" ht="12.75" customHeight="1" x14ac:dyDescent="0.2">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row>
    <row r="794" spans="1:26" ht="12.75" customHeight="1" x14ac:dyDescent="0.2">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row>
    <row r="795" spans="1:26" ht="12.75" customHeight="1" x14ac:dyDescent="0.2">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row>
    <row r="796" spans="1:26" ht="12.75" customHeight="1" x14ac:dyDescent="0.2">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row>
    <row r="797" spans="1:26" ht="12.75" customHeight="1" x14ac:dyDescent="0.2">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row>
    <row r="798" spans="1:26" ht="12.75" customHeight="1" x14ac:dyDescent="0.2">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1:26" ht="12.75" customHeight="1" x14ac:dyDescent="0.2">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row>
    <row r="800" spans="1:26" ht="12.75" customHeight="1" x14ac:dyDescent="0.2">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row>
    <row r="801" spans="1:26" ht="12.75" customHeight="1" x14ac:dyDescent="0.2">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row>
    <row r="802" spans="1:26" ht="12.75" customHeight="1" x14ac:dyDescent="0.2">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row>
    <row r="803" spans="1:26" ht="12.75" customHeight="1" x14ac:dyDescent="0.2">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row>
    <row r="804" spans="1:26" ht="12.75" customHeight="1" x14ac:dyDescent="0.2">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row>
    <row r="805" spans="1:26" ht="12.75" customHeight="1" x14ac:dyDescent="0.2">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row>
    <row r="806" spans="1:26" ht="12.75" customHeight="1" x14ac:dyDescent="0.2">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row>
    <row r="807" spans="1:26" ht="12.75" customHeight="1" x14ac:dyDescent="0.2">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row>
    <row r="808" spans="1:26" ht="12.75" customHeight="1" x14ac:dyDescent="0.2">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row>
    <row r="809" spans="1:26" ht="12.75" customHeight="1" x14ac:dyDescent="0.2">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row>
    <row r="810" spans="1:26" ht="12.75" customHeight="1" x14ac:dyDescent="0.2">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row>
    <row r="811" spans="1:26" ht="12.75" customHeight="1" x14ac:dyDescent="0.2">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row>
    <row r="812" spans="1:26" ht="12.75" customHeight="1" x14ac:dyDescent="0.2">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row>
    <row r="813" spans="1:26" ht="12.75" customHeight="1" x14ac:dyDescent="0.2">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row>
    <row r="814" spans="1:26" ht="12.75" customHeight="1" x14ac:dyDescent="0.2">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row>
    <row r="815" spans="1:26" ht="12.75" customHeight="1" x14ac:dyDescent="0.2">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row>
    <row r="816" spans="1:26" ht="12.75" customHeight="1" x14ac:dyDescent="0.2">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row>
    <row r="817" spans="1:26" ht="12.75" customHeight="1" x14ac:dyDescent="0.2">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row>
    <row r="818" spans="1:26" ht="12.75" customHeight="1" x14ac:dyDescent="0.2">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row>
    <row r="819" spans="1:26" ht="12.75" customHeight="1" x14ac:dyDescent="0.2">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row>
    <row r="820" spans="1:26" ht="12.75" customHeight="1" x14ac:dyDescent="0.2">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row>
    <row r="821" spans="1:26" ht="12.75" customHeight="1" x14ac:dyDescent="0.2">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row>
    <row r="822" spans="1:26" ht="12.75" customHeight="1" x14ac:dyDescent="0.2">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row>
    <row r="823" spans="1:26" ht="12.75" customHeight="1" x14ac:dyDescent="0.2">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row>
    <row r="824" spans="1:26" ht="12.75" customHeight="1" x14ac:dyDescent="0.2">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row>
    <row r="825" spans="1:26" ht="12.75" customHeight="1" x14ac:dyDescent="0.2">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row>
    <row r="826" spans="1:26" ht="12.75" customHeight="1" x14ac:dyDescent="0.2">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row>
    <row r="827" spans="1:26" ht="12.75" customHeight="1" x14ac:dyDescent="0.2">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row>
    <row r="828" spans="1:26" ht="12.75" customHeight="1" x14ac:dyDescent="0.2">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row>
    <row r="829" spans="1:26" ht="12.75" customHeight="1" x14ac:dyDescent="0.2">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row>
    <row r="830" spans="1:26" ht="12.75" customHeight="1" x14ac:dyDescent="0.2">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row>
    <row r="831" spans="1:26" ht="12.75" customHeight="1" x14ac:dyDescent="0.2">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row>
    <row r="832" spans="1:26" ht="12.75" customHeight="1" x14ac:dyDescent="0.2">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row>
    <row r="833" spans="1:26" ht="12.75" customHeight="1" x14ac:dyDescent="0.2">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row>
    <row r="834" spans="1:26" ht="12.75" customHeight="1" x14ac:dyDescent="0.2">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row>
    <row r="835" spans="1:26" ht="12.75" customHeight="1" x14ac:dyDescent="0.2">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row>
    <row r="836" spans="1:26" ht="12.75" customHeight="1" x14ac:dyDescent="0.2">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row>
    <row r="837" spans="1:26" ht="12.75" customHeight="1" x14ac:dyDescent="0.2">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row>
    <row r="838" spans="1:26" ht="12.75" customHeight="1" x14ac:dyDescent="0.2">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row>
    <row r="839" spans="1:26" ht="12.75" customHeight="1" x14ac:dyDescent="0.2">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row>
    <row r="840" spans="1:26" ht="12.75" customHeight="1" x14ac:dyDescent="0.2">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row>
    <row r="841" spans="1:26" ht="12.75" customHeight="1" x14ac:dyDescent="0.2">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row>
    <row r="842" spans="1:26" ht="12.75" customHeight="1" x14ac:dyDescent="0.2">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row>
    <row r="843" spans="1:26" ht="12.75" customHeight="1" x14ac:dyDescent="0.2">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row>
    <row r="844" spans="1:26" ht="12.75" customHeight="1" x14ac:dyDescent="0.2">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row>
    <row r="845" spans="1:26" ht="12.75" customHeight="1" x14ac:dyDescent="0.2">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row>
    <row r="846" spans="1:26" ht="12.75" customHeight="1" x14ac:dyDescent="0.2">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row>
    <row r="847" spans="1:26" ht="12.75" customHeight="1" x14ac:dyDescent="0.2">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row>
    <row r="848" spans="1:26" ht="12.75" customHeight="1" x14ac:dyDescent="0.2">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row>
    <row r="849" spans="1:26" ht="12.75" customHeight="1" x14ac:dyDescent="0.2">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row>
    <row r="850" spans="1:26" ht="12.75" customHeight="1" x14ac:dyDescent="0.2">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row>
    <row r="851" spans="1:26" ht="12.75" customHeight="1" x14ac:dyDescent="0.2">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row>
    <row r="852" spans="1:26" ht="12.75" customHeight="1" x14ac:dyDescent="0.2">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row>
    <row r="853" spans="1:26" ht="12.75" customHeight="1" x14ac:dyDescent="0.2">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row>
    <row r="854" spans="1:26" ht="12.75" customHeight="1" x14ac:dyDescent="0.2">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row>
    <row r="855" spans="1:26" ht="12.75" customHeight="1" x14ac:dyDescent="0.2">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row>
    <row r="856" spans="1:26" ht="12.75" customHeight="1" x14ac:dyDescent="0.2">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row>
    <row r="857" spans="1:26" ht="12.75" customHeight="1" x14ac:dyDescent="0.2">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row>
    <row r="858" spans="1:26" ht="12.75" customHeight="1" x14ac:dyDescent="0.2">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row>
    <row r="859" spans="1:26" ht="12.75" customHeight="1" x14ac:dyDescent="0.2">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row>
    <row r="860" spans="1:26" ht="12.75" customHeight="1" x14ac:dyDescent="0.2">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row>
    <row r="861" spans="1:26" ht="12.75" customHeight="1" x14ac:dyDescent="0.2">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row>
    <row r="862" spans="1:26" ht="12.75" customHeight="1" x14ac:dyDescent="0.2">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row>
    <row r="863" spans="1:26" ht="12.75" customHeight="1" x14ac:dyDescent="0.2">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row>
    <row r="864" spans="1:26" ht="12.75" customHeight="1" x14ac:dyDescent="0.2">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row>
    <row r="865" spans="1:26" ht="12.75" customHeight="1" x14ac:dyDescent="0.2">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row>
    <row r="866" spans="1:26" ht="12.75" customHeight="1" x14ac:dyDescent="0.2">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row>
    <row r="867" spans="1:26" ht="12.75" customHeight="1" x14ac:dyDescent="0.2">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row>
    <row r="868" spans="1:26" ht="12.75" customHeight="1" x14ac:dyDescent="0.2">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row>
    <row r="869" spans="1:26" ht="12.75" customHeight="1" x14ac:dyDescent="0.2">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row>
    <row r="870" spans="1:26" ht="12.75" customHeight="1" x14ac:dyDescent="0.2">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row>
    <row r="871" spans="1:26" ht="12.75" customHeight="1" x14ac:dyDescent="0.2">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row>
    <row r="872" spans="1:26" ht="12.75" customHeight="1" x14ac:dyDescent="0.2">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row>
    <row r="873" spans="1:26" ht="12.75" customHeight="1" x14ac:dyDescent="0.2">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row>
    <row r="874" spans="1:26" ht="12.75" customHeight="1" x14ac:dyDescent="0.2">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row>
    <row r="875" spans="1:26" ht="12.75" customHeight="1" x14ac:dyDescent="0.2">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row>
    <row r="876" spans="1:26" ht="12.75" customHeight="1" x14ac:dyDescent="0.2">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row>
    <row r="877" spans="1:26" ht="12.75" customHeight="1" x14ac:dyDescent="0.2">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row>
    <row r="878" spans="1:26" ht="12.75" customHeight="1" x14ac:dyDescent="0.2">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row>
    <row r="879" spans="1:26" ht="12.75" customHeight="1" x14ac:dyDescent="0.2">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row>
    <row r="880" spans="1:26" ht="12.75" customHeight="1" x14ac:dyDescent="0.2">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row>
    <row r="881" spans="1:26" ht="12.75" customHeight="1" x14ac:dyDescent="0.2">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row>
    <row r="882" spans="1:26" ht="12.75" customHeight="1" x14ac:dyDescent="0.2">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row>
    <row r="883" spans="1:26" ht="12.75" customHeight="1" x14ac:dyDescent="0.2">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row>
    <row r="884" spans="1:26" ht="12.75" customHeight="1" x14ac:dyDescent="0.2">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row>
    <row r="885" spans="1:26" ht="12.75" customHeight="1" x14ac:dyDescent="0.2">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row>
    <row r="886" spans="1:26" ht="12.75" customHeight="1" x14ac:dyDescent="0.2">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row>
    <row r="887" spans="1:26" ht="12.75" customHeight="1" x14ac:dyDescent="0.2">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row>
    <row r="888" spans="1:26" ht="12.75" customHeight="1" x14ac:dyDescent="0.2">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row>
    <row r="889" spans="1:26" ht="12.75" customHeight="1" x14ac:dyDescent="0.2">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row>
    <row r="890" spans="1:26" ht="12.75" customHeight="1" x14ac:dyDescent="0.2">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row>
    <row r="891" spans="1:26" ht="12.75" customHeight="1" x14ac:dyDescent="0.2">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row>
    <row r="892" spans="1:26" ht="12.75" customHeight="1" x14ac:dyDescent="0.2">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row>
    <row r="893" spans="1:26" ht="12.75" customHeight="1" x14ac:dyDescent="0.2">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row>
    <row r="894" spans="1:26" ht="12.75" customHeight="1" x14ac:dyDescent="0.2">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row>
    <row r="895" spans="1:26" ht="12.75" customHeight="1" x14ac:dyDescent="0.2">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row>
    <row r="896" spans="1:26" ht="12.75" customHeight="1" x14ac:dyDescent="0.2">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row>
    <row r="897" spans="1:26" ht="12.75" customHeight="1" x14ac:dyDescent="0.2">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row>
    <row r="898" spans="1:26" ht="12.75" customHeight="1" x14ac:dyDescent="0.2">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row>
    <row r="899" spans="1:26" ht="12.75" customHeight="1" x14ac:dyDescent="0.2">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row>
    <row r="900" spans="1:26" ht="12.75" customHeight="1" x14ac:dyDescent="0.2">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row>
    <row r="901" spans="1:26" ht="12.75" customHeight="1" x14ac:dyDescent="0.2">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row>
    <row r="902" spans="1:26" ht="12.75" customHeight="1" x14ac:dyDescent="0.2">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row>
    <row r="903" spans="1:26" ht="12.75" customHeight="1" x14ac:dyDescent="0.2">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row>
    <row r="904" spans="1:26" ht="12.75" customHeight="1" x14ac:dyDescent="0.2">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row>
    <row r="905" spans="1:26" ht="12.75" customHeight="1" x14ac:dyDescent="0.2">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row>
    <row r="906" spans="1:26" ht="12.75" customHeight="1" x14ac:dyDescent="0.2">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row>
    <row r="907" spans="1:26" ht="12.75" customHeight="1" x14ac:dyDescent="0.2">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row>
    <row r="908" spans="1:26" ht="12.75" customHeight="1" x14ac:dyDescent="0.2">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row>
    <row r="909" spans="1:26" ht="12.75" customHeight="1" x14ac:dyDescent="0.2">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row>
    <row r="910" spans="1:26" ht="12.75" customHeight="1" x14ac:dyDescent="0.2">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row>
    <row r="911" spans="1:26" ht="12.75" customHeight="1" x14ac:dyDescent="0.2">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row>
    <row r="912" spans="1:26" ht="12.75" customHeight="1" x14ac:dyDescent="0.2">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row>
    <row r="913" spans="1:26" ht="12.75" customHeight="1" x14ac:dyDescent="0.2">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row>
    <row r="914" spans="1:26" ht="12.75" customHeight="1" x14ac:dyDescent="0.2">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row>
    <row r="915" spans="1:26" ht="12.75" customHeight="1" x14ac:dyDescent="0.2">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row>
    <row r="916" spans="1:26" ht="12.75" customHeight="1" x14ac:dyDescent="0.2">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row>
    <row r="917" spans="1:26" ht="12.75" customHeight="1" x14ac:dyDescent="0.2">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row>
    <row r="918" spans="1:26" ht="12.75" customHeight="1" x14ac:dyDescent="0.2">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row>
    <row r="919" spans="1:26" ht="12.75" customHeight="1" x14ac:dyDescent="0.2">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row>
    <row r="920" spans="1:26" ht="12.75" customHeight="1" x14ac:dyDescent="0.2">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row>
    <row r="921" spans="1:26" ht="12.75" customHeight="1" x14ac:dyDescent="0.2">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row>
    <row r="922" spans="1:26" ht="12.75" customHeight="1" x14ac:dyDescent="0.2">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row>
    <row r="923" spans="1:26" ht="12.75" customHeight="1" x14ac:dyDescent="0.2">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row>
    <row r="924" spans="1:26" ht="12.75" customHeight="1" x14ac:dyDescent="0.2">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row>
    <row r="925" spans="1:26" ht="12.75" customHeight="1" x14ac:dyDescent="0.2">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row>
    <row r="926" spans="1:26" ht="12.75" customHeight="1" x14ac:dyDescent="0.2">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row>
    <row r="927" spans="1:26" ht="12.75" customHeight="1" x14ac:dyDescent="0.2">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row>
    <row r="928" spans="1:26" ht="12.75" customHeight="1" x14ac:dyDescent="0.2">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row>
    <row r="929" spans="1:26" ht="12.75" customHeight="1" x14ac:dyDescent="0.2">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row>
    <row r="930" spans="1:26" ht="12.75" customHeight="1" x14ac:dyDescent="0.2">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row>
    <row r="931" spans="1:26" ht="12.75" customHeight="1" x14ac:dyDescent="0.2">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row>
    <row r="932" spans="1:26" ht="12.75" customHeight="1" x14ac:dyDescent="0.2">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row>
    <row r="933" spans="1:26" ht="12.75" customHeight="1" x14ac:dyDescent="0.2">
      <c r="A933" s="114"/>
      <c r="B933" s="114"/>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row>
    <row r="934" spans="1:26" ht="12.75" customHeight="1" x14ac:dyDescent="0.2">
      <c r="A934" s="114"/>
      <c r="B934" s="114"/>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row>
    <row r="935" spans="1:26" ht="12.75" customHeight="1" x14ac:dyDescent="0.2">
      <c r="A935" s="114"/>
      <c r="B935" s="114"/>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row>
    <row r="936" spans="1:26" ht="12.75" customHeight="1" x14ac:dyDescent="0.2">
      <c r="A936" s="114"/>
      <c r="B936" s="114"/>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row>
    <row r="937" spans="1:26" ht="12.75" customHeight="1" x14ac:dyDescent="0.2">
      <c r="A937" s="114"/>
      <c r="B937" s="114"/>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row>
    <row r="938" spans="1:26" ht="12.75" customHeight="1" x14ac:dyDescent="0.2">
      <c r="A938" s="114"/>
      <c r="B938" s="114"/>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row>
    <row r="939" spans="1:26" ht="12.75" customHeight="1" x14ac:dyDescent="0.2">
      <c r="A939" s="114"/>
      <c r="B939" s="114"/>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row>
    <row r="940" spans="1:26" ht="12.75" customHeight="1" x14ac:dyDescent="0.2">
      <c r="A940" s="114"/>
      <c r="B940" s="114"/>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row>
    <row r="941" spans="1:26" ht="12.75" customHeight="1" x14ac:dyDescent="0.2">
      <c r="A941" s="114"/>
      <c r="B941" s="114"/>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row>
    <row r="942" spans="1:26" ht="12.75" customHeight="1" x14ac:dyDescent="0.2">
      <c r="A942" s="114"/>
      <c r="B942" s="114"/>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row>
    <row r="943" spans="1:26" ht="12.75" customHeight="1" x14ac:dyDescent="0.2">
      <c r="A943" s="114"/>
      <c r="B943" s="114"/>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row>
    <row r="944" spans="1:26" ht="12.75" customHeight="1" x14ac:dyDescent="0.2">
      <c r="A944" s="114"/>
      <c r="B944" s="114"/>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row>
    <row r="945" spans="1:26" ht="12.75" customHeight="1" x14ac:dyDescent="0.2">
      <c r="A945" s="114"/>
      <c r="B945" s="114"/>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row>
    <row r="946" spans="1:26" ht="12.75" customHeight="1" x14ac:dyDescent="0.2">
      <c r="A946" s="114"/>
      <c r="B946" s="114"/>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row>
    <row r="947" spans="1:26" ht="12.75" customHeight="1" x14ac:dyDescent="0.2">
      <c r="A947" s="114"/>
      <c r="B947" s="114"/>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row>
    <row r="948" spans="1:26" ht="12.75" customHeight="1" x14ac:dyDescent="0.2">
      <c r="A948" s="114"/>
      <c r="B948" s="114"/>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row>
    <row r="949" spans="1:26" ht="12.75" customHeight="1" x14ac:dyDescent="0.2">
      <c r="A949" s="114"/>
      <c r="B949" s="114"/>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row>
    <row r="950" spans="1:26" ht="12.75" customHeight="1" x14ac:dyDescent="0.2">
      <c r="A950" s="114"/>
      <c r="B950" s="114"/>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row>
    <row r="951" spans="1:26" ht="12.75" customHeight="1" x14ac:dyDescent="0.2">
      <c r="A951" s="114"/>
      <c r="B951" s="114"/>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row>
    <row r="952" spans="1:26" ht="12.75" customHeight="1" x14ac:dyDescent="0.2">
      <c r="A952" s="114"/>
      <c r="B952" s="114"/>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row>
    <row r="953" spans="1:26" ht="12.75" customHeight="1" x14ac:dyDescent="0.2">
      <c r="A953" s="114"/>
      <c r="B953" s="114"/>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row>
    <row r="954" spans="1:26" ht="12.75" customHeight="1" x14ac:dyDescent="0.2">
      <c r="A954" s="114"/>
      <c r="B954" s="114"/>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row>
    <row r="955" spans="1:26" ht="12.75" customHeight="1" x14ac:dyDescent="0.2">
      <c r="A955" s="114"/>
      <c r="B955" s="114"/>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row>
    <row r="956" spans="1:26" ht="12.75" customHeight="1" x14ac:dyDescent="0.2">
      <c r="A956" s="114"/>
      <c r="B956" s="114"/>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row>
    <row r="957" spans="1:26" ht="12.75" customHeight="1" x14ac:dyDescent="0.2">
      <c r="A957" s="114"/>
      <c r="B957" s="114"/>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row>
    <row r="958" spans="1:26" ht="12.75" customHeight="1" x14ac:dyDescent="0.2">
      <c r="A958" s="114"/>
      <c r="B958" s="114"/>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row>
    <row r="959" spans="1:26" ht="12.75" customHeight="1" x14ac:dyDescent="0.2">
      <c r="A959" s="114"/>
      <c r="B959" s="114"/>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row>
    <row r="960" spans="1:26" ht="12.75" customHeight="1" x14ac:dyDescent="0.2">
      <c r="A960" s="114"/>
      <c r="B960" s="114"/>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row>
    <row r="961" spans="1:26" ht="12.75" customHeight="1" x14ac:dyDescent="0.2">
      <c r="A961" s="114"/>
      <c r="B961" s="114"/>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row>
    <row r="962" spans="1:26" ht="12.75" customHeight="1" x14ac:dyDescent="0.2">
      <c r="A962" s="114"/>
      <c r="B962" s="114"/>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row>
    <row r="963" spans="1:26" ht="12.75" customHeight="1" x14ac:dyDescent="0.2">
      <c r="A963" s="114"/>
      <c r="B963" s="114"/>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row>
    <row r="964" spans="1:26" ht="12.75" customHeight="1" x14ac:dyDescent="0.2">
      <c r="A964" s="114"/>
      <c r="B964" s="114"/>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row>
    <row r="965" spans="1:26" ht="12.75" customHeight="1" x14ac:dyDescent="0.2">
      <c r="A965" s="114"/>
      <c r="B965" s="114"/>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row>
    <row r="966" spans="1:26" ht="12.75" customHeight="1" x14ac:dyDescent="0.2">
      <c r="A966" s="114"/>
      <c r="B966" s="114"/>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row>
    <row r="967" spans="1:26" ht="12.75" customHeight="1" x14ac:dyDescent="0.2">
      <c r="A967" s="114"/>
      <c r="B967" s="114"/>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row>
    <row r="968" spans="1:26" ht="12.75" customHeight="1" x14ac:dyDescent="0.2">
      <c r="A968" s="114"/>
      <c r="B968" s="114"/>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row>
    <row r="969" spans="1:26" ht="12.75" customHeight="1" x14ac:dyDescent="0.2">
      <c r="A969" s="114"/>
      <c r="B969" s="114"/>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row>
    <row r="970" spans="1:26" ht="12.75" customHeight="1" x14ac:dyDescent="0.2">
      <c r="A970" s="114"/>
      <c r="B970" s="114"/>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row>
    <row r="971" spans="1:26" ht="12.75" customHeight="1" x14ac:dyDescent="0.2">
      <c r="A971" s="114"/>
      <c r="B971" s="114"/>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row>
    <row r="972" spans="1:26" ht="12.75" customHeight="1" x14ac:dyDescent="0.2">
      <c r="A972" s="114"/>
      <c r="B972" s="114"/>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row>
    <row r="973" spans="1:26" ht="12.75" customHeight="1" x14ac:dyDescent="0.2">
      <c r="A973" s="114"/>
      <c r="B973" s="114"/>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row>
    <row r="974" spans="1:26" ht="12.75" customHeight="1" x14ac:dyDescent="0.2">
      <c r="A974" s="114"/>
      <c r="B974" s="114"/>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row>
    <row r="975" spans="1:26" ht="12.75" customHeight="1" x14ac:dyDescent="0.2">
      <c r="A975" s="114"/>
      <c r="B975" s="114"/>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row>
    <row r="976" spans="1:26" ht="12.75" customHeight="1" x14ac:dyDescent="0.2">
      <c r="A976" s="114"/>
      <c r="B976" s="114"/>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row>
    <row r="977" spans="1:26" ht="12.75" customHeight="1" x14ac:dyDescent="0.2">
      <c r="A977" s="114"/>
      <c r="B977" s="114"/>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row>
    <row r="978" spans="1:26" ht="12.75" customHeight="1" x14ac:dyDescent="0.2">
      <c r="A978" s="114"/>
      <c r="B978" s="114"/>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row>
    <row r="979" spans="1:26" ht="12.75" customHeight="1" x14ac:dyDescent="0.2">
      <c r="A979" s="114"/>
      <c r="B979" s="114"/>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row>
    <row r="980" spans="1:26" ht="12.75" customHeight="1" x14ac:dyDescent="0.2">
      <c r="A980" s="114"/>
      <c r="B980" s="114"/>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row>
    <row r="981" spans="1:26" ht="12.75" customHeight="1" x14ac:dyDescent="0.2">
      <c r="A981" s="114"/>
      <c r="B981" s="114"/>
      <c r="C981" s="114"/>
      <c r="D981" s="114"/>
      <c r="E981" s="114"/>
      <c r="F981" s="114"/>
      <c r="G981" s="114"/>
      <c r="H981" s="114"/>
      <c r="I981" s="114"/>
      <c r="J981" s="114"/>
      <c r="K981" s="114"/>
      <c r="L981" s="114"/>
      <c r="M981" s="114"/>
      <c r="N981" s="114"/>
      <c r="O981" s="114"/>
      <c r="P981" s="114"/>
      <c r="Q981" s="114"/>
      <c r="R981" s="114"/>
      <c r="S981" s="114"/>
      <c r="T981" s="114"/>
      <c r="U981" s="114"/>
      <c r="V981" s="114"/>
      <c r="W981" s="114"/>
      <c r="X981" s="114"/>
      <c r="Y981" s="114"/>
      <c r="Z981" s="114"/>
    </row>
    <row r="982" spans="1:26" ht="12.75" customHeight="1" x14ac:dyDescent="0.2">
      <c r="A982" s="114"/>
      <c r="B982" s="114"/>
      <c r="C982" s="114"/>
      <c r="D982" s="114"/>
      <c r="E982" s="114"/>
      <c r="F982" s="114"/>
      <c r="G982" s="114"/>
      <c r="H982" s="114"/>
      <c r="I982" s="114"/>
      <c r="J982" s="114"/>
      <c r="K982" s="114"/>
      <c r="L982" s="114"/>
      <c r="M982" s="114"/>
      <c r="N982" s="114"/>
      <c r="O982" s="114"/>
      <c r="P982" s="114"/>
      <c r="Q982" s="114"/>
      <c r="R982" s="114"/>
      <c r="S982" s="114"/>
      <c r="T982" s="114"/>
      <c r="U982" s="114"/>
      <c r="V982" s="114"/>
      <c r="W982" s="114"/>
      <c r="X982" s="114"/>
      <c r="Y982" s="114"/>
      <c r="Z982" s="114"/>
    </row>
    <row r="983" spans="1:26" ht="12.75" customHeight="1" x14ac:dyDescent="0.2">
      <c r="A983" s="114"/>
      <c r="B983" s="114"/>
      <c r="C983" s="114"/>
      <c r="D983" s="114"/>
      <c r="E983" s="114"/>
      <c r="F983" s="114"/>
      <c r="G983" s="114"/>
      <c r="H983" s="114"/>
      <c r="I983" s="114"/>
      <c r="J983" s="114"/>
      <c r="K983" s="114"/>
      <c r="L983" s="114"/>
      <c r="M983" s="114"/>
      <c r="N983" s="114"/>
      <c r="O983" s="114"/>
      <c r="P983" s="114"/>
      <c r="Q983" s="114"/>
      <c r="R983" s="114"/>
      <c r="S983" s="114"/>
      <c r="T983" s="114"/>
      <c r="U983" s="114"/>
      <c r="V983" s="114"/>
      <c r="W983" s="114"/>
      <c r="X983" s="114"/>
      <c r="Y983" s="114"/>
      <c r="Z983" s="114"/>
    </row>
    <row r="984" spans="1:26" ht="12.75" customHeight="1" x14ac:dyDescent="0.2">
      <c r="A984" s="114"/>
      <c r="B984" s="114"/>
      <c r="C984" s="114"/>
      <c r="D984" s="114"/>
      <c r="E984" s="114"/>
      <c r="F984" s="114"/>
      <c r="G984" s="114"/>
      <c r="H984" s="114"/>
      <c r="I984" s="114"/>
      <c r="J984" s="114"/>
      <c r="K984" s="114"/>
      <c r="L984" s="114"/>
      <c r="M984" s="114"/>
      <c r="N984" s="114"/>
      <c r="O984" s="114"/>
      <c r="P984" s="114"/>
      <c r="Q984" s="114"/>
      <c r="R984" s="114"/>
      <c r="S984" s="114"/>
      <c r="T984" s="114"/>
      <c r="U984" s="114"/>
      <c r="V984" s="114"/>
      <c r="W984" s="114"/>
      <c r="X984" s="114"/>
      <c r="Y984" s="114"/>
      <c r="Z984" s="114"/>
    </row>
    <row r="985" spans="1:26" ht="12.75" customHeight="1" x14ac:dyDescent="0.2">
      <c r="A985" s="114"/>
      <c r="B985" s="114"/>
      <c r="C985" s="114"/>
      <c r="D985" s="114"/>
      <c r="E985" s="114"/>
      <c r="F985" s="114"/>
      <c r="G985" s="114"/>
      <c r="H985" s="114"/>
      <c r="I985" s="114"/>
      <c r="J985" s="114"/>
      <c r="K985" s="114"/>
      <c r="L985" s="114"/>
      <c r="M985" s="114"/>
      <c r="N985" s="114"/>
      <c r="O985" s="114"/>
      <c r="P985" s="114"/>
      <c r="Q985" s="114"/>
      <c r="R985" s="114"/>
      <c r="S985" s="114"/>
      <c r="T985" s="114"/>
      <c r="U985" s="114"/>
      <c r="V985" s="114"/>
      <c r="W985" s="114"/>
      <c r="X985" s="114"/>
      <c r="Y985" s="114"/>
      <c r="Z985" s="114"/>
    </row>
    <row r="986" spans="1:26" ht="12.75" customHeight="1" x14ac:dyDescent="0.2">
      <c r="A986" s="114"/>
      <c r="B986" s="114"/>
      <c r="C986" s="114"/>
      <c r="D986" s="114"/>
      <c r="E986" s="114"/>
      <c r="F986" s="114"/>
      <c r="G986" s="114"/>
      <c r="H986" s="114"/>
      <c r="I986" s="114"/>
      <c r="J986" s="114"/>
      <c r="K986" s="114"/>
      <c r="L986" s="114"/>
      <c r="M986" s="114"/>
      <c r="N986" s="114"/>
      <c r="O986" s="114"/>
      <c r="P986" s="114"/>
      <c r="Q986" s="114"/>
      <c r="R986" s="114"/>
      <c r="S986" s="114"/>
      <c r="T986" s="114"/>
      <c r="U986" s="114"/>
      <c r="V986" s="114"/>
      <c r="W986" s="114"/>
      <c r="X986" s="114"/>
      <c r="Y986" s="114"/>
      <c r="Z986" s="114"/>
    </row>
    <row r="987" spans="1:26" ht="12.75" customHeight="1" x14ac:dyDescent="0.2">
      <c r="A987" s="114"/>
      <c r="B987" s="114"/>
      <c r="C987" s="114"/>
      <c r="D987" s="114"/>
      <c r="E987" s="114"/>
      <c r="F987" s="114"/>
      <c r="G987" s="114"/>
      <c r="H987" s="114"/>
      <c r="I987" s="114"/>
      <c r="J987" s="114"/>
      <c r="K987" s="114"/>
      <c r="L987" s="114"/>
      <c r="M987" s="114"/>
      <c r="N987" s="114"/>
      <c r="O987" s="114"/>
      <c r="P987" s="114"/>
      <c r="Q987" s="114"/>
      <c r="R987" s="114"/>
      <c r="S987" s="114"/>
      <c r="T987" s="114"/>
      <c r="U987" s="114"/>
      <c r="V987" s="114"/>
      <c r="W987" s="114"/>
      <c r="X987" s="114"/>
      <c r="Y987" s="114"/>
      <c r="Z987" s="114"/>
    </row>
    <row r="988" spans="1:26" ht="12.75" customHeight="1" x14ac:dyDescent="0.2">
      <c r="A988" s="114"/>
      <c r="B988" s="114"/>
      <c r="C988" s="114"/>
      <c r="D988" s="114"/>
      <c r="E988" s="114"/>
      <c r="F988" s="114"/>
      <c r="G988" s="114"/>
      <c r="H988" s="114"/>
      <c r="I988" s="114"/>
      <c r="J988" s="114"/>
      <c r="K988" s="114"/>
      <c r="L988" s="114"/>
      <c r="M988" s="114"/>
      <c r="N988" s="114"/>
      <c r="O988" s="114"/>
      <c r="P988" s="114"/>
      <c r="Q988" s="114"/>
      <c r="R988" s="114"/>
      <c r="S988" s="114"/>
      <c r="T988" s="114"/>
      <c r="U988" s="114"/>
      <c r="V988" s="114"/>
      <c r="W988" s="114"/>
      <c r="X988" s="114"/>
      <c r="Y988" s="114"/>
      <c r="Z988" s="114"/>
    </row>
    <row r="989" spans="1:26" ht="12.75" customHeight="1" x14ac:dyDescent="0.2">
      <c r="A989" s="114"/>
      <c r="B989" s="114"/>
      <c r="C989" s="114"/>
      <c r="D989" s="114"/>
      <c r="E989" s="114"/>
      <c r="F989" s="114"/>
      <c r="G989" s="114"/>
      <c r="H989" s="114"/>
      <c r="I989" s="114"/>
      <c r="J989" s="114"/>
      <c r="K989" s="114"/>
      <c r="L989" s="114"/>
      <c r="M989" s="114"/>
      <c r="N989" s="114"/>
      <c r="O989" s="114"/>
      <c r="P989" s="114"/>
      <c r="Q989" s="114"/>
      <c r="R989" s="114"/>
      <c r="S989" s="114"/>
      <c r="T989" s="114"/>
      <c r="U989" s="114"/>
      <c r="V989" s="114"/>
      <c r="W989" s="114"/>
      <c r="X989" s="114"/>
      <c r="Y989" s="114"/>
      <c r="Z989" s="114"/>
    </row>
    <row r="990" spans="1:26" ht="12.75" customHeight="1" x14ac:dyDescent="0.2">
      <c r="A990" s="114"/>
      <c r="B990" s="114"/>
      <c r="C990" s="114"/>
      <c r="D990" s="114"/>
      <c r="E990" s="114"/>
      <c r="F990" s="114"/>
      <c r="G990" s="114"/>
      <c r="H990" s="114"/>
      <c r="I990" s="114"/>
      <c r="J990" s="114"/>
      <c r="K990" s="114"/>
      <c r="L990" s="114"/>
      <c r="M990" s="114"/>
      <c r="N990" s="114"/>
      <c r="O990" s="114"/>
      <c r="P990" s="114"/>
      <c r="Q990" s="114"/>
      <c r="R990" s="114"/>
      <c r="S990" s="114"/>
      <c r="T990" s="114"/>
      <c r="U990" s="114"/>
      <c r="V990" s="114"/>
      <c r="W990" s="114"/>
      <c r="X990" s="114"/>
      <c r="Y990" s="114"/>
      <c r="Z990" s="114"/>
    </row>
    <row r="991" spans="1:26" ht="12.75" customHeight="1" x14ac:dyDescent="0.2">
      <c r="A991" s="114"/>
      <c r="B991" s="114"/>
      <c r="C991" s="114"/>
      <c r="D991" s="114"/>
      <c r="E991" s="114"/>
      <c r="F991" s="114"/>
      <c r="G991" s="114"/>
      <c r="H991" s="114"/>
      <c r="I991" s="114"/>
      <c r="J991" s="114"/>
      <c r="K991" s="114"/>
      <c r="L991" s="114"/>
      <c r="M991" s="114"/>
      <c r="N991" s="114"/>
      <c r="O991" s="114"/>
      <c r="P991" s="114"/>
      <c r="Q991" s="114"/>
      <c r="R991" s="114"/>
      <c r="S991" s="114"/>
      <c r="T991" s="114"/>
      <c r="U991" s="114"/>
      <c r="V991" s="114"/>
      <c r="W991" s="114"/>
      <c r="X991" s="114"/>
      <c r="Y991" s="114"/>
      <c r="Z991" s="114"/>
    </row>
    <row r="992" spans="1:26" ht="12.75" customHeight="1" x14ac:dyDescent="0.2">
      <c r="A992" s="114"/>
      <c r="B992" s="114"/>
      <c r="C992" s="114"/>
      <c r="D992" s="114"/>
      <c r="E992" s="114"/>
      <c r="F992" s="114"/>
      <c r="G992" s="114"/>
      <c r="H992" s="114"/>
      <c r="I992" s="114"/>
      <c r="J992" s="114"/>
      <c r="K992" s="114"/>
      <c r="L992" s="114"/>
      <c r="M992" s="114"/>
      <c r="N992" s="114"/>
      <c r="O992" s="114"/>
      <c r="P992" s="114"/>
      <c r="Q992" s="114"/>
      <c r="R992" s="114"/>
      <c r="S992" s="114"/>
      <c r="T992" s="114"/>
      <c r="U992" s="114"/>
      <c r="V992" s="114"/>
      <c r="W992" s="114"/>
      <c r="X992" s="114"/>
      <c r="Y992" s="114"/>
      <c r="Z992" s="114"/>
    </row>
    <row r="993" spans="1:26" ht="12.75" customHeight="1" x14ac:dyDescent="0.2">
      <c r="A993" s="114"/>
      <c r="B993" s="114"/>
      <c r="C993" s="114"/>
      <c r="D993" s="114"/>
      <c r="E993" s="114"/>
      <c r="F993" s="114"/>
      <c r="G993" s="114"/>
      <c r="H993" s="114"/>
      <c r="I993" s="114"/>
      <c r="J993" s="114"/>
      <c r="K993" s="114"/>
      <c r="L993" s="114"/>
      <c r="M993" s="114"/>
      <c r="N993" s="114"/>
      <c r="O993" s="114"/>
      <c r="P993" s="114"/>
      <c r="Q993" s="114"/>
      <c r="R993" s="114"/>
      <c r="S993" s="114"/>
      <c r="T993" s="114"/>
      <c r="U993" s="114"/>
      <c r="V993" s="114"/>
      <c r="W993" s="114"/>
      <c r="X993" s="114"/>
      <c r="Y993" s="114"/>
      <c r="Z993" s="114"/>
    </row>
    <row r="994" spans="1:26" ht="12.75" customHeight="1" x14ac:dyDescent="0.2">
      <c r="A994" s="114"/>
      <c r="B994" s="114"/>
      <c r="C994" s="114"/>
      <c r="D994" s="114"/>
      <c r="E994" s="114"/>
      <c r="F994" s="114"/>
      <c r="G994" s="114"/>
      <c r="H994" s="114"/>
      <c r="I994" s="114"/>
      <c r="J994" s="114"/>
      <c r="K994" s="114"/>
      <c r="L994" s="114"/>
      <c r="M994" s="114"/>
      <c r="N994" s="114"/>
      <c r="O994" s="114"/>
      <c r="P994" s="114"/>
      <c r="Q994" s="114"/>
      <c r="R994" s="114"/>
      <c r="S994" s="114"/>
      <c r="T994" s="114"/>
      <c r="U994" s="114"/>
      <c r="V994" s="114"/>
      <c r="W994" s="114"/>
      <c r="X994" s="114"/>
      <c r="Y994" s="114"/>
      <c r="Z994" s="114"/>
    </row>
    <row r="995" spans="1:26" ht="12.75" customHeight="1" x14ac:dyDescent="0.2">
      <c r="A995" s="114"/>
      <c r="B995" s="114"/>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4"/>
    </row>
    <row r="996" spans="1:26" ht="12.75" customHeight="1" x14ac:dyDescent="0.2">
      <c r="A996" s="114"/>
      <c r="B996" s="114"/>
      <c r="C996" s="114"/>
      <c r="D996" s="114"/>
      <c r="E996" s="114"/>
      <c r="F996" s="114"/>
      <c r="G996" s="114"/>
      <c r="H996" s="114"/>
      <c r="I996" s="114"/>
      <c r="J996" s="114"/>
      <c r="K996" s="114"/>
      <c r="L996" s="114"/>
      <c r="M996" s="114"/>
      <c r="N996" s="114"/>
      <c r="O996" s="114"/>
      <c r="P996" s="114"/>
      <c r="Q996" s="114"/>
      <c r="R996" s="114"/>
      <c r="S996" s="114"/>
      <c r="T996" s="114"/>
      <c r="U996" s="114"/>
      <c r="V996" s="114"/>
      <c r="W996" s="114"/>
      <c r="X996" s="114"/>
      <c r="Y996" s="114"/>
      <c r="Z996" s="114"/>
    </row>
    <row r="997" spans="1:26" ht="12.75" customHeight="1" x14ac:dyDescent="0.2">
      <c r="A997" s="114"/>
      <c r="B997" s="114"/>
      <c r="C997" s="114"/>
      <c r="D997" s="114"/>
      <c r="E997" s="114"/>
      <c r="F997" s="114"/>
      <c r="G997" s="114"/>
      <c r="H997" s="114"/>
      <c r="I997" s="114"/>
      <c r="J997" s="114"/>
      <c r="K997" s="114"/>
      <c r="L997" s="114"/>
      <c r="M997" s="114"/>
      <c r="N997" s="114"/>
      <c r="O997" s="114"/>
      <c r="P997" s="114"/>
      <c r="Q997" s="114"/>
      <c r="R997" s="114"/>
      <c r="S997" s="114"/>
      <c r="T997" s="114"/>
      <c r="U997" s="114"/>
      <c r="V997" s="114"/>
      <c r="W997" s="114"/>
      <c r="X997" s="114"/>
      <c r="Y997" s="114"/>
      <c r="Z997" s="114"/>
    </row>
    <row r="998" spans="1:26" ht="12.75" customHeight="1" x14ac:dyDescent="0.2">
      <c r="A998" s="114"/>
      <c r="B998" s="114"/>
      <c r="C998" s="114"/>
      <c r="D998" s="114"/>
      <c r="E998" s="114"/>
      <c r="F998" s="114"/>
      <c r="G998" s="114"/>
      <c r="H998" s="114"/>
      <c r="I998" s="114"/>
      <c r="J998" s="114"/>
      <c r="K998" s="114"/>
      <c r="L998" s="114"/>
      <c r="M998" s="114"/>
      <c r="N998" s="114"/>
      <c r="O998" s="114"/>
      <c r="P998" s="114"/>
      <c r="Q998" s="114"/>
      <c r="R998" s="114"/>
      <c r="S998" s="114"/>
      <c r="T998" s="114"/>
      <c r="U998" s="114"/>
      <c r="V998" s="114"/>
      <c r="W998" s="114"/>
      <c r="X998" s="114"/>
      <c r="Y998" s="114"/>
      <c r="Z998" s="114"/>
    </row>
    <row r="999" spans="1:26" ht="12.75" customHeight="1" x14ac:dyDescent="0.2">
      <c r="A999" s="114"/>
      <c r="B999" s="114"/>
      <c r="C999" s="114"/>
      <c r="D999" s="114"/>
      <c r="E999" s="114"/>
      <c r="F999" s="114"/>
      <c r="G999" s="114"/>
      <c r="H999" s="114"/>
      <c r="I999" s="114"/>
      <c r="J999" s="114"/>
      <c r="K999" s="114"/>
      <c r="L999" s="114"/>
      <c r="M999" s="114"/>
      <c r="N999" s="114"/>
      <c r="O999" s="114"/>
      <c r="P999" s="114"/>
      <c r="Q999" s="114"/>
      <c r="R999" s="114"/>
      <c r="S999" s="114"/>
      <c r="T999" s="114"/>
      <c r="U999" s="114"/>
      <c r="V999" s="114"/>
      <c r="W999" s="114"/>
      <c r="X999" s="114"/>
      <c r="Y999" s="114"/>
      <c r="Z999" s="114"/>
    </row>
    <row r="1000" spans="1:26" ht="12.75" customHeight="1" x14ac:dyDescent="0.2">
      <c r="A1000" s="114"/>
      <c r="B1000" s="114"/>
      <c r="C1000" s="114"/>
      <c r="D1000" s="114"/>
      <c r="E1000" s="114"/>
      <c r="F1000" s="114"/>
      <c r="G1000" s="114"/>
      <c r="H1000" s="114"/>
      <c r="I1000" s="114"/>
      <c r="J1000" s="114"/>
      <c r="K1000" s="114"/>
      <c r="L1000" s="114"/>
      <c r="M1000" s="114"/>
      <c r="N1000" s="114"/>
      <c r="O1000" s="114"/>
      <c r="P1000" s="114"/>
      <c r="Q1000" s="114"/>
      <c r="R1000" s="114"/>
      <c r="S1000" s="114"/>
      <c r="T1000" s="114"/>
      <c r="U1000" s="114"/>
      <c r="V1000" s="114"/>
      <c r="W1000" s="114"/>
      <c r="X1000" s="114"/>
      <c r="Y1000" s="114"/>
      <c r="Z1000" s="114"/>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2.625" defaultRowHeight="15" customHeight="1" x14ac:dyDescent="0.2"/>
  <cols>
    <col min="1" max="26" width="9.375" customWidth="1"/>
  </cols>
  <sheetData>
    <row r="2" spans="2:5" x14ac:dyDescent="0.25">
      <c r="B2" s="111" t="s">
        <v>199</v>
      </c>
      <c r="E2" s="111" t="s">
        <v>200</v>
      </c>
    </row>
    <row r="3" spans="2:5" x14ac:dyDescent="0.25">
      <c r="B3" s="111" t="s">
        <v>201</v>
      </c>
      <c r="E3" s="111" t="s">
        <v>94</v>
      </c>
    </row>
    <row r="4" spans="2:5" x14ac:dyDescent="0.25">
      <c r="B4" s="111" t="s">
        <v>202</v>
      </c>
      <c r="E4" s="111" t="s">
        <v>203</v>
      </c>
    </row>
    <row r="5" spans="2:5" x14ac:dyDescent="0.25">
      <c r="B5" s="111" t="s">
        <v>102</v>
      </c>
    </row>
    <row r="8" spans="2:5" x14ac:dyDescent="0.25">
      <c r="B8" s="111" t="s">
        <v>204</v>
      </c>
    </row>
    <row r="9" spans="2:5" x14ac:dyDescent="0.25">
      <c r="B9" s="111" t="s">
        <v>103</v>
      </c>
    </row>
    <row r="10" spans="2:5" x14ac:dyDescent="0.25">
      <c r="B10" s="111" t="s">
        <v>205</v>
      </c>
    </row>
    <row r="13" spans="2:5" x14ac:dyDescent="0.25">
      <c r="B13" s="111" t="s">
        <v>206</v>
      </c>
    </row>
    <row r="14" spans="2:5" x14ac:dyDescent="0.25">
      <c r="B14" s="111" t="s">
        <v>95</v>
      </c>
    </row>
    <row r="15" spans="2:5" x14ac:dyDescent="0.25">
      <c r="B15" s="111" t="s">
        <v>207</v>
      </c>
    </row>
    <row r="16" spans="2:5" x14ac:dyDescent="0.25">
      <c r="B16" s="111" t="s">
        <v>208</v>
      </c>
    </row>
    <row r="17" spans="2:2" x14ac:dyDescent="0.25">
      <c r="B17" s="111" t="s">
        <v>209</v>
      </c>
    </row>
    <row r="18" spans="2:2" x14ac:dyDescent="0.25">
      <c r="B18" s="111" t="s">
        <v>210</v>
      </c>
    </row>
    <row r="19" spans="2:2" x14ac:dyDescent="0.25">
      <c r="B19" s="111" t="s">
        <v>211</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row>
    <row r="2" spans="1:26" ht="12.75" customHeight="1" x14ac:dyDescent="0.2">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row>
    <row r="3" spans="1:26" ht="12.75" customHeight="1" x14ac:dyDescent="0.2">
      <c r="A3" s="130" t="s">
        <v>97</v>
      </c>
      <c r="B3" s="129"/>
      <c r="C3" s="129"/>
      <c r="D3" s="129"/>
      <c r="E3" s="129"/>
      <c r="F3" s="129"/>
      <c r="G3" s="129"/>
      <c r="H3" s="129"/>
      <c r="I3" s="129"/>
      <c r="J3" s="129"/>
      <c r="K3" s="129"/>
      <c r="L3" s="129"/>
      <c r="M3" s="129"/>
      <c r="N3" s="129"/>
      <c r="O3" s="129"/>
      <c r="P3" s="129"/>
      <c r="Q3" s="129"/>
      <c r="R3" s="129"/>
      <c r="S3" s="129"/>
      <c r="T3" s="129"/>
      <c r="U3" s="129"/>
      <c r="V3" s="129"/>
      <c r="W3" s="129"/>
      <c r="X3" s="129"/>
      <c r="Y3" s="129"/>
      <c r="Z3" s="129"/>
    </row>
    <row r="4" spans="1:26" ht="12.75" customHeight="1" x14ac:dyDescent="0.2">
      <c r="A4" s="130" t="s">
        <v>183</v>
      </c>
      <c r="B4" s="129"/>
      <c r="C4" s="129"/>
      <c r="D4" s="129"/>
      <c r="E4" s="129"/>
      <c r="F4" s="129"/>
      <c r="G4" s="129"/>
      <c r="H4" s="129"/>
      <c r="I4" s="129"/>
      <c r="J4" s="129"/>
      <c r="K4" s="129"/>
      <c r="L4" s="129"/>
      <c r="M4" s="129"/>
      <c r="N4" s="129"/>
      <c r="O4" s="129"/>
      <c r="P4" s="129"/>
      <c r="Q4" s="129"/>
      <c r="R4" s="129"/>
      <c r="S4" s="129"/>
      <c r="T4" s="129"/>
      <c r="U4" s="129"/>
      <c r="V4" s="129"/>
      <c r="W4" s="129"/>
      <c r="X4" s="129"/>
      <c r="Y4" s="129"/>
      <c r="Z4" s="129"/>
    </row>
    <row r="5" spans="1:26" ht="12.75" customHeight="1" x14ac:dyDescent="0.2">
      <c r="A5" s="130" t="s">
        <v>106</v>
      </c>
      <c r="B5" s="129"/>
      <c r="C5" s="129"/>
      <c r="D5" s="129"/>
      <c r="E5" s="129"/>
      <c r="F5" s="129"/>
      <c r="G5" s="129"/>
      <c r="H5" s="129"/>
      <c r="I5" s="129"/>
      <c r="J5" s="129"/>
      <c r="K5" s="129"/>
      <c r="L5" s="129"/>
      <c r="M5" s="129"/>
      <c r="N5" s="129"/>
      <c r="O5" s="129"/>
      <c r="P5" s="129"/>
      <c r="Q5" s="129"/>
      <c r="R5" s="129"/>
      <c r="S5" s="129"/>
      <c r="T5" s="129"/>
      <c r="U5" s="129"/>
      <c r="V5" s="129"/>
      <c r="W5" s="129"/>
      <c r="X5" s="129"/>
      <c r="Y5" s="129"/>
      <c r="Z5" s="129"/>
    </row>
    <row r="6" spans="1:26" ht="12.75" customHeight="1" x14ac:dyDescent="0.2">
      <c r="A6" s="130" t="s">
        <v>186</v>
      </c>
      <c r="B6" s="129"/>
      <c r="C6" s="129"/>
      <c r="D6" s="129"/>
      <c r="E6" s="129"/>
      <c r="F6" s="129"/>
      <c r="G6" s="129"/>
      <c r="H6" s="129"/>
      <c r="I6" s="129"/>
      <c r="J6" s="129"/>
      <c r="K6" s="129"/>
      <c r="L6" s="129"/>
      <c r="M6" s="129"/>
      <c r="N6" s="129"/>
      <c r="O6" s="129"/>
      <c r="P6" s="129"/>
      <c r="Q6" s="129"/>
      <c r="R6" s="129"/>
      <c r="S6" s="129"/>
      <c r="T6" s="129"/>
      <c r="U6" s="129"/>
      <c r="V6" s="129"/>
      <c r="W6" s="129"/>
      <c r="X6" s="129"/>
      <c r="Y6" s="129"/>
      <c r="Z6" s="129"/>
    </row>
    <row r="7" spans="1:26" ht="12.75" customHeight="1" x14ac:dyDescent="0.2">
      <c r="A7" s="130" t="s">
        <v>98</v>
      </c>
      <c r="B7" s="129"/>
      <c r="C7" s="129"/>
      <c r="D7" s="129"/>
      <c r="E7" s="129"/>
      <c r="F7" s="129"/>
      <c r="G7" s="129"/>
      <c r="H7" s="129"/>
      <c r="I7" s="129"/>
      <c r="J7" s="129"/>
      <c r="K7" s="129"/>
      <c r="L7" s="129"/>
      <c r="M7" s="129"/>
      <c r="N7" s="129"/>
      <c r="O7" s="129"/>
      <c r="P7" s="129"/>
      <c r="Q7" s="129"/>
      <c r="R7" s="129"/>
      <c r="S7" s="129"/>
      <c r="T7" s="129"/>
      <c r="U7" s="129"/>
      <c r="V7" s="129"/>
      <c r="W7" s="129"/>
      <c r="X7" s="129"/>
      <c r="Y7" s="129"/>
      <c r="Z7" s="129"/>
    </row>
    <row r="8" spans="1:26" ht="12.75" customHeight="1" x14ac:dyDescent="0.2">
      <c r="A8" s="130" t="s">
        <v>99</v>
      </c>
      <c r="B8" s="129"/>
      <c r="C8" s="129"/>
      <c r="D8" s="129"/>
      <c r="E8" s="129"/>
      <c r="F8" s="129"/>
      <c r="G8" s="129"/>
      <c r="H8" s="129"/>
      <c r="I8" s="129"/>
      <c r="J8" s="129"/>
      <c r="K8" s="129"/>
      <c r="L8" s="129"/>
      <c r="M8" s="129"/>
      <c r="N8" s="129"/>
      <c r="O8" s="129"/>
      <c r="P8" s="129"/>
      <c r="Q8" s="129"/>
      <c r="R8" s="129"/>
      <c r="S8" s="129"/>
      <c r="T8" s="129"/>
      <c r="U8" s="129"/>
      <c r="V8" s="129"/>
      <c r="W8" s="129"/>
      <c r="X8" s="129"/>
      <c r="Y8" s="129"/>
      <c r="Z8" s="129"/>
    </row>
    <row r="9" spans="1:26" ht="12.75" customHeight="1" x14ac:dyDescent="0.2">
      <c r="A9" s="130" t="s">
        <v>104</v>
      </c>
      <c r="B9" s="129"/>
      <c r="C9" s="129"/>
      <c r="D9" s="129"/>
      <c r="E9" s="129"/>
      <c r="F9" s="129"/>
      <c r="G9" s="129"/>
      <c r="H9" s="129"/>
      <c r="I9" s="129"/>
      <c r="J9" s="129"/>
      <c r="K9" s="129"/>
      <c r="L9" s="129"/>
      <c r="M9" s="129"/>
      <c r="N9" s="129"/>
      <c r="O9" s="129"/>
      <c r="P9" s="129"/>
      <c r="Q9" s="129"/>
      <c r="R9" s="129"/>
      <c r="S9" s="129"/>
      <c r="T9" s="129"/>
      <c r="U9" s="129"/>
      <c r="V9" s="129"/>
      <c r="W9" s="129"/>
      <c r="X9" s="129"/>
      <c r="Y9" s="129"/>
      <c r="Z9" s="129"/>
    </row>
    <row r="10" spans="1:26" ht="12.75" customHeight="1" x14ac:dyDescent="0.2">
      <c r="A10" s="130" t="s">
        <v>100</v>
      </c>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row>
    <row r="11" spans="1:26" ht="12.75" customHeight="1" x14ac:dyDescent="0.2">
      <c r="A11" s="130" t="s">
        <v>194</v>
      </c>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row>
    <row r="12" spans="1:26" ht="12.75" customHeight="1" x14ac:dyDescent="0.2">
      <c r="A12" s="130" t="s">
        <v>212</v>
      </c>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row>
    <row r="13" spans="1:26" ht="12.75" customHeight="1" x14ac:dyDescent="0.2">
      <c r="A13" s="130" t="s">
        <v>213</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row>
    <row r="14" spans="1:26" ht="12.75" customHeight="1" x14ac:dyDescent="0.2">
      <c r="A14" s="130" t="s">
        <v>214</v>
      </c>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row>
    <row r="15" spans="1:26" ht="12.75" customHeight="1" x14ac:dyDescent="0.2">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row>
    <row r="16" spans="1:26" ht="12.75" customHeight="1" x14ac:dyDescent="0.2">
      <c r="A16" s="130" t="s">
        <v>215</v>
      </c>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row>
    <row r="17" spans="1:26" ht="12.75" customHeight="1" x14ac:dyDescent="0.2">
      <c r="A17" s="130" t="s">
        <v>199</v>
      </c>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row>
    <row r="18" spans="1:26" ht="12.75" customHeight="1" x14ac:dyDescent="0.2">
      <c r="A18" s="130" t="s">
        <v>201</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row>
    <row r="19" spans="1:26" ht="12.75" customHeight="1" x14ac:dyDescent="0.2">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row>
    <row r="20" spans="1:26" ht="12.75" customHeight="1" x14ac:dyDescent="0.2">
      <c r="A20" s="130" t="s">
        <v>103</v>
      </c>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row>
    <row r="21" spans="1:26" ht="12.75" customHeight="1" x14ac:dyDescent="0.2">
      <c r="A21" s="130" t="s">
        <v>205</v>
      </c>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row>
    <row r="22" spans="1:26" ht="12.75" customHeight="1" x14ac:dyDescent="0.2">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row>
    <row r="23" spans="1:26" ht="12.75" customHeight="1" x14ac:dyDescent="0.2">
      <c r="A23" s="129"/>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row>
    <row r="24" spans="1:26" ht="12.75" customHeight="1" x14ac:dyDescent="0.2">
      <c r="A24" s="129"/>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row>
    <row r="25" spans="1:26" ht="12.75" customHeight="1" x14ac:dyDescent="0.2">
      <c r="A25" s="129"/>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row>
    <row r="26" spans="1:26" ht="12.75" customHeight="1" x14ac:dyDescent="0.2">
      <c r="A26" s="129"/>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row>
    <row r="27" spans="1:26" ht="12.75" customHeight="1" x14ac:dyDescent="0.2">
      <c r="A27" s="129"/>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row>
    <row r="28" spans="1:26" ht="12.75" customHeight="1" x14ac:dyDescent="0.2">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row>
    <row r="29" spans="1:26" ht="12.75" customHeight="1" x14ac:dyDescent="0.2">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row>
    <row r="30" spans="1:26" ht="12.75" customHeight="1" x14ac:dyDescent="0.2">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row>
    <row r="31" spans="1:26" ht="12.75" customHeight="1" x14ac:dyDescent="0.2">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row>
    <row r="32" spans="1:26" ht="12.75" customHeight="1" x14ac:dyDescent="0.2">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row>
    <row r="33" spans="1:26" ht="12.75" customHeight="1" x14ac:dyDescent="0.2">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row>
    <row r="34" spans="1:26" ht="12.75" customHeight="1" x14ac:dyDescent="0.2">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row>
    <row r="35" spans="1:26" ht="12.75" customHeight="1" x14ac:dyDescent="0.2">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row>
    <row r="36" spans="1:26" ht="12.75" customHeight="1" x14ac:dyDescent="0.2">
      <c r="A36" s="129"/>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row>
    <row r="37" spans="1:26" ht="12.75" customHeight="1" x14ac:dyDescent="0.2">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row>
    <row r="38" spans="1:26" ht="12.75" customHeight="1" x14ac:dyDescent="0.2">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row>
    <row r="39" spans="1:26" ht="12.75" customHeight="1" x14ac:dyDescent="0.2">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row>
    <row r="40" spans="1:26" ht="12.75" customHeight="1" x14ac:dyDescent="0.2">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row>
    <row r="41" spans="1:26" ht="12.75" customHeight="1" x14ac:dyDescent="0.2">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row>
    <row r="42" spans="1:26" ht="12.75" customHeight="1" x14ac:dyDescent="0.2">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row>
    <row r="43" spans="1:26" ht="12.75" customHeight="1" x14ac:dyDescent="0.2">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row>
    <row r="44" spans="1:26" ht="12.75" customHeight="1" x14ac:dyDescent="0.2">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row>
    <row r="45" spans="1:26" ht="12.75" customHeight="1" x14ac:dyDescent="0.2">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row>
    <row r="46" spans="1:26" ht="12.75" customHeight="1" x14ac:dyDescent="0.2">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row>
    <row r="47" spans="1:26" ht="12.75" customHeight="1" x14ac:dyDescent="0.2">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row>
    <row r="48" spans="1:26" ht="12.75" customHeight="1" x14ac:dyDescent="0.2">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row>
    <row r="49" spans="1:26" ht="12.75" customHeight="1" x14ac:dyDescent="0.2">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row>
    <row r="50" spans="1:26" ht="12.75" customHeight="1" x14ac:dyDescent="0.2">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row>
    <row r="51" spans="1:26" ht="12.75" customHeight="1" x14ac:dyDescent="0.2">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row>
    <row r="52" spans="1:26" ht="12.75" customHeight="1" x14ac:dyDescent="0.2">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row>
    <row r="53" spans="1:26" ht="12.75" customHeight="1" x14ac:dyDescent="0.2">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row>
    <row r="54" spans="1:26" ht="12.75" customHeight="1" x14ac:dyDescent="0.2">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row>
    <row r="55" spans="1:26" ht="12.75" customHeight="1" x14ac:dyDescent="0.2">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row>
    <row r="56" spans="1:26" ht="12.75" customHeight="1" x14ac:dyDescent="0.2">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row>
    <row r="57" spans="1:26" ht="12.75" customHeight="1" x14ac:dyDescent="0.2">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row>
    <row r="58" spans="1:26" ht="12.75" customHeight="1" x14ac:dyDescent="0.2">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row>
    <row r="59" spans="1:26" ht="12.75" customHeight="1" x14ac:dyDescent="0.2">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row>
    <row r="60" spans="1:26" ht="12.75" customHeight="1" x14ac:dyDescent="0.2">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row>
    <row r="61" spans="1:26" ht="12.75" customHeight="1" x14ac:dyDescent="0.2">
      <c r="A61" s="129"/>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row>
    <row r="62" spans="1:26" ht="12.75" customHeight="1" x14ac:dyDescent="0.2">
      <c r="A62" s="129"/>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row>
    <row r="63" spans="1:26" ht="12.75" customHeight="1" x14ac:dyDescent="0.2">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row>
    <row r="64" spans="1:26" ht="12.75" customHeight="1" x14ac:dyDescent="0.2">
      <c r="A64" s="129"/>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row>
    <row r="65" spans="1:26" ht="12.75" customHeight="1" x14ac:dyDescent="0.2">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row>
    <row r="66" spans="1:26" ht="12.75" customHeight="1" x14ac:dyDescent="0.2">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row>
    <row r="67" spans="1:26" ht="12.75" customHeight="1" x14ac:dyDescent="0.2">
      <c r="A67" s="129"/>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row>
    <row r="68" spans="1:26" ht="12.75" customHeight="1" x14ac:dyDescent="0.2">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row>
    <row r="69" spans="1:26" ht="12.75" customHeight="1" x14ac:dyDescent="0.2">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row>
    <row r="70" spans="1:26" ht="12.75" customHeight="1" x14ac:dyDescent="0.2">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row>
    <row r="71" spans="1:26" ht="12.75" customHeight="1" x14ac:dyDescent="0.2">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row>
    <row r="72" spans="1:26" ht="12.75" customHeight="1" x14ac:dyDescent="0.2">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spans="1:26" ht="12.75" customHeight="1" x14ac:dyDescent="0.2">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row>
    <row r="74" spans="1:26" ht="12.75" customHeight="1" x14ac:dyDescent="0.2">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row>
    <row r="75" spans="1:26" ht="12.75" customHeight="1" x14ac:dyDescent="0.2">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row>
    <row r="76" spans="1:26" ht="12.75" customHeight="1" x14ac:dyDescent="0.2">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row>
    <row r="77" spans="1:26" ht="12.75" customHeight="1" x14ac:dyDescent="0.2">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1:26" ht="12.75" customHeight="1" x14ac:dyDescent="0.2">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row>
    <row r="79" spans="1:26" ht="12.75" customHeight="1" x14ac:dyDescent="0.2">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row>
    <row r="80" spans="1:26" ht="12.75" customHeight="1" x14ac:dyDescent="0.2">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spans="1:26" ht="12.75" customHeight="1" x14ac:dyDescent="0.2">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spans="1:26" ht="12.75" customHeight="1" x14ac:dyDescent="0.2">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spans="1:26" ht="12.75" customHeight="1" x14ac:dyDescent="0.2">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spans="1:26" ht="12.75" customHeight="1" x14ac:dyDescent="0.2">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row r="85" spans="1:26" ht="12.75" customHeight="1" x14ac:dyDescent="0.2">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row>
    <row r="86" spans="1:26" ht="12.75" customHeight="1" x14ac:dyDescent="0.2">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row>
    <row r="87" spans="1:26" ht="12.75" customHeight="1" x14ac:dyDescent="0.2">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row>
    <row r="88" spans="1:26" ht="12.75" customHeight="1" x14ac:dyDescent="0.2">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row>
    <row r="89" spans="1:26" ht="12.75" customHeight="1" x14ac:dyDescent="0.2">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row>
    <row r="90" spans="1:26" ht="12.75" customHeight="1" x14ac:dyDescent="0.2">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row>
    <row r="91" spans="1:26" ht="12.75" customHeight="1" x14ac:dyDescent="0.2">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row>
    <row r="92" spans="1:26" ht="12.75" customHeight="1" x14ac:dyDescent="0.2">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row>
    <row r="93" spans="1:26" ht="12.75" customHeight="1" x14ac:dyDescent="0.2">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row>
    <row r="94" spans="1:26" ht="12.75" customHeight="1" x14ac:dyDescent="0.2">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x14ac:dyDescent="0.2">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row>
    <row r="96" spans="1:26" ht="12.75" customHeight="1" x14ac:dyDescent="0.2">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row>
    <row r="97" spans="1:26" ht="12.75" customHeight="1" x14ac:dyDescent="0.2">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row>
    <row r="98" spans="1:26" ht="12.75" customHeight="1" x14ac:dyDescent="0.2">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row>
    <row r="99" spans="1:26" ht="12.75" customHeight="1" x14ac:dyDescent="0.2">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row>
    <row r="100" spans="1:26" ht="12.75" customHeight="1" x14ac:dyDescent="0.2">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row>
    <row r="101" spans="1:26" ht="12.75" customHeight="1" x14ac:dyDescent="0.2">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row>
    <row r="102" spans="1:26" ht="12.75" customHeight="1" x14ac:dyDescent="0.2">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row>
    <row r="103" spans="1:26" ht="12.75" customHeight="1" x14ac:dyDescent="0.2">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row>
    <row r="104" spans="1:26" ht="12.75" customHeight="1" x14ac:dyDescent="0.2">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row>
    <row r="105" spans="1:26" ht="12.75" customHeight="1" x14ac:dyDescent="0.2">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row>
    <row r="106" spans="1:26" ht="12.75" customHeight="1" x14ac:dyDescent="0.2">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row>
    <row r="107" spans="1:26" ht="12.75" customHeight="1" x14ac:dyDescent="0.2">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row>
    <row r="108" spans="1:26" ht="12.75" customHeight="1" x14ac:dyDescent="0.2">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row>
    <row r="109" spans="1:26" ht="12.75" customHeight="1" x14ac:dyDescent="0.2">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row>
    <row r="110" spans="1:26" ht="12.75" customHeight="1" x14ac:dyDescent="0.2">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row>
    <row r="111" spans="1:26" ht="12.75" customHeight="1" x14ac:dyDescent="0.2">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row>
    <row r="112" spans="1:26" ht="12.75" customHeight="1" x14ac:dyDescent="0.2">
      <c r="A112" s="129"/>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row>
    <row r="113" spans="1:26" ht="12.75" customHeight="1" x14ac:dyDescent="0.2">
      <c r="A113" s="129"/>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row>
    <row r="114" spans="1:26" ht="12.75" customHeight="1" x14ac:dyDescent="0.2">
      <c r="A114" s="129"/>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row>
    <row r="115" spans="1:26" ht="12.75" customHeight="1" x14ac:dyDescent="0.2">
      <c r="A115" s="129"/>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row>
    <row r="116" spans="1:26" ht="12.75" customHeight="1" x14ac:dyDescent="0.2">
      <c r="A116" s="129"/>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row>
    <row r="117" spans="1:26" ht="12.75" customHeight="1" x14ac:dyDescent="0.2">
      <c r="A117" s="129"/>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row>
    <row r="118" spans="1:26" ht="12.75" customHeight="1" x14ac:dyDescent="0.2">
      <c r="A118" s="129"/>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row>
    <row r="119" spans="1:26" ht="12.75" customHeight="1" x14ac:dyDescent="0.2">
      <c r="A119" s="129"/>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row>
    <row r="120" spans="1:26" ht="12.75" customHeight="1" x14ac:dyDescent="0.2">
      <c r="A120" s="129"/>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row>
    <row r="121" spans="1:26" ht="12.75" customHeight="1" x14ac:dyDescent="0.2">
      <c r="A121" s="129"/>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row>
    <row r="122" spans="1:26" ht="12.75" customHeight="1" x14ac:dyDescent="0.2">
      <c r="A122" s="129"/>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row>
    <row r="123" spans="1:26" ht="12.75" customHeight="1" x14ac:dyDescent="0.2">
      <c r="A123" s="129"/>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row>
    <row r="124" spans="1:26" ht="12.75" customHeight="1" x14ac:dyDescent="0.2">
      <c r="A124" s="129"/>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row>
    <row r="125" spans="1:26" ht="12.75" customHeight="1" x14ac:dyDescent="0.2">
      <c r="A125" s="129"/>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row>
    <row r="126" spans="1:26" ht="12.75" customHeight="1" x14ac:dyDescent="0.2">
      <c r="A126" s="129"/>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row>
    <row r="127" spans="1:26" ht="12.75" customHeight="1" x14ac:dyDescent="0.2">
      <c r="A127" s="129"/>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row>
    <row r="128" spans="1:26" ht="12.75" customHeight="1" x14ac:dyDescent="0.2">
      <c r="A128" s="129"/>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row>
    <row r="129" spans="1:26" ht="12.75" customHeight="1" x14ac:dyDescent="0.2">
      <c r="A129" s="129"/>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row>
    <row r="130" spans="1:26" ht="12.75" customHeight="1" x14ac:dyDescent="0.2">
      <c r="A130" s="129"/>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row>
    <row r="131" spans="1:26" ht="12.75" customHeight="1" x14ac:dyDescent="0.2">
      <c r="A131" s="129"/>
      <c r="B131" s="129"/>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row>
    <row r="132" spans="1:26" ht="12.75" customHeight="1" x14ac:dyDescent="0.2">
      <c r="A132" s="129"/>
      <c r="B132" s="129"/>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row>
    <row r="133" spans="1:26" ht="12.75" customHeight="1" x14ac:dyDescent="0.2">
      <c r="A133" s="129"/>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row>
    <row r="134" spans="1:26" ht="12.75" customHeight="1" x14ac:dyDescent="0.2">
      <c r="A134" s="129"/>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row>
    <row r="135" spans="1:26" ht="12.75" customHeight="1" x14ac:dyDescent="0.2">
      <c r="A135" s="129"/>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row>
    <row r="136" spans="1:26" ht="12.75" customHeight="1" x14ac:dyDescent="0.2">
      <c r="A136" s="129"/>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row>
    <row r="137" spans="1:26" ht="12.75" customHeight="1" x14ac:dyDescent="0.2">
      <c r="A137" s="129"/>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row>
    <row r="138" spans="1:26" ht="12.75" customHeight="1" x14ac:dyDescent="0.2">
      <c r="A138" s="129"/>
      <c r="B138" s="129"/>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row>
    <row r="139" spans="1:26" ht="12.75" customHeight="1" x14ac:dyDescent="0.2">
      <c r="A139" s="129"/>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row>
    <row r="140" spans="1:26" ht="12.75" customHeight="1" x14ac:dyDescent="0.2">
      <c r="A140" s="129"/>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row>
    <row r="141" spans="1:26" ht="12.75" customHeight="1" x14ac:dyDescent="0.2">
      <c r="A141" s="129"/>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row>
    <row r="142" spans="1:26" ht="12.75" customHeight="1" x14ac:dyDescent="0.2">
      <c r="A142" s="129"/>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row>
    <row r="143" spans="1:26" ht="12.75" customHeight="1" x14ac:dyDescent="0.2">
      <c r="A143" s="129"/>
      <c r="B143" s="129"/>
      <c r="C143" s="12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row>
    <row r="144" spans="1:26" ht="12.75" customHeight="1" x14ac:dyDescent="0.2">
      <c r="A144" s="129"/>
      <c r="B144" s="129"/>
      <c r="C144" s="129"/>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row>
    <row r="145" spans="1:26" ht="12.75" customHeight="1" x14ac:dyDescent="0.2">
      <c r="A145" s="129"/>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row>
    <row r="146" spans="1:26" ht="12.75" customHeight="1" x14ac:dyDescent="0.2">
      <c r="A146" s="129"/>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row>
    <row r="147" spans="1:26" ht="12.75" customHeight="1" x14ac:dyDescent="0.2">
      <c r="A147" s="129"/>
      <c r="B147" s="129"/>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row>
    <row r="148" spans="1:26" ht="12.75" customHeight="1" x14ac:dyDescent="0.2">
      <c r="A148" s="129"/>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row>
    <row r="149" spans="1:26" ht="12.75" customHeight="1" x14ac:dyDescent="0.2">
      <c r="A149" s="129"/>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row>
    <row r="150" spans="1:26" ht="12.75" customHeight="1" x14ac:dyDescent="0.2">
      <c r="A150" s="129"/>
      <c r="B150" s="129"/>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row>
    <row r="151" spans="1:26" ht="12.75" customHeight="1" x14ac:dyDescent="0.2">
      <c r="A151" s="129"/>
      <c r="B151" s="129"/>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row>
    <row r="152" spans="1:26" ht="12.75" customHeight="1" x14ac:dyDescent="0.2">
      <c r="A152" s="129"/>
      <c r="B152" s="129"/>
      <c r="C152" s="129"/>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row>
    <row r="153" spans="1:26" ht="12.75" customHeight="1" x14ac:dyDescent="0.2">
      <c r="A153" s="129"/>
      <c r="B153" s="129"/>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row>
    <row r="154" spans="1:26" ht="12.75" customHeight="1" x14ac:dyDescent="0.2">
      <c r="A154" s="129"/>
      <c r="B154" s="129"/>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row>
    <row r="155" spans="1:26" ht="12.75" customHeight="1" x14ac:dyDescent="0.2">
      <c r="A155" s="129"/>
      <c r="B155" s="129"/>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row>
    <row r="156" spans="1:26" ht="12.75" customHeight="1" x14ac:dyDescent="0.2">
      <c r="A156" s="129"/>
      <c r="B156" s="129"/>
      <c r="C156" s="129"/>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row>
    <row r="157" spans="1:26" ht="12.75" customHeight="1" x14ac:dyDescent="0.2">
      <c r="A157" s="129"/>
      <c r="B157" s="129"/>
      <c r="C157" s="129"/>
      <c r="D157" s="129"/>
      <c r="E157" s="129"/>
      <c r="F157" s="129"/>
      <c r="G157" s="129"/>
      <c r="H157" s="129"/>
      <c r="I157" s="129"/>
      <c r="J157" s="129"/>
      <c r="K157" s="129"/>
      <c r="L157" s="129"/>
      <c r="M157" s="129"/>
      <c r="N157" s="129"/>
      <c r="O157" s="129"/>
      <c r="P157" s="129"/>
      <c r="Q157" s="129"/>
      <c r="R157" s="129"/>
      <c r="S157" s="129"/>
      <c r="T157" s="129"/>
      <c r="U157" s="129"/>
      <c r="V157" s="129"/>
      <c r="W157" s="129"/>
      <c r="X157" s="129"/>
      <c r="Y157" s="129"/>
      <c r="Z157" s="129"/>
    </row>
    <row r="158" spans="1:26" ht="12.75" customHeight="1" x14ac:dyDescent="0.2">
      <c r="A158" s="129"/>
      <c r="B158" s="129"/>
      <c r="C158" s="129"/>
      <c r="D158" s="129"/>
      <c r="E158" s="129"/>
      <c r="F158" s="129"/>
      <c r="G158" s="129"/>
      <c r="H158" s="129"/>
      <c r="I158" s="129"/>
      <c r="J158" s="129"/>
      <c r="K158" s="129"/>
      <c r="L158" s="129"/>
      <c r="M158" s="129"/>
      <c r="N158" s="129"/>
      <c r="O158" s="129"/>
      <c r="P158" s="129"/>
      <c r="Q158" s="129"/>
      <c r="R158" s="129"/>
      <c r="S158" s="129"/>
      <c r="T158" s="129"/>
      <c r="U158" s="129"/>
      <c r="V158" s="129"/>
      <c r="W158" s="129"/>
      <c r="X158" s="129"/>
      <c r="Y158" s="129"/>
      <c r="Z158" s="129"/>
    </row>
    <row r="159" spans="1:26" ht="12.75" customHeight="1" x14ac:dyDescent="0.2">
      <c r="A159" s="129"/>
      <c r="B159" s="129"/>
      <c r="C159" s="129"/>
      <c r="D159" s="129"/>
      <c r="E159" s="129"/>
      <c r="F159" s="129"/>
      <c r="G159" s="129"/>
      <c r="H159" s="129"/>
      <c r="I159" s="129"/>
      <c r="J159" s="129"/>
      <c r="K159" s="129"/>
      <c r="L159" s="129"/>
      <c r="M159" s="129"/>
      <c r="N159" s="129"/>
      <c r="O159" s="129"/>
      <c r="P159" s="129"/>
      <c r="Q159" s="129"/>
      <c r="R159" s="129"/>
      <c r="S159" s="129"/>
      <c r="T159" s="129"/>
      <c r="U159" s="129"/>
      <c r="V159" s="129"/>
      <c r="W159" s="129"/>
      <c r="X159" s="129"/>
      <c r="Y159" s="129"/>
      <c r="Z159" s="129"/>
    </row>
    <row r="160" spans="1:26" ht="12.75" customHeight="1" x14ac:dyDescent="0.2">
      <c r="A160" s="129"/>
      <c r="B160" s="129"/>
      <c r="C160" s="129"/>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29"/>
    </row>
    <row r="161" spans="1:26" ht="12.75" customHeight="1" x14ac:dyDescent="0.2">
      <c r="A161" s="129"/>
      <c r="B161" s="129"/>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row>
    <row r="162" spans="1:26" ht="12.75" customHeight="1" x14ac:dyDescent="0.2">
      <c r="A162" s="129"/>
      <c r="B162" s="129"/>
      <c r="C162" s="129"/>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row>
    <row r="163" spans="1:26" ht="12.75" customHeight="1" x14ac:dyDescent="0.2">
      <c r="A163" s="129"/>
      <c r="B163" s="129"/>
      <c r="C163" s="129"/>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row>
    <row r="164" spans="1:26" ht="12.75" customHeight="1" x14ac:dyDescent="0.2">
      <c r="A164" s="129"/>
      <c r="B164" s="129"/>
      <c r="C164" s="129"/>
      <c r="D164" s="129"/>
      <c r="E164" s="129"/>
      <c r="F164" s="129"/>
      <c r="G164" s="129"/>
      <c r="H164" s="129"/>
      <c r="I164" s="129"/>
      <c r="J164" s="129"/>
      <c r="K164" s="129"/>
      <c r="L164" s="129"/>
      <c r="M164" s="129"/>
      <c r="N164" s="129"/>
      <c r="O164" s="129"/>
      <c r="P164" s="129"/>
      <c r="Q164" s="129"/>
      <c r="R164" s="129"/>
      <c r="S164" s="129"/>
      <c r="T164" s="129"/>
      <c r="U164" s="129"/>
      <c r="V164" s="129"/>
      <c r="W164" s="129"/>
      <c r="X164" s="129"/>
      <c r="Y164" s="129"/>
      <c r="Z164" s="129"/>
    </row>
    <row r="165" spans="1:26" ht="12.75" customHeight="1" x14ac:dyDescent="0.2">
      <c r="A165" s="129"/>
      <c r="B165" s="129"/>
      <c r="C165" s="129"/>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row>
    <row r="166" spans="1:26" ht="12.75" customHeight="1" x14ac:dyDescent="0.2">
      <c r="A166" s="129"/>
      <c r="B166" s="129"/>
      <c r="C166" s="129"/>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row>
    <row r="167" spans="1:26" ht="12.75" customHeight="1" x14ac:dyDescent="0.2">
      <c r="A167" s="129"/>
      <c r="B167" s="129"/>
      <c r="C167" s="129"/>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row>
    <row r="168" spans="1:26" ht="12.75" customHeight="1" x14ac:dyDescent="0.2">
      <c r="A168" s="129"/>
      <c r="B168" s="129"/>
      <c r="C168" s="129"/>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row>
    <row r="169" spans="1:26" ht="12.75" customHeight="1" x14ac:dyDescent="0.2">
      <c r="A169" s="129"/>
      <c r="B169" s="129"/>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row>
    <row r="170" spans="1:26" ht="12.75" customHeight="1" x14ac:dyDescent="0.2">
      <c r="A170" s="129"/>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row>
    <row r="171" spans="1:26" ht="12.75" customHeight="1" x14ac:dyDescent="0.2">
      <c r="A171" s="129"/>
      <c r="B171" s="129"/>
      <c r="C171" s="129"/>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row>
    <row r="172" spans="1:26" ht="12.75" customHeight="1" x14ac:dyDescent="0.2">
      <c r="A172" s="129"/>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row>
    <row r="173" spans="1:26" ht="12.75" customHeight="1" x14ac:dyDescent="0.2">
      <c r="A173" s="129"/>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row>
    <row r="174" spans="1:26" ht="12.75" customHeight="1" x14ac:dyDescent="0.2">
      <c r="A174" s="129"/>
      <c r="B174" s="129"/>
      <c r="C174" s="129"/>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row>
    <row r="175" spans="1:26" ht="12.75" customHeight="1" x14ac:dyDescent="0.2">
      <c r="A175" s="129"/>
      <c r="B175" s="129"/>
      <c r="C175" s="129"/>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row>
    <row r="176" spans="1:26" ht="12.75" customHeight="1" x14ac:dyDescent="0.2">
      <c r="A176" s="129"/>
      <c r="B176" s="129"/>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row>
    <row r="177" spans="1:26" ht="12.75" customHeight="1" x14ac:dyDescent="0.2">
      <c r="A177" s="129"/>
      <c r="B177" s="129"/>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row>
    <row r="178" spans="1:26" ht="12.75" customHeight="1" x14ac:dyDescent="0.2">
      <c r="A178" s="129"/>
      <c r="B178" s="129"/>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row>
    <row r="179" spans="1:26" ht="12.75" customHeight="1" x14ac:dyDescent="0.2">
      <c r="A179" s="129"/>
      <c r="B179" s="129"/>
      <c r="C179" s="129"/>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row>
    <row r="180" spans="1:26" ht="12.75" customHeight="1" x14ac:dyDescent="0.2">
      <c r="A180" s="129"/>
      <c r="B180" s="129"/>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row>
    <row r="181" spans="1:26" ht="12.75" customHeight="1" x14ac:dyDescent="0.2">
      <c r="A181" s="129"/>
      <c r="B181" s="129"/>
      <c r="C181" s="129"/>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row>
    <row r="182" spans="1:26" ht="12.75" customHeight="1" x14ac:dyDescent="0.2">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row>
    <row r="183" spans="1:26" ht="12.75" customHeight="1" x14ac:dyDescent="0.2">
      <c r="A183" s="129"/>
      <c r="B183" s="129"/>
      <c r="C183" s="129"/>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row>
    <row r="184" spans="1:26" ht="12.75" customHeight="1" x14ac:dyDescent="0.2">
      <c r="A184" s="129"/>
      <c r="B184" s="129"/>
      <c r="C184" s="129"/>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row>
    <row r="185" spans="1:26" ht="12.75" customHeight="1" x14ac:dyDescent="0.2">
      <c r="A185" s="129"/>
      <c r="B185" s="129"/>
      <c r="C185" s="129"/>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row>
    <row r="186" spans="1:26" ht="12.75" customHeight="1" x14ac:dyDescent="0.2">
      <c r="A186" s="129"/>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row>
    <row r="187" spans="1:26" ht="12.75" customHeight="1" x14ac:dyDescent="0.2">
      <c r="A187" s="129"/>
      <c r="B187" s="129"/>
      <c r="C187" s="129"/>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row>
    <row r="188" spans="1:26" ht="12.75" customHeight="1" x14ac:dyDescent="0.2">
      <c r="A188" s="129"/>
      <c r="B188" s="129"/>
      <c r="C188" s="129"/>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row>
    <row r="189" spans="1:26" ht="12.75" customHeight="1" x14ac:dyDescent="0.2">
      <c r="A189" s="129"/>
      <c r="B189" s="129"/>
      <c r="C189" s="129"/>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row>
    <row r="190" spans="1:26" ht="12.75" customHeight="1" x14ac:dyDescent="0.2">
      <c r="A190" s="129"/>
      <c r="B190" s="129"/>
      <c r="C190" s="129"/>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row>
    <row r="191" spans="1:26" ht="12.75" customHeight="1" x14ac:dyDescent="0.2">
      <c r="A191" s="129"/>
      <c r="B191" s="129"/>
      <c r="C191" s="129"/>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row>
    <row r="192" spans="1:26" ht="12.75" customHeight="1" x14ac:dyDescent="0.2">
      <c r="A192" s="129"/>
      <c r="B192" s="129"/>
      <c r="C192" s="129"/>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row>
    <row r="193" spans="1:26" ht="12.75" customHeight="1" x14ac:dyDescent="0.2">
      <c r="A193" s="129"/>
      <c r="B193" s="129"/>
      <c r="C193" s="129"/>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row>
    <row r="194" spans="1:26" ht="12.75" customHeight="1" x14ac:dyDescent="0.2">
      <c r="A194" s="129"/>
      <c r="B194" s="129"/>
      <c r="C194" s="129"/>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row>
    <row r="195" spans="1:26" ht="12.75" customHeight="1" x14ac:dyDescent="0.2">
      <c r="A195" s="129"/>
      <c r="B195" s="129"/>
      <c r="C195" s="129"/>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row>
    <row r="196" spans="1:26" ht="12.75" customHeight="1" x14ac:dyDescent="0.2">
      <c r="A196" s="129"/>
      <c r="B196" s="129"/>
      <c r="C196" s="129"/>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row>
    <row r="197" spans="1:26" ht="12.75" customHeight="1" x14ac:dyDescent="0.2">
      <c r="A197" s="129"/>
      <c r="B197" s="129"/>
      <c r="C197" s="129"/>
      <c r="D197" s="129"/>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row>
    <row r="198" spans="1:26" ht="12.75" customHeight="1" x14ac:dyDescent="0.2">
      <c r="A198" s="129"/>
      <c r="B198" s="129"/>
      <c r="C198" s="129"/>
      <c r="D198" s="129"/>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row>
    <row r="199" spans="1:26" ht="12.75" customHeight="1" x14ac:dyDescent="0.2">
      <c r="A199" s="129"/>
      <c r="B199" s="129"/>
      <c r="C199" s="129"/>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row>
    <row r="200" spans="1:26" ht="12.75" customHeight="1" x14ac:dyDescent="0.2">
      <c r="A200" s="129"/>
      <c r="B200" s="129"/>
      <c r="C200" s="129"/>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row>
    <row r="201" spans="1:26" ht="12.75" customHeight="1" x14ac:dyDescent="0.2">
      <c r="A201" s="129"/>
      <c r="B201" s="129"/>
      <c r="C201" s="12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row>
    <row r="202" spans="1:26" ht="12.75" customHeight="1" x14ac:dyDescent="0.2">
      <c r="A202" s="129"/>
      <c r="B202" s="129"/>
      <c r="C202" s="129"/>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row>
    <row r="203" spans="1:26" ht="12.75" customHeight="1" x14ac:dyDescent="0.2">
      <c r="A203" s="129"/>
      <c r="B203" s="129"/>
      <c r="C203" s="129"/>
      <c r="D203" s="129"/>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row>
    <row r="204" spans="1:26" ht="12.75" customHeight="1" x14ac:dyDescent="0.2">
      <c r="A204" s="129"/>
      <c r="B204" s="129"/>
      <c r="C204" s="129"/>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row>
    <row r="205" spans="1:26" ht="12.75" customHeight="1" x14ac:dyDescent="0.2">
      <c r="A205" s="129"/>
      <c r="B205" s="129"/>
      <c r="C205" s="129"/>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row>
    <row r="206" spans="1:26" ht="12.75" customHeight="1" x14ac:dyDescent="0.2">
      <c r="A206" s="129"/>
      <c r="B206" s="129"/>
      <c r="C206" s="129"/>
      <c r="D206" s="129"/>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row>
    <row r="207" spans="1:26" ht="12.75" customHeight="1" x14ac:dyDescent="0.2">
      <c r="A207" s="129"/>
      <c r="B207" s="129"/>
      <c r="C207" s="129"/>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row>
    <row r="208" spans="1:26" ht="12.75" customHeight="1" x14ac:dyDescent="0.2">
      <c r="A208" s="129"/>
      <c r="B208" s="129"/>
      <c r="C208" s="129"/>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row>
    <row r="209" spans="1:26" ht="12.75" customHeight="1" x14ac:dyDescent="0.2">
      <c r="A209" s="129"/>
      <c r="B209" s="129"/>
      <c r="C209" s="129"/>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row>
    <row r="210" spans="1:26" ht="12.75" customHeight="1" x14ac:dyDescent="0.2">
      <c r="A210" s="129"/>
      <c r="B210" s="129"/>
      <c r="C210" s="129"/>
      <c r="D210" s="129"/>
      <c r="E210" s="129"/>
      <c r="F210" s="129"/>
      <c r="G210" s="129"/>
      <c r="H210" s="129"/>
      <c r="I210" s="129"/>
      <c r="J210" s="129"/>
      <c r="K210" s="129"/>
      <c r="L210" s="129"/>
      <c r="M210" s="129"/>
      <c r="N210" s="129"/>
      <c r="O210" s="129"/>
      <c r="P210" s="129"/>
      <c r="Q210" s="129"/>
      <c r="R210" s="129"/>
      <c r="S210" s="129"/>
      <c r="T210" s="129"/>
      <c r="U210" s="129"/>
      <c r="V210" s="129"/>
      <c r="W210" s="129"/>
      <c r="X210" s="129"/>
      <c r="Y210" s="129"/>
      <c r="Z210" s="129"/>
    </row>
    <row r="211" spans="1:26" ht="12.75" customHeight="1" x14ac:dyDescent="0.2">
      <c r="A211" s="129"/>
      <c r="B211" s="129"/>
      <c r="C211" s="129"/>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row>
    <row r="212" spans="1:26" ht="12.75" customHeight="1" x14ac:dyDescent="0.2">
      <c r="A212" s="129"/>
      <c r="B212" s="129"/>
      <c r="C212" s="129"/>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row>
    <row r="213" spans="1:26" ht="12.75" customHeight="1" x14ac:dyDescent="0.2">
      <c r="A213" s="129"/>
      <c r="B213" s="129"/>
      <c r="C213" s="129"/>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row>
    <row r="214" spans="1:26" ht="12.75" customHeight="1" x14ac:dyDescent="0.2">
      <c r="A214" s="129"/>
      <c r="B214" s="129"/>
      <c r="C214" s="129"/>
      <c r="D214" s="129"/>
      <c r="E214" s="129"/>
      <c r="F214" s="129"/>
      <c r="G214" s="129"/>
      <c r="H214" s="129"/>
      <c r="I214" s="129"/>
      <c r="J214" s="129"/>
      <c r="K214" s="129"/>
      <c r="L214" s="129"/>
      <c r="M214" s="129"/>
      <c r="N214" s="129"/>
      <c r="O214" s="129"/>
      <c r="P214" s="129"/>
      <c r="Q214" s="129"/>
      <c r="R214" s="129"/>
      <c r="S214" s="129"/>
      <c r="T214" s="129"/>
      <c r="U214" s="129"/>
      <c r="V214" s="129"/>
      <c r="W214" s="129"/>
      <c r="X214" s="129"/>
      <c r="Y214" s="129"/>
      <c r="Z214" s="129"/>
    </row>
    <row r="215" spans="1:26" ht="12.75" customHeight="1" x14ac:dyDescent="0.2">
      <c r="A215" s="129"/>
      <c r="B215" s="129"/>
      <c r="C215" s="129"/>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row>
    <row r="216" spans="1:26" ht="12.75" customHeight="1" x14ac:dyDescent="0.2">
      <c r="A216" s="129"/>
      <c r="B216" s="129"/>
      <c r="C216" s="129"/>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row>
    <row r="217" spans="1:26" ht="12.75" customHeight="1" x14ac:dyDescent="0.2">
      <c r="A217" s="129"/>
      <c r="B217" s="129"/>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row>
    <row r="218" spans="1:26" ht="12.75" customHeight="1" x14ac:dyDescent="0.2">
      <c r="A218" s="129"/>
      <c r="B218" s="129"/>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row>
    <row r="219" spans="1:26" ht="12.75" customHeight="1" x14ac:dyDescent="0.2">
      <c r="A219" s="129"/>
      <c r="B219" s="129"/>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row>
    <row r="220" spans="1:26" ht="12.75" customHeight="1" x14ac:dyDescent="0.2">
      <c r="A220" s="129"/>
      <c r="B220" s="129"/>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row>
    <row r="221" spans="1:26" ht="12.75" customHeight="1" x14ac:dyDescent="0.2">
      <c r="A221" s="129"/>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row>
    <row r="222" spans="1:26" ht="12.75" customHeight="1" x14ac:dyDescent="0.2">
      <c r="A222" s="129"/>
      <c r="B222" s="129"/>
      <c r="C222" s="129"/>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row>
    <row r="223" spans="1:26" ht="12.75" customHeight="1" x14ac:dyDescent="0.2">
      <c r="A223" s="129"/>
      <c r="B223" s="129"/>
      <c r="C223" s="129"/>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row>
    <row r="224" spans="1:26" ht="12.75" customHeight="1" x14ac:dyDescent="0.2">
      <c r="A224" s="129"/>
      <c r="B224" s="129"/>
      <c r="C224" s="129"/>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row>
    <row r="225" spans="1:26" ht="12.75" customHeight="1" x14ac:dyDescent="0.2">
      <c r="A225" s="129"/>
      <c r="B225" s="129"/>
      <c r="C225" s="129"/>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row>
    <row r="226" spans="1:26" ht="12.75" customHeight="1" x14ac:dyDescent="0.2">
      <c r="A226" s="129"/>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spans="1:26" ht="12.75" customHeight="1" x14ac:dyDescent="0.2">
      <c r="A227" s="129"/>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row>
    <row r="228" spans="1:26" ht="12.75" customHeight="1" x14ac:dyDescent="0.2">
      <c r="A228" s="129"/>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row>
    <row r="229" spans="1:26" ht="12.75" customHeight="1" x14ac:dyDescent="0.2">
      <c r="A229" s="129"/>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row>
    <row r="230" spans="1:26" ht="12.75" customHeight="1" x14ac:dyDescent="0.2">
      <c r="A230" s="129"/>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row>
    <row r="231" spans="1:26" ht="12.75" customHeight="1" x14ac:dyDescent="0.2">
      <c r="A231" s="129"/>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row>
    <row r="232" spans="1:26" ht="12.75" customHeight="1" x14ac:dyDescent="0.2">
      <c r="A232" s="129"/>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row>
    <row r="233" spans="1:26" ht="12.75" customHeight="1" x14ac:dyDescent="0.2">
      <c r="A233" s="129"/>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row>
    <row r="234" spans="1:26" ht="12.75" customHeight="1" x14ac:dyDescent="0.2">
      <c r="A234" s="129"/>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row>
    <row r="235" spans="1:26" ht="12.75" customHeight="1" x14ac:dyDescent="0.2">
      <c r="A235" s="129"/>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row>
    <row r="236" spans="1:26" ht="12.75" customHeight="1" x14ac:dyDescent="0.2">
      <c r="A236" s="129"/>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row>
    <row r="237" spans="1:26" ht="12.75" customHeight="1" x14ac:dyDescent="0.2">
      <c r="A237" s="129"/>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row>
    <row r="238" spans="1:26" ht="12.75" customHeight="1" x14ac:dyDescent="0.2">
      <c r="A238" s="129"/>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row>
    <row r="239" spans="1:26" ht="12.75" customHeight="1" x14ac:dyDescent="0.2">
      <c r="A239" s="129"/>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row>
    <row r="240" spans="1:26" ht="12.75" customHeight="1" x14ac:dyDescent="0.2">
      <c r="A240" s="129"/>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row>
    <row r="241" spans="1:26" ht="12.75" customHeight="1" x14ac:dyDescent="0.2">
      <c r="A241" s="129"/>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row>
    <row r="242" spans="1:26" ht="12.75" customHeight="1" x14ac:dyDescent="0.2">
      <c r="A242" s="129"/>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row>
    <row r="243" spans="1:26" ht="12.75" customHeight="1" x14ac:dyDescent="0.2">
      <c r="A243" s="129"/>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row>
    <row r="244" spans="1:26" ht="12.75" customHeight="1" x14ac:dyDescent="0.2">
      <c r="A244" s="129"/>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row>
    <row r="245" spans="1:26" ht="12.75" customHeight="1" x14ac:dyDescent="0.2">
      <c r="A245" s="129"/>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row>
    <row r="246" spans="1:26" ht="12.75" customHeight="1" x14ac:dyDescent="0.2">
      <c r="A246" s="129"/>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row>
    <row r="247" spans="1:26" ht="12.75" customHeight="1" x14ac:dyDescent="0.2">
      <c r="A247" s="129"/>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row>
    <row r="248" spans="1:26" ht="12.75" customHeight="1" x14ac:dyDescent="0.2">
      <c r="A248" s="129"/>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row>
    <row r="249" spans="1:26" ht="12.75" customHeight="1" x14ac:dyDescent="0.2">
      <c r="A249" s="129"/>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row>
    <row r="250" spans="1:26" ht="12.75" customHeight="1" x14ac:dyDescent="0.2">
      <c r="A250" s="129"/>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row>
    <row r="251" spans="1:26" ht="12.75" customHeight="1" x14ac:dyDescent="0.2">
      <c r="A251" s="129"/>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row>
    <row r="252" spans="1:26" ht="12.75" customHeight="1" x14ac:dyDescent="0.2">
      <c r="A252" s="129"/>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row>
    <row r="253" spans="1:26" ht="12.75" customHeight="1" x14ac:dyDescent="0.2">
      <c r="A253" s="129"/>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row>
    <row r="254" spans="1:26" ht="12.75" customHeight="1" x14ac:dyDescent="0.2">
      <c r="A254" s="129"/>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row>
    <row r="255" spans="1:26" ht="12.75" customHeight="1" x14ac:dyDescent="0.2">
      <c r="A255" s="129"/>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row>
    <row r="256" spans="1:26" ht="12.75" customHeight="1" x14ac:dyDescent="0.2">
      <c r="A256" s="129"/>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row>
    <row r="257" spans="1:26" ht="12.75" customHeight="1" x14ac:dyDescent="0.2">
      <c r="A257" s="129"/>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row>
    <row r="258" spans="1:26" ht="12.75" customHeight="1" x14ac:dyDescent="0.2">
      <c r="A258" s="129"/>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row>
    <row r="259" spans="1:26" ht="12.75" customHeight="1" x14ac:dyDescent="0.2">
      <c r="A259" s="129"/>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row>
    <row r="260" spans="1:26" ht="12.75" customHeight="1" x14ac:dyDescent="0.2">
      <c r="A260" s="129"/>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row>
    <row r="261" spans="1:26" ht="12.75" customHeight="1" x14ac:dyDescent="0.2">
      <c r="A261" s="129"/>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row>
    <row r="262" spans="1:26" ht="12.75" customHeight="1" x14ac:dyDescent="0.2">
      <c r="A262" s="129"/>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spans="1:26" ht="12.75" customHeight="1" x14ac:dyDescent="0.2">
      <c r="A263" s="129"/>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row>
    <row r="264" spans="1:26" ht="12.75" customHeight="1" x14ac:dyDescent="0.2">
      <c r="A264" s="129"/>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row>
    <row r="265" spans="1:26" ht="12.75" customHeight="1" x14ac:dyDescent="0.2">
      <c r="A265" s="129"/>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row>
    <row r="266" spans="1:26" ht="12.75" customHeight="1" x14ac:dyDescent="0.2">
      <c r="A266" s="129"/>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row>
    <row r="267" spans="1:26" ht="12.75" customHeight="1" x14ac:dyDescent="0.2">
      <c r="A267" s="129"/>
      <c r="B267" s="129"/>
      <c r="C267" s="129"/>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row>
    <row r="268" spans="1:26" ht="12.75" customHeight="1" x14ac:dyDescent="0.2">
      <c r="A268" s="129"/>
      <c r="B268" s="129"/>
      <c r="C268" s="129"/>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row>
    <row r="269" spans="1:26" ht="12.75" customHeight="1" x14ac:dyDescent="0.2">
      <c r="A269" s="129"/>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row>
    <row r="270" spans="1:26" ht="12.75" customHeight="1" x14ac:dyDescent="0.2">
      <c r="A270" s="129"/>
      <c r="B270" s="129"/>
      <c r="C270" s="129"/>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row>
    <row r="271" spans="1:26" ht="12.75" customHeight="1" x14ac:dyDescent="0.2">
      <c r="A271" s="129"/>
      <c r="B271" s="129"/>
      <c r="C271" s="129"/>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row>
    <row r="272" spans="1:26" ht="12.75" customHeight="1" x14ac:dyDescent="0.2">
      <c r="A272" s="129"/>
      <c r="B272" s="129"/>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row>
    <row r="273" spans="1:26" ht="12.75" customHeight="1" x14ac:dyDescent="0.2">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row>
    <row r="274" spans="1:26" ht="12.75" customHeight="1" x14ac:dyDescent="0.2">
      <c r="A274" s="129"/>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row>
    <row r="275" spans="1:26" ht="12.75" customHeight="1" x14ac:dyDescent="0.2">
      <c r="A275" s="129"/>
      <c r="B275" s="129"/>
      <c r="C275" s="129"/>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row>
    <row r="276" spans="1:26" ht="12.75" customHeight="1" x14ac:dyDescent="0.2">
      <c r="A276" s="129"/>
      <c r="B276" s="129"/>
      <c r="C276" s="12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row>
    <row r="277" spans="1:26" ht="12.75" customHeight="1" x14ac:dyDescent="0.2">
      <c r="A277" s="129"/>
      <c r="B277" s="129"/>
      <c r="C277" s="129"/>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row>
    <row r="278" spans="1:26" ht="12.75" customHeight="1" x14ac:dyDescent="0.2">
      <c r="A278" s="129"/>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row>
    <row r="279" spans="1:26" ht="12.75" customHeight="1" x14ac:dyDescent="0.2">
      <c r="A279" s="129"/>
      <c r="B279" s="129"/>
      <c r="C279" s="129"/>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row>
    <row r="280" spans="1:26" ht="12.75" customHeight="1" x14ac:dyDescent="0.2">
      <c r="A280" s="129"/>
      <c r="B280" s="129"/>
      <c r="C280" s="129"/>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row>
    <row r="281" spans="1:26" ht="12.75" customHeight="1" x14ac:dyDescent="0.2">
      <c r="A281" s="129"/>
      <c r="B281" s="129"/>
      <c r="C281" s="129"/>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row>
    <row r="282" spans="1:26" ht="12.75" customHeight="1" x14ac:dyDescent="0.2">
      <c r="A282" s="129"/>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row>
    <row r="283" spans="1:26" ht="12.75" customHeight="1" x14ac:dyDescent="0.2">
      <c r="A283" s="129"/>
      <c r="B283" s="129"/>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row>
    <row r="284" spans="1:26" ht="12.75" customHeight="1" x14ac:dyDescent="0.2">
      <c r="A284" s="129"/>
      <c r="B284" s="129"/>
      <c r="C284" s="129"/>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row>
    <row r="285" spans="1:26" ht="12.75" customHeight="1" x14ac:dyDescent="0.2">
      <c r="A285" s="129"/>
      <c r="B285" s="129"/>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row>
    <row r="286" spans="1:26" ht="12.75" customHeight="1" x14ac:dyDescent="0.2">
      <c r="A286" s="129"/>
      <c r="B286" s="129"/>
      <c r="C286" s="129"/>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row>
    <row r="287" spans="1:26" ht="12.75" customHeight="1" x14ac:dyDescent="0.2">
      <c r="A287" s="129"/>
      <c r="B287" s="129"/>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row>
    <row r="288" spans="1:26" ht="12.75" customHeight="1" x14ac:dyDescent="0.2">
      <c r="A288" s="129"/>
      <c r="B288" s="129"/>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row>
    <row r="289" spans="1:26" ht="12.75" customHeight="1" x14ac:dyDescent="0.2">
      <c r="A289" s="129"/>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row>
    <row r="290" spans="1:26" ht="12.75" customHeight="1" x14ac:dyDescent="0.2">
      <c r="A290" s="129"/>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row>
    <row r="291" spans="1:26" ht="12.75" customHeight="1" x14ac:dyDescent="0.2">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row>
    <row r="292" spans="1:26" ht="12.75" customHeight="1" x14ac:dyDescent="0.2">
      <c r="A292" s="129"/>
      <c r="B292" s="129"/>
      <c r="C292" s="129"/>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row>
    <row r="293" spans="1:26" ht="12.75" customHeight="1" x14ac:dyDescent="0.2">
      <c r="A293" s="129"/>
      <c r="B293" s="129"/>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row>
    <row r="294" spans="1:26" ht="12.75" customHeight="1" x14ac:dyDescent="0.2">
      <c r="A294" s="129"/>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row>
    <row r="295" spans="1:26" ht="12.75" customHeight="1" x14ac:dyDescent="0.2">
      <c r="A295" s="129"/>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row>
    <row r="296" spans="1:26" ht="12.75" customHeight="1" x14ac:dyDescent="0.2">
      <c r="A296" s="129"/>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row>
    <row r="297" spans="1:26" ht="12.75" customHeight="1" x14ac:dyDescent="0.2">
      <c r="A297" s="129"/>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row>
    <row r="298" spans="1:26" ht="12.75" customHeight="1" x14ac:dyDescent="0.2">
      <c r="A298" s="129"/>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row>
    <row r="299" spans="1:26" ht="12.75" customHeight="1" x14ac:dyDescent="0.2">
      <c r="A299" s="129"/>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row>
    <row r="300" spans="1:26" ht="12.75" customHeight="1" x14ac:dyDescent="0.2">
      <c r="A300" s="129"/>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row>
    <row r="301" spans="1:26" ht="12.75" customHeight="1" x14ac:dyDescent="0.2">
      <c r="A301" s="129"/>
      <c r="B301" s="129"/>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row>
    <row r="302" spans="1:26" ht="12.75" customHeight="1" x14ac:dyDescent="0.2">
      <c r="A302" s="129"/>
      <c r="B302" s="129"/>
      <c r="C302" s="129"/>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row>
    <row r="303" spans="1:26" ht="12.75" customHeight="1" x14ac:dyDescent="0.2">
      <c r="A303" s="129"/>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row>
    <row r="304" spans="1:26" ht="12.75" customHeight="1" x14ac:dyDescent="0.2">
      <c r="A304" s="129"/>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row>
    <row r="305" spans="1:26" ht="12.75" customHeight="1" x14ac:dyDescent="0.2">
      <c r="A305" s="129"/>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row>
    <row r="306" spans="1:26" ht="12.75" customHeight="1" x14ac:dyDescent="0.2">
      <c r="A306" s="129"/>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row>
    <row r="307" spans="1:26" ht="12.75" customHeight="1" x14ac:dyDescent="0.2">
      <c r="A307" s="129"/>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row>
    <row r="308" spans="1:26" ht="12.75" customHeight="1" x14ac:dyDescent="0.2">
      <c r="A308" s="129"/>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row>
    <row r="309" spans="1:26" ht="12.75" customHeight="1" x14ac:dyDescent="0.2">
      <c r="A309" s="129"/>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row>
    <row r="310" spans="1:26" ht="12.75" customHeight="1" x14ac:dyDescent="0.2">
      <c r="A310" s="129"/>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row>
    <row r="311" spans="1:26" ht="12.75" customHeight="1" x14ac:dyDescent="0.2">
      <c r="A311" s="129"/>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row>
    <row r="312" spans="1:26" ht="12.75" customHeight="1" x14ac:dyDescent="0.2">
      <c r="A312" s="129"/>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row>
    <row r="313" spans="1:26" ht="12.75" customHeight="1" x14ac:dyDescent="0.2">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row>
    <row r="314" spans="1:26" ht="12.75" customHeight="1" x14ac:dyDescent="0.2">
      <c r="A314" s="129"/>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row>
    <row r="315" spans="1:26" ht="12.75" customHeight="1" x14ac:dyDescent="0.2">
      <c r="A315" s="129"/>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row>
    <row r="316" spans="1:26" ht="12.75" customHeight="1" x14ac:dyDescent="0.2">
      <c r="A316" s="129"/>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row>
    <row r="317" spans="1:26" ht="12.75" customHeight="1" x14ac:dyDescent="0.2">
      <c r="A317" s="129"/>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row>
    <row r="318" spans="1:26" ht="12.75" customHeight="1" x14ac:dyDescent="0.2">
      <c r="A318" s="129"/>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row>
    <row r="319" spans="1:26" ht="12.75" customHeight="1" x14ac:dyDescent="0.2">
      <c r="A319" s="129"/>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row>
    <row r="320" spans="1:26" ht="12.75" customHeight="1" x14ac:dyDescent="0.2">
      <c r="A320" s="129"/>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row>
    <row r="321" spans="1:26" ht="12.75" customHeight="1" x14ac:dyDescent="0.2">
      <c r="A321" s="129"/>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row>
    <row r="322" spans="1:26" ht="12.75" customHeight="1" x14ac:dyDescent="0.2">
      <c r="A322" s="129"/>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row>
    <row r="323" spans="1:26" ht="12.75" customHeight="1" x14ac:dyDescent="0.2">
      <c r="A323" s="129"/>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row>
    <row r="324" spans="1:26" ht="12.75" customHeight="1" x14ac:dyDescent="0.2">
      <c r="A324" s="129"/>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row>
    <row r="325" spans="1:26" ht="12.75" customHeight="1" x14ac:dyDescent="0.2">
      <c r="A325" s="129"/>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row>
    <row r="326" spans="1:26" ht="12.75" customHeight="1" x14ac:dyDescent="0.2">
      <c r="A326" s="129"/>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row>
    <row r="327" spans="1:26" ht="12.75" customHeight="1" x14ac:dyDescent="0.2">
      <c r="A327" s="129"/>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row>
    <row r="328" spans="1:26" ht="12.75" customHeight="1" x14ac:dyDescent="0.2">
      <c r="A328" s="129"/>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row>
    <row r="329" spans="1:26" ht="12.75" customHeight="1" x14ac:dyDescent="0.2">
      <c r="A329" s="129"/>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row>
    <row r="330" spans="1:26" ht="12.75" customHeight="1" x14ac:dyDescent="0.2">
      <c r="A330" s="129"/>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row>
    <row r="331" spans="1:26" ht="12.75" customHeight="1" x14ac:dyDescent="0.2">
      <c r="A331" s="129"/>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row>
    <row r="332" spans="1:26" ht="12.75" customHeight="1" x14ac:dyDescent="0.2">
      <c r="A332" s="129"/>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row>
    <row r="333" spans="1:26" ht="12.75" customHeight="1" x14ac:dyDescent="0.2">
      <c r="A333" s="129"/>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row>
    <row r="334" spans="1:26" ht="12.75" customHeight="1" x14ac:dyDescent="0.2">
      <c r="A334" s="129"/>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row>
    <row r="335" spans="1:26" ht="12.75" customHeight="1" x14ac:dyDescent="0.2">
      <c r="A335" s="129"/>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row>
    <row r="336" spans="1:26" ht="12.75" customHeight="1" x14ac:dyDescent="0.2">
      <c r="A336" s="129"/>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row>
    <row r="337" spans="1:26" ht="12.75" customHeight="1" x14ac:dyDescent="0.2">
      <c r="A337" s="129"/>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row>
    <row r="338" spans="1:26" ht="12.75" customHeight="1" x14ac:dyDescent="0.2">
      <c r="A338" s="129"/>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row>
    <row r="339" spans="1:26" ht="12.75" customHeight="1" x14ac:dyDescent="0.2">
      <c r="A339" s="129"/>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row>
    <row r="340" spans="1:26" ht="12.75" customHeight="1" x14ac:dyDescent="0.2">
      <c r="A340" s="129"/>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row>
    <row r="341" spans="1:26" ht="12.75" customHeight="1" x14ac:dyDescent="0.2">
      <c r="A341" s="129"/>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row>
    <row r="342" spans="1:26" ht="12.75" customHeight="1" x14ac:dyDescent="0.2">
      <c r="A342" s="129"/>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row>
    <row r="343" spans="1:26" ht="12.75" customHeight="1" x14ac:dyDescent="0.2">
      <c r="A343" s="129"/>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row>
    <row r="344" spans="1:26" ht="12.75" customHeight="1" x14ac:dyDescent="0.2">
      <c r="A344" s="129"/>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row>
    <row r="345" spans="1:26" ht="12.75" customHeight="1" x14ac:dyDescent="0.2">
      <c r="A345" s="129"/>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row>
    <row r="346" spans="1:26" ht="12.75" customHeight="1" x14ac:dyDescent="0.2">
      <c r="A346" s="129"/>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row>
    <row r="347" spans="1:26" ht="12.75" customHeight="1" x14ac:dyDescent="0.2">
      <c r="A347" s="129"/>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row>
    <row r="348" spans="1:26" ht="12.75" customHeight="1" x14ac:dyDescent="0.2">
      <c r="A348" s="129"/>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row>
    <row r="349" spans="1:26" ht="12.75" customHeight="1" x14ac:dyDescent="0.2">
      <c r="A349" s="129"/>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row>
    <row r="350" spans="1:26" ht="12.75" customHeight="1" x14ac:dyDescent="0.2">
      <c r="A350" s="129"/>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row>
    <row r="351" spans="1:26" ht="12.75" customHeight="1" x14ac:dyDescent="0.2">
      <c r="A351" s="129"/>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row>
    <row r="352" spans="1:26" ht="12.75" customHeight="1" x14ac:dyDescent="0.2">
      <c r="A352" s="129"/>
      <c r="B352" s="129"/>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row>
    <row r="353" spans="1:26" ht="12.75" customHeight="1" x14ac:dyDescent="0.2">
      <c r="A353" s="129"/>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row>
    <row r="354" spans="1:26" ht="12.75" customHeight="1" x14ac:dyDescent="0.2">
      <c r="A354" s="129"/>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row>
    <row r="355" spans="1:26" ht="12.75" customHeight="1" x14ac:dyDescent="0.2">
      <c r="A355" s="129"/>
      <c r="B355" s="129"/>
      <c r="C355" s="129"/>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row>
    <row r="356" spans="1:26" ht="12.75" customHeight="1" x14ac:dyDescent="0.2">
      <c r="A356" s="129"/>
      <c r="B356" s="129"/>
      <c r="C356" s="129"/>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row>
    <row r="357" spans="1:26" ht="12.75" customHeight="1" x14ac:dyDescent="0.2">
      <c r="A357" s="129"/>
      <c r="B357" s="129"/>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row>
    <row r="358" spans="1:26" ht="12.75" customHeight="1" x14ac:dyDescent="0.2">
      <c r="A358" s="129"/>
      <c r="B358" s="129"/>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row>
    <row r="359" spans="1:26" ht="12.75" customHeight="1" x14ac:dyDescent="0.2">
      <c r="A359" s="129"/>
      <c r="B359" s="129"/>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row>
    <row r="360" spans="1:26" ht="12.75" customHeight="1" x14ac:dyDescent="0.2">
      <c r="A360" s="129"/>
      <c r="B360" s="129"/>
      <c r="C360" s="129"/>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row>
    <row r="361" spans="1:26" ht="12.75" customHeight="1" x14ac:dyDescent="0.2">
      <c r="A361" s="129"/>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row>
    <row r="362" spans="1:26" ht="12.75" customHeight="1" x14ac:dyDescent="0.2">
      <c r="A362" s="129"/>
      <c r="B362" s="129"/>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row>
    <row r="363" spans="1:26" ht="12.75" customHeight="1" x14ac:dyDescent="0.2">
      <c r="A363" s="129"/>
      <c r="B363" s="129"/>
      <c r="C363" s="129"/>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row>
    <row r="364" spans="1:26" ht="12.75" customHeight="1" x14ac:dyDescent="0.2">
      <c r="A364" s="129"/>
      <c r="B364" s="129"/>
      <c r="C364" s="129"/>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row>
    <row r="365" spans="1:26" ht="12.75" customHeight="1" x14ac:dyDescent="0.2">
      <c r="A365" s="129"/>
      <c r="B365" s="129"/>
      <c r="C365" s="129"/>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row>
    <row r="366" spans="1:26" ht="12.75" customHeight="1" x14ac:dyDescent="0.2">
      <c r="A366" s="129"/>
      <c r="B366" s="129"/>
      <c r="C366" s="129"/>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row>
    <row r="367" spans="1:26" ht="12.75" customHeight="1" x14ac:dyDescent="0.2">
      <c r="A367" s="129"/>
      <c r="B367" s="129"/>
      <c r="C367" s="129"/>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row>
    <row r="368" spans="1:26" ht="12.75" customHeight="1" x14ac:dyDescent="0.2">
      <c r="A368" s="129"/>
      <c r="B368" s="129"/>
      <c r="C368" s="129"/>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row>
    <row r="369" spans="1:26" ht="12.75" customHeight="1" x14ac:dyDescent="0.2">
      <c r="A369" s="129"/>
      <c r="B369" s="129"/>
      <c r="C369" s="129"/>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row>
    <row r="370" spans="1:26" ht="12.75" customHeight="1" x14ac:dyDescent="0.2">
      <c r="A370" s="129"/>
      <c r="B370" s="129"/>
      <c r="C370" s="129"/>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row>
    <row r="371" spans="1:26" ht="12.75" customHeight="1" x14ac:dyDescent="0.2">
      <c r="A371" s="129"/>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row>
    <row r="372" spans="1:26" ht="12.75" customHeight="1" x14ac:dyDescent="0.2">
      <c r="A372" s="129"/>
      <c r="B372" s="129"/>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row>
    <row r="373" spans="1:26" ht="12.75" customHeight="1" x14ac:dyDescent="0.2">
      <c r="A373" s="129"/>
      <c r="B373" s="129"/>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row>
    <row r="374" spans="1:26" ht="12.75" customHeight="1" x14ac:dyDescent="0.2">
      <c r="A374" s="129"/>
      <c r="B374" s="129"/>
      <c r="C374" s="129"/>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row>
    <row r="375" spans="1:26" ht="12.75" customHeight="1" x14ac:dyDescent="0.2">
      <c r="A375" s="129"/>
      <c r="B375" s="129"/>
      <c r="C375" s="129"/>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row>
    <row r="376" spans="1:26" ht="12.75" customHeight="1" x14ac:dyDescent="0.2">
      <c r="A376" s="129"/>
      <c r="B376" s="129"/>
      <c r="C376" s="129"/>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row>
    <row r="377" spans="1:26" ht="12.75" customHeight="1" x14ac:dyDescent="0.2">
      <c r="A377" s="129"/>
      <c r="B377" s="129"/>
      <c r="C377" s="129"/>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row>
    <row r="378" spans="1:26" ht="12.75" customHeight="1" x14ac:dyDescent="0.2">
      <c r="A378" s="129"/>
      <c r="B378" s="129"/>
      <c r="C378" s="129"/>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row>
    <row r="379" spans="1:26" ht="12.75" customHeight="1" x14ac:dyDescent="0.2">
      <c r="A379" s="129"/>
      <c r="B379" s="129"/>
      <c r="C379" s="129"/>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row>
    <row r="380" spans="1:26" ht="12.75" customHeight="1" x14ac:dyDescent="0.2">
      <c r="A380" s="129"/>
      <c r="B380" s="129"/>
      <c r="C380" s="129"/>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row>
    <row r="381" spans="1:26" ht="12.75" customHeight="1" x14ac:dyDescent="0.2">
      <c r="A381" s="129"/>
      <c r="B381" s="129"/>
      <c r="C381" s="129"/>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row>
    <row r="382" spans="1:26" ht="12.75" customHeight="1" x14ac:dyDescent="0.2">
      <c r="A382" s="129"/>
      <c r="B382" s="129"/>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row>
    <row r="383" spans="1:26" ht="12.75" customHeight="1" x14ac:dyDescent="0.2">
      <c r="A383" s="129"/>
      <c r="B383" s="129"/>
      <c r="C383" s="129"/>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row>
    <row r="384" spans="1:26" ht="12.75" customHeight="1" x14ac:dyDescent="0.2">
      <c r="A384" s="129"/>
      <c r="B384" s="129"/>
      <c r="C384" s="129"/>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row>
    <row r="385" spans="1:26" ht="12.75" customHeight="1" x14ac:dyDescent="0.2">
      <c r="A385" s="129"/>
      <c r="B385" s="129"/>
      <c r="C385" s="129"/>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row>
    <row r="386" spans="1:26" ht="12.75" customHeight="1" x14ac:dyDescent="0.2">
      <c r="A386" s="129"/>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row>
    <row r="387" spans="1:26" ht="12.75" customHeight="1" x14ac:dyDescent="0.2">
      <c r="A387" s="129"/>
      <c r="B387" s="129"/>
      <c r="C387" s="129"/>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row>
    <row r="388" spans="1:26" ht="12.75" customHeight="1" x14ac:dyDescent="0.2">
      <c r="A388" s="129"/>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row>
    <row r="389" spans="1:26" ht="12.75" customHeight="1" x14ac:dyDescent="0.2">
      <c r="A389" s="129"/>
      <c r="B389" s="129"/>
      <c r="C389" s="129"/>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row>
    <row r="390" spans="1:26" ht="12.75" customHeight="1" x14ac:dyDescent="0.2">
      <c r="A390" s="129"/>
      <c r="B390" s="129"/>
      <c r="C390" s="129"/>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row>
    <row r="391" spans="1:26" ht="12.75" customHeight="1" x14ac:dyDescent="0.2">
      <c r="A391" s="129"/>
      <c r="B391" s="129"/>
      <c r="C391" s="129"/>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row>
    <row r="392" spans="1:26" ht="12.75" customHeight="1" x14ac:dyDescent="0.2">
      <c r="A392" s="129"/>
      <c r="B392" s="129"/>
      <c r="C392" s="129"/>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row>
    <row r="393" spans="1:26" ht="12.75" customHeight="1" x14ac:dyDescent="0.2">
      <c r="A393" s="129"/>
      <c r="B393" s="129"/>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row>
    <row r="394" spans="1:26" ht="12.75" customHeight="1" x14ac:dyDescent="0.2">
      <c r="A394" s="129"/>
      <c r="B394" s="129"/>
      <c r="C394" s="129"/>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row>
    <row r="395" spans="1:26" ht="12.75" customHeight="1" x14ac:dyDescent="0.2">
      <c r="A395" s="129"/>
      <c r="B395" s="129"/>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row>
    <row r="396" spans="1:26" ht="12.75" customHeight="1" x14ac:dyDescent="0.2">
      <c r="A396" s="129"/>
      <c r="B396" s="129"/>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row>
    <row r="397" spans="1:26" ht="12.75" customHeight="1" x14ac:dyDescent="0.2">
      <c r="A397" s="129"/>
      <c r="B397" s="129"/>
      <c r="C397" s="129"/>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row>
    <row r="398" spans="1:26" ht="12.75" customHeight="1" x14ac:dyDescent="0.2">
      <c r="A398" s="129"/>
      <c r="B398" s="129"/>
      <c r="C398" s="129"/>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row>
    <row r="399" spans="1:26" ht="12.75" customHeight="1" x14ac:dyDescent="0.2">
      <c r="A399" s="129"/>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row>
    <row r="400" spans="1:26" ht="12.75" customHeight="1" x14ac:dyDescent="0.2">
      <c r="A400" s="129"/>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row>
    <row r="401" spans="1:26" ht="12.75" customHeight="1" x14ac:dyDescent="0.2">
      <c r="A401" s="129"/>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row>
    <row r="402" spans="1:26" ht="12.75" customHeight="1" x14ac:dyDescent="0.2">
      <c r="A402" s="129"/>
      <c r="B402" s="129"/>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row>
    <row r="403" spans="1:26" ht="12.75" customHeight="1" x14ac:dyDescent="0.2">
      <c r="A403" s="129"/>
      <c r="B403" s="129"/>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row>
    <row r="404" spans="1:26" ht="12.75" customHeight="1" x14ac:dyDescent="0.2">
      <c r="A404" s="129"/>
      <c r="B404" s="129"/>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row>
    <row r="405" spans="1:26" ht="12.75" customHeight="1" x14ac:dyDescent="0.2">
      <c r="A405" s="129"/>
      <c r="B405" s="129"/>
      <c r="C405" s="129"/>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row>
    <row r="406" spans="1:26" ht="12.75" customHeight="1" x14ac:dyDescent="0.2">
      <c r="A406" s="129"/>
      <c r="B406" s="129"/>
      <c r="C406" s="129"/>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row>
    <row r="407" spans="1:26" ht="12.75" customHeight="1" x14ac:dyDescent="0.2">
      <c r="A407" s="129"/>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row>
    <row r="408" spans="1:26" ht="12.75" customHeight="1" x14ac:dyDescent="0.2">
      <c r="A408" s="129"/>
      <c r="B408" s="129"/>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row>
    <row r="409" spans="1:26" ht="12.75" customHeight="1" x14ac:dyDescent="0.2">
      <c r="A409" s="129"/>
      <c r="B409" s="129"/>
      <c r="C409" s="129"/>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row>
    <row r="410" spans="1:26" ht="12.75" customHeight="1" x14ac:dyDescent="0.2">
      <c r="A410" s="129"/>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row>
    <row r="411" spans="1:26" ht="12.75" customHeight="1" x14ac:dyDescent="0.2">
      <c r="A411" s="129"/>
      <c r="B411" s="129"/>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row>
    <row r="412" spans="1:26" ht="12.75" customHeight="1" x14ac:dyDescent="0.2">
      <c r="A412" s="129"/>
      <c r="B412" s="129"/>
      <c r="C412" s="129"/>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row>
    <row r="413" spans="1:26" ht="12.75" customHeight="1" x14ac:dyDescent="0.2">
      <c r="A413" s="129"/>
      <c r="B413" s="129"/>
      <c r="C413" s="129"/>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row>
    <row r="414" spans="1:26" ht="12.75" customHeight="1" x14ac:dyDescent="0.2">
      <c r="A414" s="129"/>
      <c r="B414" s="129"/>
      <c r="C414" s="129"/>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row>
    <row r="415" spans="1:26" ht="12.75" customHeight="1" x14ac:dyDescent="0.2">
      <c r="A415" s="129"/>
      <c r="B415" s="129"/>
      <c r="C415" s="129"/>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row>
    <row r="416" spans="1:26" ht="12.75" customHeight="1" x14ac:dyDescent="0.2">
      <c r="A416" s="129"/>
      <c r="B416" s="129"/>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row>
    <row r="417" spans="1:26" ht="12.75" customHeight="1" x14ac:dyDescent="0.2">
      <c r="A417" s="129"/>
      <c r="B417" s="129"/>
      <c r="C417" s="129"/>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row>
    <row r="418" spans="1:26" ht="12.75" customHeight="1" x14ac:dyDescent="0.2">
      <c r="A418" s="129"/>
      <c r="B418" s="129"/>
      <c r="C418" s="129"/>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row>
    <row r="419" spans="1:26" ht="12.75" customHeight="1" x14ac:dyDescent="0.2">
      <c r="A419" s="129"/>
      <c r="B419" s="129"/>
      <c r="C419" s="129"/>
      <c r="D419" s="129"/>
      <c r="E419" s="129"/>
      <c r="F419" s="129"/>
      <c r="G419" s="129"/>
      <c r="H419" s="129"/>
      <c r="I419" s="129"/>
      <c r="J419" s="129"/>
      <c r="K419" s="129"/>
      <c r="L419" s="129"/>
      <c r="M419" s="129"/>
      <c r="N419" s="129"/>
      <c r="O419" s="129"/>
      <c r="P419" s="129"/>
      <c r="Q419" s="129"/>
      <c r="R419" s="129"/>
      <c r="S419" s="129"/>
      <c r="T419" s="129"/>
      <c r="U419" s="129"/>
      <c r="V419" s="129"/>
      <c r="W419" s="129"/>
      <c r="X419" s="129"/>
      <c r="Y419" s="129"/>
      <c r="Z419" s="129"/>
    </row>
    <row r="420" spans="1:26" ht="12.75" customHeight="1" x14ac:dyDescent="0.2">
      <c r="A420" s="129"/>
      <c r="B420" s="129"/>
      <c r="C420" s="12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row>
    <row r="421" spans="1:26" ht="12.75" customHeight="1" x14ac:dyDescent="0.2">
      <c r="A421" s="129"/>
      <c r="B421" s="129"/>
      <c r="C421" s="129"/>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row>
    <row r="422" spans="1:26" ht="12.75" customHeight="1" x14ac:dyDescent="0.2">
      <c r="A422" s="129"/>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row>
    <row r="423" spans="1:26" ht="12.75" customHeight="1" x14ac:dyDescent="0.2">
      <c r="A423" s="129"/>
      <c r="B423" s="129"/>
      <c r="C423" s="129"/>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row>
    <row r="424" spans="1:26" ht="12.75" customHeight="1" x14ac:dyDescent="0.2">
      <c r="A424" s="129"/>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row>
    <row r="425" spans="1:26" ht="12.75" customHeight="1" x14ac:dyDescent="0.2">
      <c r="A425" s="129"/>
      <c r="B425" s="129"/>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row>
    <row r="426" spans="1:26" ht="12.75" customHeight="1" x14ac:dyDescent="0.2">
      <c r="A426" s="129"/>
      <c r="B426" s="129"/>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row>
    <row r="427" spans="1:26" ht="12.75" customHeight="1" x14ac:dyDescent="0.2">
      <c r="A427" s="129"/>
      <c r="B427" s="129"/>
      <c r="C427" s="129"/>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row>
    <row r="428" spans="1:26" ht="12.75" customHeight="1" x14ac:dyDescent="0.2">
      <c r="A428" s="129"/>
      <c r="B428" s="129"/>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row>
    <row r="429" spans="1:26" ht="12.75" customHeight="1" x14ac:dyDescent="0.2">
      <c r="A429" s="129"/>
      <c r="B429" s="129"/>
      <c r="C429" s="129"/>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row>
    <row r="430" spans="1:26" ht="12.75" customHeight="1" x14ac:dyDescent="0.2">
      <c r="A430" s="129"/>
      <c r="B430" s="129"/>
      <c r="C430" s="129"/>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row>
    <row r="431" spans="1:26" ht="12.75" customHeight="1" x14ac:dyDescent="0.2">
      <c r="A431" s="129"/>
      <c r="B431" s="129"/>
      <c r="C431" s="129"/>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row>
    <row r="432" spans="1:26" ht="12.75" customHeight="1" x14ac:dyDescent="0.2">
      <c r="A432" s="129"/>
      <c r="B432" s="129"/>
      <c r="C432" s="129"/>
      <c r="D432" s="129"/>
      <c r="E432" s="129"/>
      <c r="F432" s="129"/>
      <c r="G432" s="129"/>
      <c r="H432" s="129"/>
      <c r="I432" s="129"/>
      <c r="J432" s="129"/>
      <c r="K432" s="129"/>
      <c r="L432" s="129"/>
      <c r="M432" s="129"/>
      <c r="N432" s="129"/>
      <c r="O432" s="129"/>
      <c r="P432" s="129"/>
      <c r="Q432" s="129"/>
      <c r="R432" s="129"/>
      <c r="S432" s="129"/>
      <c r="T432" s="129"/>
      <c r="U432" s="129"/>
      <c r="V432" s="129"/>
      <c r="W432" s="129"/>
      <c r="X432" s="129"/>
      <c r="Y432" s="129"/>
      <c r="Z432" s="129"/>
    </row>
    <row r="433" spans="1:26" ht="12.75" customHeight="1" x14ac:dyDescent="0.2">
      <c r="A433" s="129"/>
      <c r="B433" s="129"/>
      <c r="C433" s="12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row>
    <row r="434" spans="1:26" ht="12.75" customHeight="1" x14ac:dyDescent="0.2">
      <c r="A434" s="129"/>
      <c r="B434" s="129"/>
      <c r="C434" s="129"/>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row>
    <row r="435" spans="1:26" ht="12.75" customHeight="1" x14ac:dyDescent="0.2">
      <c r="A435" s="129"/>
      <c r="B435" s="129"/>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row>
    <row r="436" spans="1:26" ht="12.75" customHeight="1" x14ac:dyDescent="0.2">
      <c r="A436" s="129"/>
      <c r="B436" s="129"/>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row>
    <row r="437" spans="1:26" ht="12.75" customHeight="1" x14ac:dyDescent="0.2">
      <c r="A437" s="129"/>
      <c r="B437" s="129"/>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row>
    <row r="438" spans="1:26" ht="12.75" customHeight="1" x14ac:dyDescent="0.2">
      <c r="A438" s="129"/>
      <c r="B438" s="129"/>
      <c r="C438" s="129"/>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row>
    <row r="439" spans="1:26" ht="12.75" customHeight="1" x14ac:dyDescent="0.2">
      <c r="A439" s="129"/>
      <c r="B439" s="129"/>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row>
    <row r="440" spans="1:26" ht="12.75" customHeight="1" x14ac:dyDescent="0.2">
      <c r="A440" s="129"/>
      <c r="B440" s="129"/>
      <c r="C440" s="12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row>
    <row r="441" spans="1:26" ht="12.75" customHeight="1" x14ac:dyDescent="0.2">
      <c r="A441" s="129"/>
      <c r="B441" s="129"/>
      <c r="C441" s="129"/>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row>
    <row r="442" spans="1:26" ht="12.75" customHeight="1" x14ac:dyDescent="0.2">
      <c r="A442" s="129"/>
      <c r="B442" s="129"/>
      <c r="C442" s="129"/>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row>
    <row r="443" spans="1:26" ht="12.75" customHeight="1" x14ac:dyDescent="0.2">
      <c r="A443" s="129"/>
      <c r="B443" s="129"/>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row>
    <row r="444" spans="1:26" ht="12.75" customHeight="1" x14ac:dyDescent="0.2">
      <c r="A444" s="129"/>
      <c r="B444" s="129"/>
      <c r="C444" s="129"/>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row>
    <row r="445" spans="1:26" ht="12.75" customHeight="1" x14ac:dyDescent="0.2">
      <c r="A445" s="129"/>
      <c r="B445" s="129"/>
      <c r="C445" s="129"/>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row>
    <row r="446" spans="1:26" ht="12.75" customHeight="1" x14ac:dyDescent="0.2">
      <c r="A446" s="129"/>
      <c r="B446" s="129"/>
      <c r="C446" s="129"/>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row>
    <row r="447" spans="1:26" ht="12.75" customHeight="1" x14ac:dyDescent="0.2">
      <c r="A447" s="129"/>
      <c r="B447" s="129"/>
      <c r="C447" s="129"/>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row>
    <row r="448" spans="1:26" ht="12.75" customHeight="1" x14ac:dyDescent="0.2">
      <c r="A448" s="129"/>
      <c r="B448" s="129"/>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row>
    <row r="449" spans="1:26" ht="12.75" customHeight="1" x14ac:dyDescent="0.2">
      <c r="A449" s="129"/>
      <c r="B449" s="129"/>
      <c r="C449" s="129"/>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row>
    <row r="450" spans="1:26" ht="12.75" customHeight="1" x14ac:dyDescent="0.2">
      <c r="A450" s="129"/>
      <c r="B450" s="129"/>
      <c r="C450" s="129"/>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row>
    <row r="451" spans="1:26" ht="12.75" customHeight="1" x14ac:dyDescent="0.2">
      <c r="A451" s="129"/>
      <c r="B451" s="129"/>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row>
    <row r="452" spans="1:26" ht="12.75" customHeight="1" x14ac:dyDescent="0.2">
      <c r="A452" s="129"/>
      <c r="B452" s="129"/>
      <c r="C452" s="129"/>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row>
    <row r="453" spans="1:26" ht="12.75" customHeight="1" x14ac:dyDescent="0.2">
      <c r="A453" s="129"/>
      <c r="B453" s="129"/>
      <c r="C453" s="129"/>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row>
    <row r="454" spans="1:26" ht="12.75" customHeight="1" x14ac:dyDescent="0.2">
      <c r="A454" s="129"/>
      <c r="B454" s="129"/>
      <c r="C454" s="129"/>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row>
    <row r="455" spans="1:26" ht="12.75" customHeight="1" x14ac:dyDescent="0.2">
      <c r="A455" s="129"/>
      <c r="B455" s="129"/>
      <c r="C455" s="129"/>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row>
    <row r="456" spans="1:26" ht="12.75" customHeight="1" x14ac:dyDescent="0.2">
      <c r="A456" s="129"/>
      <c r="B456" s="129"/>
      <c r="C456" s="129"/>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row>
    <row r="457" spans="1:26" ht="12.75" customHeight="1" x14ac:dyDescent="0.2">
      <c r="A457" s="129"/>
      <c r="B457" s="129"/>
      <c r="C457" s="129"/>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row>
    <row r="458" spans="1:26" ht="12.75" customHeight="1" x14ac:dyDescent="0.2">
      <c r="A458" s="129"/>
      <c r="B458" s="129"/>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row>
    <row r="459" spans="1:26" ht="12.75" customHeight="1" x14ac:dyDescent="0.2">
      <c r="A459" s="129"/>
      <c r="B459" s="129"/>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row>
    <row r="460" spans="1:26" ht="12.75" customHeight="1" x14ac:dyDescent="0.2">
      <c r="A460" s="129"/>
      <c r="B460" s="129"/>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row>
    <row r="461" spans="1:26" ht="12.75" customHeight="1" x14ac:dyDescent="0.2">
      <c r="A461" s="129"/>
      <c r="B461" s="129"/>
      <c r="C461" s="129"/>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row>
    <row r="462" spans="1:26" ht="12.75" customHeight="1" x14ac:dyDescent="0.2">
      <c r="A462" s="129"/>
      <c r="B462" s="129"/>
      <c r="C462" s="129"/>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row>
    <row r="463" spans="1:26" ht="12.75" customHeight="1" x14ac:dyDescent="0.2">
      <c r="A463" s="129"/>
      <c r="B463" s="129"/>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row>
    <row r="464" spans="1:26" ht="12.75" customHeight="1" x14ac:dyDescent="0.2">
      <c r="A464" s="129"/>
      <c r="B464" s="129"/>
      <c r="C464" s="129"/>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row>
    <row r="465" spans="1:26" ht="12.75" customHeight="1" x14ac:dyDescent="0.2">
      <c r="A465" s="129"/>
      <c r="B465" s="129"/>
      <c r="C465" s="129"/>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row>
    <row r="466" spans="1:26" ht="12.75" customHeight="1" x14ac:dyDescent="0.2">
      <c r="A466" s="129"/>
      <c r="B466" s="129"/>
      <c r="C466" s="129"/>
      <c r="D466" s="129"/>
      <c r="E466" s="129"/>
      <c r="F466" s="129"/>
      <c r="G466" s="129"/>
      <c r="H466" s="129"/>
      <c r="I466" s="129"/>
      <c r="J466" s="129"/>
      <c r="K466" s="129"/>
      <c r="L466" s="129"/>
      <c r="M466" s="129"/>
      <c r="N466" s="129"/>
      <c r="O466" s="129"/>
      <c r="P466" s="129"/>
      <c r="Q466" s="129"/>
      <c r="R466" s="129"/>
      <c r="S466" s="129"/>
      <c r="T466" s="129"/>
      <c r="U466" s="129"/>
      <c r="V466" s="129"/>
      <c r="W466" s="129"/>
      <c r="X466" s="129"/>
      <c r="Y466" s="129"/>
      <c r="Z466" s="129"/>
    </row>
    <row r="467" spans="1:26" ht="12.75" customHeight="1" x14ac:dyDescent="0.2">
      <c r="A467" s="129"/>
      <c r="B467" s="129"/>
      <c r="C467" s="129"/>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row>
    <row r="468" spans="1:26" ht="12.75" customHeight="1" x14ac:dyDescent="0.2">
      <c r="A468" s="129"/>
      <c r="B468" s="129"/>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row>
    <row r="469" spans="1:26" ht="12.75" customHeight="1" x14ac:dyDescent="0.2">
      <c r="A469" s="129"/>
      <c r="B469" s="129"/>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row>
    <row r="470" spans="1:26" ht="12.75" customHeight="1" x14ac:dyDescent="0.2">
      <c r="A470" s="129"/>
      <c r="B470" s="129"/>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row>
    <row r="471" spans="1:26" ht="12.75" customHeight="1" x14ac:dyDescent="0.2">
      <c r="A471" s="129"/>
      <c r="B471" s="129"/>
      <c r="C471" s="129"/>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row>
    <row r="472" spans="1:26" ht="12.75" customHeight="1" x14ac:dyDescent="0.2">
      <c r="A472" s="129"/>
      <c r="B472" s="129"/>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row>
    <row r="473" spans="1:26" ht="12.75" customHeight="1" x14ac:dyDescent="0.2">
      <c r="A473" s="129"/>
      <c r="B473" s="129"/>
      <c r="C473" s="129"/>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row>
    <row r="474" spans="1:26" ht="12.75" customHeight="1" x14ac:dyDescent="0.2">
      <c r="A474" s="129"/>
      <c r="B474" s="129"/>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row>
    <row r="475" spans="1:26" ht="12.75" customHeight="1" x14ac:dyDescent="0.2">
      <c r="A475" s="129"/>
      <c r="B475" s="129"/>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row>
    <row r="476" spans="1:26" ht="12.75" customHeight="1" x14ac:dyDescent="0.2">
      <c r="A476" s="129"/>
      <c r="B476" s="129"/>
      <c r="C476" s="129"/>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row>
    <row r="477" spans="1:26" ht="12.75" customHeight="1" x14ac:dyDescent="0.2">
      <c r="A477" s="129"/>
      <c r="B477" s="129"/>
      <c r="C477" s="129"/>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row>
    <row r="478" spans="1:26" ht="12.75" customHeight="1" x14ac:dyDescent="0.2">
      <c r="A478" s="129"/>
      <c r="B478" s="129"/>
      <c r="C478" s="129"/>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row>
    <row r="479" spans="1:26" ht="12.75" customHeight="1" x14ac:dyDescent="0.2">
      <c r="A479" s="129"/>
      <c r="B479" s="129"/>
      <c r="C479" s="129"/>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row>
    <row r="480" spans="1:26" ht="12.75" customHeight="1" x14ac:dyDescent="0.2">
      <c r="A480" s="129"/>
      <c r="B480" s="129"/>
      <c r="C480" s="129"/>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row>
    <row r="481" spans="1:26" ht="12.75" customHeight="1" x14ac:dyDescent="0.2">
      <c r="A481" s="129"/>
      <c r="B481" s="129"/>
      <c r="C481" s="129"/>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row>
    <row r="482" spans="1:26" ht="12.75" customHeight="1" x14ac:dyDescent="0.2">
      <c r="A482" s="129"/>
      <c r="B482" s="129"/>
      <c r="C482" s="129"/>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row>
    <row r="483" spans="1:26" ht="12.75" customHeight="1" x14ac:dyDescent="0.2">
      <c r="A483" s="129"/>
      <c r="B483" s="129"/>
      <c r="C483" s="129"/>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row>
    <row r="484" spans="1:26" ht="12.75" customHeight="1" x14ac:dyDescent="0.2">
      <c r="A484" s="129"/>
      <c r="B484" s="129"/>
      <c r="C484" s="129"/>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row>
    <row r="485" spans="1:26" ht="12.75" customHeight="1" x14ac:dyDescent="0.2">
      <c r="A485" s="129"/>
      <c r="B485" s="129"/>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row>
    <row r="486" spans="1:26" ht="12.75" customHeight="1" x14ac:dyDescent="0.2">
      <c r="A486" s="129"/>
      <c r="B486" s="129"/>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row>
    <row r="487" spans="1:26" ht="12.75" customHeight="1" x14ac:dyDescent="0.2">
      <c r="A487" s="129"/>
      <c r="B487" s="129"/>
      <c r="C487" s="129"/>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row>
    <row r="488" spans="1:26" ht="12.75" customHeight="1" x14ac:dyDescent="0.2">
      <c r="A488" s="129"/>
      <c r="B488" s="129"/>
      <c r="C488" s="129"/>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row>
    <row r="489" spans="1:26" ht="12.75" customHeight="1" x14ac:dyDescent="0.2">
      <c r="A489" s="129"/>
      <c r="B489" s="129"/>
      <c r="C489" s="129"/>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row>
    <row r="490" spans="1:26" ht="12.75" customHeight="1" x14ac:dyDescent="0.2">
      <c r="A490" s="129"/>
      <c r="B490" s="129"/>
      <c r="C490" s="129"/>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row>
    <row r="491" spans="1:26" ht="12.75" customHeight="1" x14ac:dyDescent="0.2">
      <c r="A491" s="129"/>
      <c r="B491" s="129"/>
      <c r="C491" s="129"/>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row>
    <row r="492" spans="1:26" ht="12.75" customHeight="1" x14ac:dyDescent="0.2">
      <c r="A492" s="129"/>
      <c r="B492" s="129"/>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row>
    <row r="493" spans="1:26" ht="12.75" customHeight="1" x14ac:dyDescent="0.2">
      <c r="A493" s="129"/>
      <c r="B493" s="129"/>
      <c r="C493" s="129"/>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row>
    <row r="494" spans="1:26" ht="12.75" customHeight="1" x14ac:dyDescent="0.2">
      <c r="A494" s="129"/>
      <c r="B494" s="129"/>
      <c r="C494" s="129"/>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29"/>
      <c r="Z494" s="129"/>
    </row>
    <row r="495" spans="1:26" ht="12.75" customHeight="1" x14ac:dyDescent="0.2">
      <c r="A495" s="129"/>
      <c r="B495" s="129"/>
      <c r="C495" s="129"/>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row>
    <row r="496" spans="1:26" ht="12.75" customHeight="1" x14ac:dyDescent="0.2">
      <c r="A496" s="129"/>
      <c r="B496" s="129"/>
      <c r="C496" s="129"/>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row>
    <row r="497" spans="1:26" ht="12.75" customHeight="1" x14ac:dyDescent="0.2">
      <c r="A497" s="129"/>
      <c r="B497" s="129"/>
      <c r="C497" s="129"/>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row>
    <row r="498" spans="1:26" ht="12.75" customHeight="1" x14ac:dyDescent="0.2">
      <c r="A498" s="129"/>
      <c r="B498" s="129"/>
      <c r="C498" s="129"/>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row>
    <row r="499" spans="1:26" ht="12.75" customHeight="1" x14ac:dyDescent="0.2">
      <c r="A499" s="129"/>
      <c r="B499" s="129"/>
      <c r="C499" s="129"/>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row>
    <row r="500" spans="1:26" ht="12.75" customHeight="1" x14ac:dyDescent="0.2">
      <c r="A500" s="129"/>
      <c r="B500" s="129"/>
      <c r="C500" s="129"/>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row>
    <row r="501" spans="1:26" ht="12.75" customHeight="1" x14ac:dyDescent="0.2">
      <c r="A501" s="129"/>
      <c r="B501" s="129"/>
      <c r="C501" s="129"/>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row>
    <row r="502" spans="1:26" ht="12.75" customHeight="1" x14ac:dyDescent="0.2">
      <c r="A502" s="129"/>
      <c r="B502" s="129"/>
      <c r="C502" s="129"/>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29"/>
      <c r="Z502" s="129"/>
    </row>
    <row r="503" spans="1:26" ht="12.75" customHeight="1" x14ac:dyDescent="0.2">
      <c r="A503" s="129"/>
      <c r="B503" s="129"/>
      <c r="C503" s="12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row>
    <row r="504" spans="1:26" ht="12.75" customHeight="1" x14ac:dyDescent="0.2">
      <c r="A504" s="129"/>
      <c r="B504" s="129"/>
      <c r="C504" s="129"/>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row>
    <row r="505" spans="1:26" ht="12.75" customHeight="1" x14ac:dyDescent="0.2">
      <c r="A505" s="129"/>
      <c r="B505" s="129"/>
      <c r="C505" s="129"/>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row>
    <row r="506" spans="1:26" ht="12.75" customHeight="1" x14ac:dyDescent="0.2">
      <c r="A506" s="129"/>
      <c r="B506" s="129"/>
      <c r="C506" s="129"/>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row>
    <row r="507" spans="1:26" ht="12.75" customHeight="1" x14ac:dyDescent="0.2">
      <c r="A507" s="129"/>
      <c r="B507" s="129"/>
      <c r="C507" s="129"/>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row>
    <row r="508" spans="1:26" ht="12.75" customHeight="1" x14ac:dyDescent="0.2">
      <c r="A508" s="129"/>
      <c r="B508" s="129"/>
      <c r="C508" s="129"/>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row>
    <row r="509" spans="1:26" ht="12.75" customHeight="1" x14ac:dyDescent="0.2">
      <c r="A509" s="129"/>
      <c r="B509" s="129"/>
      <c r="C509" s="129"/>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row>
    <row r="510" spans="1:26" ht="12.75" customHeight="1" x14ac:dyDescent="0.2">
      <c r="A510" s="129"/>
      <c r="B510" s="129"/>
      <c r="C510" s="129"/>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row>
    <row r="511" spans="1:26" ht="12.75" customHeight="1" x14ac:dyDescent="0.2">
      <c r="A511" s="129"/>
      <c r="B511" s="129"/>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row>
    <row r="512" spans="1:26" ht="12.75" customHeight="1" x14ac:dyDescent="0.2">
      <c r="A512" s="129"/>
      <c r="B512" s="129"/>
      <c r="C512" s="129"/>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29"/>
      <c r="Z512" s="129"/>
    </row>
    <row r="513" spans="1:26" ht="12.75" customHeight="1" x14ac:dyDescent="0.2">
      <c r="A513" s="129"/>
      <c r="B513" s="129"/>
      <c r="C513" s="129"/>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row>
    <row r="514" spans="1:26" ht="12.75" customHeight="1" x14ac:dyDescent="0.2">
      <c r="A514" s="129"/>
      <c r="B514" s="129"/>
      <c r="C514" s="129"/>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row>
    <row r="515" spans="1:26" ht="12.75" customHeight="1" x14ac:dyDescent="0.2">
      <c r="A515" s="129"/>
      <c r="B515" s="129"/>
      <c r="C515" s="129"/>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row>
    <row r="516" spans="1:26" ht="12.75" customHeight="1" x14ac:dyDescent="0.2">
      <c r="A516" s="129"/>
      <c r="B516" s="129"/>
      <c r="C516" s="129"/>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row>
    <row r="517" spans="1:26" ht="12.75" customHeight="1" x14ac:dyDescent="0.2">
      <c r="A517" s="129"/>
      <c r="B517" s="129"/>
      <c r="C517" s="129"/>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row>
    <row r="518" spans="1:26" ht="12.75" customHeight="1" x14ac:dyDescent="0.2">
      <c r="A518" s="129"/>
      <c r="B518" s="129"/>
      <c r="C518" s="129"/>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row>
    <row r="519" spans="1:26" ht="12.75" customHeight="1" x14ac:dyDescent="0.2">
      <c r="A519" s="129"/>
      <c r="B519" s="129"/>
      <c r="C519" s="129"/>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row>
    <row r="520" spans="1:26" ht="12.75" customHeight="1" x14ac:dyDescent="0.2">
      <c r="A520" s="129"/>
      <c r="B520" s="129"/>
      <c r="C520" s="129"/>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row>
    <row r="521" spans="1:26" ht="12.75" customHeight="1" x14ac:dyDescent="0.2">
      <c r="A521" s="129"/>
      <c r="B521" s="129"/>
      <c r="C521" s="129"/>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row>
    <row r="522" spans="1:26" ht="12.75" customHeight="1" x14ac:dyDescent="0.2">
      <c r="A522" s="129"/>
      <c r="B522" s="129"/>
      <c r="C522" s="129"/>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row>
    <row r="523" spans="1:26" ht="12.75" customHeight="1" x14ac:dyDescent="0.2">
      <c r="A523" s="129"/>
      <c r="B523" s="129"/>
      <c r="C523" s="129"/>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row>
    <row r="524" spans="1:26" ht="12.75" customHeight="1" x14ac:dyDescent="0.2">
      <c r="A524" s="129"/>
      <c r="B524" s="129"/>
      <c r="C524" s="129"/>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row>
    <row r="525" spans="1:26" ht="12.75" customHeight="1" x14ac:dyDescent="0.2">
      <c r="A525" s="129"/>
      <c r="B525" s="129"/>
      <c r="C525" s="129"/>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row>
    <row r="526" spans="1:26" ht="12.75" customHeight="1" x14ac:dyDescent="0.2">
      <c r="A526" s="129"/>
      <c r="B526" s="129"/>
      <c r="C526" s="129"/>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row>
    <row r="527" spans="1:26" ht="12.75" customHeight="1" x14ac:dyDescent="0.2">
      <c r="A527" s="129"/>
      <c r="B527" s="129"/>
      <c r="C527" s="129"/>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row>
    <row r="528" spans="1:26" ht="12.75" customHeight="1" x14ac:dyDescent="0.2">
      <c r="A528" s="129"/>
      <c r="B528" s="129"/>
      <c r="C528" s="129"/>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row>
    <row r="529" spans="1:26" ht="12.75" customHeight="1" x14ac:dyDescent="0.2">
      <c r="A529" s="129"/>
      <c r="B529" s="129"/>
      <c r="C529" s="129"/>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row>
    <row r="530" spans="1:26" ht="12.75" customHeight="1" x14ac:dyDescent="0.2">
      <c r="A530" s="129"/>
      <c r="B530" s="129"/>
      <c r="C530" s="129"/>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row>
    <row r="531" spans="1:26" ht="12.75" customHeight="1" x14ac:dyDescent="0.2">
      <c r="A531" s="129"/>
      <c r="B531" s="129"/>
      <c r="C531" s="129"/>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row>
    <row r="532" spans="1:26" ht="12.75" customHeight="1" x14ac:dyDescent="0.2">
      <c r="A532" s="129"/>
      <c r="B532" s="129"/>
      <c r="C532" s="129"/>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row>
    <row r="533" spans="1:26" ht="12.75" customHeight="1" x14ac:dyDescent="0.2">
      <c r="A533" s="129"/>
      <c r="B533" s="129"/>
      <c r="C533" s="129"/>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row>
    <row r="534" spans="1:26" ht="12.75" customHeight="1" x14ac:dyDescent="0.2">
      <c r="A534" s="129"/>
      <c r="B534" s="129"/>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row>
    <row r="535" spans="1:26" ht="12.75" customHeight="1" x14ac:dyDescent="0.2">
      <c r="A535" s="129"/>
      <c r="B535" s="129"/>
      <c r="C535" s="129"/>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row>
    <row r="536" spans="1:26" ht="12.75" customHeight="1" x14ac:dyDescent="0.2">
      <c r="A536" s="129"/>
      <c r="B536" s="129"/>
      <c r="C536" s="129"/>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29"/>
      <c r="Z536" s="129"/>
    </row>
    <row r="537" spans="1:26" ht="12.75" customHeight="1" x14ac:dyDescent="0.2">
      <c r="A537" s="129"/>
      <c r="B537" s="129"/>
      <c r="C537" s="129"/>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row>
    <row r="538" spans="1:26" ht="12.75" customHeight="1" x14ac:dyDescent="0.2">
      <c r="A538" s="129"/>
      <c r="B538" s="129"/>
      <c r="C538" s="129"/>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row>
    <row r="539" spans="1:26" ht="12.75" customHeight="1" x14ac:dyDescent="0.2">
      <c r="A539" s="129"/>
      <c r="B539" s="129"/>
      <c r="C539" s="129"/>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row>
    <row r="540" spans="1:26" ht="12.75" customHeight="1" x14ac:dyDescent="0.2">
      <c r="A540" s="129"/>
      <c r="B540" s="129"/>
      <c r="C540" s="129"/>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row>
    <row r="541" spans="1:26" ht="12.75" customHeight="1" x14ac:dyDescent="0.2">
      <c r="A541" s="129"/>
      <c r="B541" s="129"/>
      <c r="C541" s="129"/>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row>
    <row r="542" spans="1:26" ht="12.75" customHeight="1" x14ac:dyDescent="0.2">
      <c r="A542" s="129"/>
      <c r="B542" s="129"/>
      <c r="C542" s="129"/>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row>
    <row r="543" spans="1:26" ht="12.75" customHeight="1" x14ac:dyDescent="0.2">
      <c r="A543" s="129"/>
      <c r="B543" s="129"/>
      <c r="C543" s="129"/>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row>
    <row r="544" spans="1:26" ht="12.75" customHeight="1" x14ac:dyDescent="0.2">
      <c r="A544" s="129"/>
      <c r="B544" s="129"/>
      <c r="C544" s="129"/>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row>
    <row r="545" spans="1:26" ht="12.75" customHeight="1" x14ac:dyDescent="0.2">
      <c r="A545" s="129"/>
      <c r="B545" s="129"/>
      <c r="C545" s="129"/>
      <c r="D545" s="129"/>
      <c r="E545" s="129"/>
      <c r="F545" s="129"/>
      <c r="G545" s="129"/>
      <c r="H545" s="129"/>
      <c r="I545" s="129"/>
      <c r="J545" s="129"/>
      <c r="K545" s="129"/>
      <c r="L545" s="129"/>
      <c r="M545" s="129"/>
      <c r="N545" s="129"/>
      <c r="O545" s="129"/>
      <c r="P545" s="129"/>
      <c r="Q545" s="129"/>
      <c r="R545" s="129"/>
      <c r="S545" s="129"/>
      <c r="T545" s="129"/>
      <c r="U545" s="129"/>
      <c r="V545" s="129"/>
      <c r="W545" s="129"/>
      <c r="X545" s="129"/>
      <c r="Y545" s="129"/>
      <c r="Z545" s="129"/>
    </row>
    <row r="546" spans="1:26" ht="12.75" customHeight="1" x14ac:dyDescent="0.2">
      <c r="A546" s="129"/>
      <c r="B546" s="129"/>
      <c r="C546" s="129"/>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row>
    <row r="547" spans="1:26" ht="12.75" customHeight="1" x14ac:dyDescent="0.2">
      <c r="A547" s="129"/>
      <c r="B547" s="129"/>
      <c r="C547" s="129"/>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row>
    <row r="548" spans="1:26" ht="12.75" customHeight="1" x14ac:dyDescent="0.2">
      <c r="A548" s="129"/>
      <c r="B548" s="129"/>
      <c r="C548" s="129"/>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row>
    <row r="549" spans="1:26" ht="12.75" customHeight="1" x14ac:dyDescent="0.2">
      <c r="A549" s="129"/>
      <c r="B549" s="129"/>
      <c r="C549" s="129"/>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row>
    <row r="550" spans="1:26" ht="12.75" customHeight="1" x14ac:dyDescent="0.2">
      <c r="A550" s="129"/>
      <c r="B550" s="129"/>
      <c r="C550" s="129"/>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row>
    <row r="551" spans="1:26" ht="12.75" customHeight="1" x14ac:dyDescent="0.2">
      <c r="A551" s="129"/>
      <c r="B551" s="129"/>
      <c r="C551" s="129"/>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row>
    <row r="552" spans="1:26" ht="12.75" customHeight="1" x14ac:dyDescent="0.2">
      <c r="A552" s="129"/>
      <c r="B552" s="129"/>
      <c r="C552" s="129"/>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29"/>
      <c r="Z552" s="129"/>
    </row>
    <row r="553" spans="1:26" ht="12.75" customHeight="1" x14ac:dyDescent="0.2">
      <c r="A553" s="129"/>
      <c r="B553" s="129"/>
      <c r="C553" s="129"/>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row>
    <row r="554" spans="1:26" ht="12.75" customHeight="1" x14ac:dyDescent="0.2">
      <c r="A554" s="129"/>
      <c r="B554" s="129"/>
      <c r="C554" s="129"/>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row>
    <row r="555" spans="1:26" ht="12.75" customHeight="1" x14ac:dyDescent="0.2">
      <c r="A555" s="129"/>
      <c r="B555" s="129"/>
      <c r="C555" s="129"/>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row>
    <row r="556" spans="1:26" ht="12.75" customHeight="1" x14ac:dyDescent="0.2">
      <c r="A556" s="129"/>
      <c r="B556" s="129"/>
      <c r="C556" s="129"/>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row>
    <row r="557" spans="1:26" ht="12.75" customHeight="1" x14ac:dyDescent="0.2">
      <c r="A557" s="129"/>
      <c r="B557" s="129"/>
      <c r="C557" s="129"/>
      <c r="D557" s="129"/>
      <c r="E557" s="129"/>
      <c r="F557" s="129"/>
      <c r="G557" s="129"/>
      <c r="H557" s="129"/>
      <c r="I557" s="129"/>
      <c r="J557" s="129"/>
      <c r="K557" s="129"/>
      <c r="L557" s="129"/>
      <c r="M557" s="129"/>
      <c r="N557" s="129"/>
      <c r="O557" s="129"/>
      <c r="P557" s="129"/>
      <c r="Q557" s="129"/>
      <c r="R557" s="129"/>
      <c r="S557" s="129"/>
      <c r="T557" s="129"/>
      <c r="U557" s="129"/>
      <c r="V557" s="129"/>
      <c r="W557" s="129"/>
      <c r="X557" s="129"/>
      <c r="Y557" s="129"/>
      <c r="Z557" s="129"/>
    </row>
    <row r="558" spans="1:26" ht="12.75" customHeight="1" x14ac:dyDescent="0.2">
      <c r="A558" s="129"/>
      <c r="B558" s="129"/>
      <c r="C558" s="129"/>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row>
    <row r="559" spans="1:26" ht="12.75" customHeight="1" x14ac:dyDescent="0.2">
      <c r="A559" s="129"/>
      <c r="B559" s="129"/>
      <c r="C559" s="129"/>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row>
    <row r="560" spans="1:26" ht="12.75" customHeight="1" x14ac:dyDescent="0.2">
      <c r="A560" s="129"/>
      <c r="B560" s="129"/>
      <c r="C560" s="129"/>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row>
    <row r="561" spans="1:26" ht="12.75" customHeight="1" x14ac:dyDescent="0.2">
      <c r="A561" s="129"/>
      <c r="B561" s="129"/>
      <c r="C561" s="129"/>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row>
    <row r="562" spans="1:26" ht="12.75" customHeight="1" x14ac:dyDescent="0.2">
      <c r="A562" s="129"/>
      <c r="B562" s="129"/>
      <c r="C562" s="129"/>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row>
    <row r="563" spans="1:26" ht="12.75" customHeight="1" x14ac:dyDescent="0.2">
      <c r="A563" s="129"/>
      <c r="B563" s="129"/>
      <c r="C563" s="129"/>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row>
    <row r="564" spans="1:26" ht="12.75" customHeight="1" x14ac:dyDescent="0.2">
      <c r="A564" s="129"/>
      <c r="B564" s="129"/>
      <c r="C564" s="129"/>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row>
    <row r="565" spans="1:26" ht="12.75" customHeight="1" x14ac:dyDescent="0.2">
      <c r="A565" s="129"/>
      <c r="B565" s="129"/>
      <c r="C565" s="129"/>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row>
    <row r="566" spans="1:26" ht="12.75" customHeight="1" x14ac:dyDescent="0.2">
      <c r="A566" s="129"/>
      <c r="B566" s="129"/>
      <c r="C566" s="129"/>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row>
    <row r="567" spans="1:26" ht="12.75" customHeight="1" x14ac:dyDescent="0.2">
      <c r="A567" s="129"/>
      <c r="B567" s="129"/>
      <c r="C567" s="129"/>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row>
    <row r="568" spans="1:26" ht="12.75" customHeight="1" x14ac:dyDescent="0.2">
      <c r="A568" s="129"/>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spans="1:26" ht="12.75" customHeight="1" x14ac:dyDescent="0.2">
      <c r="A569" s="129"/>
      <c r="B569" s="129"/>
      <c r="C569" s="129"/>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29"/>
    </row>
    <row r="570" spans="1:26" ht="12.75" customHeight="1" x14ac:dyDescent="0.2">
      <c r="A570" s="129"/>
      <c r="B570" s="129"/>
      <c r="C570" s="129"/>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row>
    <row r="571" spans="1:26" ht="12.75" customHeight="1" x14ac:dyDescent="0.2">
      <c r="A571" s="129"/>
      <c r="B571" s="129"/>
      <c r="C571" s="129"/>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row>
    <row r="572" spans="1:26" ht="12.75" customHeight="1" x14ac:dyDescent="0.2">
      <c r="A572" s="129"/>
      <c r="B572" s="129"/>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row>
    <row r="573" spans="1:26" ht="12.75" customHeight="1" x14ac:dyDescent="0.2">
      <c r="A573" s="129"/>
      <c r="B573" s="129"/>
      <c r="C573" s="129"/>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row>
    <row r="574" spans="1:26" ht="12.75" customHeight="1" x14ac:dyDescent="0.2">
      <c r="A574" s="129"/>
      <c r="B574" s="129"/>
      <c r="C574" s="129"/>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row>
    <row r="575" spans="1:26" ht="12.75" customHeight="1" x14ac:dyDescent="0.2">
      <c r="A575" s="129"/>
      <c r="B575" s="129"/>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row>
    <row r="576" spans="1:26" ht="12.75" customHeight="1" x14ac:dyDescent="0.2">
      <c r="A576" s="129"/>
      <c r="B576" s="129"/>
      <c r="C576" s="129"/>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row>
    <row r="577" spans="1:26" ht="12.75" customHeight="1" x14ac:dyDescent="0.2">
      <c r="A577" s="129"/>
      <c r="B577" s="129"/>
      <c r="C577" s="129"/>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row>
    <row r="578" spans="1:26" ht="12.75" customHeight="1" x14ac:dyDescent="0.2">
      <c r="A578" s="129"/>
      <c r="B578" s="129"/>
      <c r="C578" s="129"/>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row>
    <row r="579" spans="1:26" ht="12.75" customHeight="1" x14ac:dyDescent="0.2">
      <c r="A579" s="129"/>
      <c r="B579" s="129"/>
      <c r="C579" s="129"/>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row>
    <row r="580" spans="1:26" ht="12.75" customHeight="1" x14ac:dyDescent="0.2">
      <c r="A580" s="129"/>
      <c r="B580" s="129"/>
      <c r="C580" s="129"/>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29"/>
      <c r="Z580" s="129"/>
    </row>
    <row r="581" spans="1:26" ht="12.75" customHeight="1" x14ac:dyDescent="0.2">
      <c r="A581" s="129"/>
      <c r="B581" s="129"/>
      <c r="C581" s="129"/>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row>
    <row r="582" spans="1:26" ht="12.75" customHeight="1" x14ac:dyDescent="0.2">
      <c r="A582" s="129"/>
      <c r="B582" s="129"/>
      <c r="C582" s="129"/>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row>
    <row r="583" spans="1:26" ht="12.75" customHeight="1" x14ac:dyDescent="0.2">
      <c r="A583" s="129"/>
      <c r="B583" s="129"/>
      <c r="C583" s="129"/>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row>
    <row r="584" spans="1:26" ht="12.75" customHeight="1" x14ac:dyDescent="0.2">
      <c r="A584" s="129"/>
      <c r="B584" s="129"/>
      <c r="C584" s="129"/>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row>
    <row r="585" spans="1:26" ht="12.75" customHeight="1" x14ac:dyDescent="0.2">
      <c r="A585" s="129"/>
      <c r="B585" s="129"/>
      <c r="C585" s="129"/>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row>
    <row r="586" spans="1:26" ht="12.75" customHeight="1" x14ac:dyDescent="0.2">
      <c r="A586" s="129"/>
      <c r="B586" s="129"/>
      <c r="C586" s="129"/>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row>
    <row r="587" spans="1:26" ht="12.75" customHeight="1" x14ac:dyDescent="0.2">
      <c r="A587" s="129"/>
      <c r="B587" s="129"/>
      <c r="C587" s="129"/>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29"/>
      <c r="Z587" s="129"/>
    </row>
    <row r="588" spans="1:26" ht="12.75" customHeight="1" x14ac:dyDescent="0.2">
      <c r="A588" s="129"/>
      <c r="B588" s="129"/>
      <c r="C588" s="129"/>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row>
    <row r="589" spans="1:26" ht="12.75" customHeight="1" x14ac:dyDescent="0.2">
      <c r="A589" s="129"/>
      <c r="B589" s="129"/>
      <c r="C589" s="129"/>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row>
    <row r="590" spans="1:26" ht="12.75" customHeight="1" x14ac:dyDescent="0.2">
      <c r="A590" s="129"/>
      <c r="B590" s="129"/>
      <c r="C590" s="129"/>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row>
    <row r="591" spans="1:26" ht="12.75" customHeight="1" x14ac:dyDescent="0.2">
      <c r="A591" s="129"/>
      <c r="B591" s="129"/>
      <c r="C591" s="129"/>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row>
    <row r="592" spans="1:26" ht="12.75" customHeight="1" x14ac:dyDescent="0.2">
      <c r="A592" s="129"/>
      <c r="B592" s="129"/>
      <c r="C592" s="129"/>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row>
    <row r="593" spans="1:26" ht="12.75" customHeight="1" x14ac:dyDescent="0.2">
      <c r="A593" s="129"/>
      <c r="B593" s="129"/>
      <c r="C593" s="129"/>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row>
    <row r="594" spans="1:26" ht="12.75" customHeight="1" x14ac:dyDescent="0.2">
      <c r="A594" s="129"/>
      <c r="B594" s="129"/>
      <c r="C594" s="129"/>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row>
    <row r="595" spans="1:26" ht="12.75" customHeight="1" x14ac:dyDescent="0.2">
      <c r="A595" s="129"/>
      <c r="B595" s="129"/>
      <c r="C595" s="129"/>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row>
    <row r="596" spans="1:26" ht="12.75" customHeight="1" x14ac:dyDescent="0.2">
      <c r="A596" s="129"/>
      <c r="B596" s="129"/>
      <c r="C596" s="129"/>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row>
    <row r="597" spans="1:26" ht="12.75" customHeight="1" x14ac:dyDescent="0.2">
      <c r="A597" s="129"/>
      <c r="B597" s="129"/>
      <c r="C597" s="129"/>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row>
    <row r="598" spans="1:26" ht="12.75" customHeight="1" x14ac:dyDescent="0.2">
      <c r="A598" s="129"/>
      <c r="B598" s="129"/>
      <c r="C598" s="129"/>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row>
    <row r="599" spans="1:26" ht="12.75" customHeight="1" x14ac:dyDescent="0.2">
      <c r="A599" s="129"/>
      <c r="B599" s="129"/>
      <c r="C599" s="129"/>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row>
    <row r="600" spans="1:26" ht="12.75" customHeight="1" x14ac:dyDescent="0.2">
      <c r="A600" s="129"/>
      <c r="B600" s="129"/>
      <c r="C600" s="129"/>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29"/>
      <c r="Z600" s="129"/>
    </row>
    <row r="601" spans="1:26" ht="12.75" customHeight="1" x14ac:dyDescent="0.2">
      <c r="A601" s="129"/>
      <c r="B601" s="129"/>
      <c r="C601" s="129"/>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row>
    <row r="602" spans="1:26" ht="12.75" customHeight="1" x14ac:dyDescent="0.2">
      <c r="A602" s="129"/>
      <c r="B602" s="129"/>
      <c r="C602" s="129"/>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row>
    <row r="603" spans="1:26" ht="12.75" customHeight="1" x14ac:dyDescent="0.2">
      <c r="A603" s="129"/>
      <c r="B603" s="129"/>
      <c r="C603" s="129"/>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row>
    <row r="604" spans="1:26" ht="12.75" customHeight="1" x14ac:dyDescent="0.2">
      <c r="A604" s="129"/>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spans="1:26" ht="12.75" customHeight="1" x14ac:dyDescent="0.2">
      <c r="A605" s="129"/>
      <c r="B605" s="129"/>
      <c r="C605" s="129"/>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row>
    <row r="606" spans="1:26" ht="12.75" customHeight="1" x14ac:dyDescent="0.2">
      <c r="A606" s="129"/>
      <c r="B606" s="129"/>
      <c r="C606" s="129"/>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row>
    <row r="607" spans="1:26" ht="12.75" customHeight="1" x14ac:dyDescent="0.2">
      <c r="A607" s="129"/>
      <c r="B607" s="129"/>
      <c r="C607" s="129"/>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row>
    <row r="608" spans="1:26" ht="12.75" customHeight="1" x14ac:dyDescent="0.2">
      <c r="A608" s="129"/>
      <c r="B608" s="129"/>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row>
    <row r="609" spans="1:26" ht="12.75" customHeight="1" x14ac:dyDescent="0.2">
      <c r="A609" s="129"/>
      <c r="B609" s="129"/>
      <c r="C609" s="129"/>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row>
    <row r="610" spans="1:26" ht="12.75" customHeight="1" x14ac:dyDescent="0.2">
      <c r="A610" s="129"/>
      <c r="B610" s="129"/>
      <c r="C610" s="129"/>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row>
    <row r="611" spans="1:26" ht="12.75" customHeight="1" x14ac:dyDescent="0.2">
      <c r="A611" s="129"/>
      <c r="B611" s="129"/>
      <c r="C611" s="129"/>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row>
    <row r="612" spans="1:26" ht="12.75" customHeight="1" x14ac:dyDescent="0.2">
      <c r="A612" s="129"/>
      <c r="B612" s="129"/>
      <c r="C612" s="129"/>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row>
    <row r="613" spans="1:26" ht="12.75" customHeight="1" x14ac:dyDescent="0.2">
      <c r="A613" s="129"/>
      <c r="B613" s="129"/>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row>
    <row r="614" spans="1:26" ht="12.75" customHeight="1" x14ac:dyDescent="0.2">
      <c r="A614" s="129"/>
      <c r="B614" s="129"/>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row>
    <row r="615" spans="1:26" ht="12.75" customHeight="1" x14ac:dyDescent="0.2">
      <c r="A615" s="129"/>
      <c r="B615" s="129"/>
      <c r="C615" s="129"/>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row>
    <row r="616" spans="1:26" ht="12.75" customHeight="1" x14ac:dyDescent="0.2">
      <c r="A616" s="129"/>
      <c r="B616" s="129"/>
      <c r="C616" s="129"/>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29"/>
      <c r="Z616" s="129"/>
    </row>
    <row r="617" spans="1:26" ht="12.75" customHeight="1" x14ac:dyDescent="0.2">
      <c r="A617" s="129"/>
      <c r="B617" s="129"/>
      <c r="C617" s="129"/>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row>
    <row r="618" spans="1:26" ht="12.75" customHeight="1" x14ac:dyDescent="0.2">
      <c r="A618" s="129"/>
      <c r="B618" s="129"/>
      <c r="C618" s="129"/>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row>
    <row r="619" spans="1:26" ht="12.75" customHeight="1" x14ac:dyDescent="0.2">
      <c r="A619" s="129"/>
      <c r="B619" s="129"/>
      <c r="C619" s="129"/>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row>
    <row r="620" spans="1:26" ht="12.75" customHeight="1" x14ac:dyDescent="0.2">
      <c r="A620" s="129"/>
      <c r="B620" s="129"/>
      <c r="C620" s="129"/>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row>
    <row r="621" spans="1:26" ht="12.75" customHeight="1" x14ac:dyDescent="0.2">
      <c r="A621" s="129"/>
      <c r="B621" s="129"/>
      <c r="C621" s="129"/>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row>
    <row r="622" spans="1:26" ht="12.75" customHeight="1" x14ac:dyDescent="0.2">
      <c r="A622" s="129"/>
      <c r="B622" s="129"/>
      <c r="C622" s="129"/>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row>
    <row r="623" spans="1:26" ht="12.75" customHeight="1" x14ac:dyDescent="0.2">
      <c r="A623" s="129"/>
      <c r="B623" s="129"/>
      <c r="C623" s="129"/>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row>
    <row r="624" spans="1:26" ht="12.75" customHeight="1" x14ac:dyDescent="0.2">
      <c r="A624" s="129"/>
      <c r="B624" s="129"/>
      <c r="C624" s="129"/>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row>
    <row r="625" spans="1:26" ht="12.75" customHeight="1" x14ac:dyDescent="0.2">
      <c r="A625" s="129"/>
      <c r="B625" s="129"/>
      <c r="C625" s="129"/>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29"/>
      <c r="Z625" s="129"/>
    </row>
    <row r="626" spans="1:26" ht="12.75" customHeight="1" x14ac:dyDescent="0.2">
      <c r="A626" s="129"/>
      <c r="B626" s="129"/>
      <c r="C626" s="129"/>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row>
    <row r="627" spans="1:26" ht="12.75" customHeight="1" x14ac:dyDescent="0.2">
      <c r="A627" s="129"/>
      <c r="B627" s="129"/>
      <c r="C627" s="129"/>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row>
    <row r="628" spans="1:26" ht="12.75" customHeight="1" x14ac:dyDescent="0.2">
      <c r="A628" s="129"/>
      <c r="B628" s="129"/>
      <c r="C628" s="129"/>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29"/>
      <c r="Z628" s="129"/>
    </row>
    <row r="629" spans="1:26" ht="12.75" customHeight="1" x14ac:dyDescent="0.2">
      <c r="A629" s="129"/>
      <c r="B629" s="129"/>
      <c r="C629" s="129"/>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row>
    <row r="630" spans="1:26" ht="12.75" customHeight="1" x14ac:dyDescent="0.2">
      <c r="A630" s="129"/>
      <c r="B630" s="129"/>
      <c r="C630" s="129"/>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row>
    <row r="631" spans="1:26" ht="12.75" customHeight="1" x14ac:dyDescent="0.2">
      <c r="A631" s="129"/>
      <c r="B631" s="129"/>
      <c r="C631" s="129"/>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row>
    <row r="632" spans="1:26" ht="12.75" customHeight="1" x14ac:dyDescent="0.2">
      <c r="A632" s="129"/>
      <c r="B632" s="129"/>
      <c r="C632" s="129"/>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row>
    <row r="633" spans="1:26" ht="12.75" customHeight="1" x14ac:dyDescent="0.2">
      <c r="A633" s="129"/>
      <c r="B633" s="129"/>
      <c r="C633" s="129"/>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row>
    <row r="634" spans="1:26" ht="12.75" customHeight="1" x14ac:dyDescent="0.2">
      <c r="A634" s="129"/>
      <c r="B634" s="129"/>
      <c r="C634" s="129"/>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row>
    <row r="635" spans="1:26" ht="12.75" customHeight="1" x14ac:dyDescent="0.2">
      <c r="A635" s="129"/>
      <c r="B635" s="129"/>
      <c r="C635" s="129"/>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29"/>
      <c r="Z635" s="129"/>
    </row>
    <row r="636" spans="1:26" ht="12.75" customHeight="1" x14ac:dyDescent="0.2">
      <c r="A636" s="129"/>
      <c r="B636" s="129"/>
      <c r="C636" s="129"/>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29"/>
    </row>
    <row r="637" spans="1:26" ht="12.75" customHeight="1" x14ac:dyDescent="0.2">
      <c r="A637" s="129"/>
      <c r="B637" s="129"/>
      <c r="C637" s="129"/>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29"/>
      <c r="Z637" s="129"/>
    </row>
    <row r="638" spans="1:26" ht="12.75" customHeight="1" x14ac:dyDescent="0.2">
      <c r="A638" s="129"/>
      <c r="B638" s="129"/>
      <c r="C638" s="129"/>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row>
    <row r="639" spans="1:26" ht="12.75" customHeight="1" x14ac:dyDescent="0.2">
      <c r="A639" s="129"/>
      <c r="B639" s="129"/>
      <c r="C639" s="129"/>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row>
    <row r="640" spans="1:26" ht="12.75" customHeight="1" x14ac:dyDescent="0.2">
      <c r="A640" s="129"/>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spans="1:26" ht="12.75" customHeight="1" x14ac:dyDescent="0.2">
      <c r="A641" s="129"/>
      <c r="B641" s="129"/>
      <c r="C641" s="129"/>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row>
    <row r="642" spans="1:26" ht="12.75" customHeight="1" x14ac:dyDescent="0.2">
      <c r="A642" s="129"/>
      <c r="B642" s="129"/>
      <c r="C642" s="129"/>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29"/>
      <c r="Z642" s="129"/>
    </row>
    <row r="643" spans="1:26" ht="12.75" customHeight="1" x14ac:dyDescent="0.2">
      <c r="A643" s="129"/>
      <c r="B643" s="129"/>
      <c r="C643" s="129"/>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row>
    <row r="644" spans="1:26" ht="12.75" customHeight="1" x14ac:dyDescent="0.2">
      <c r="A644" s="129"/>
      <c r="B644" s="129"/>
      <c r="C644" s="129"/>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row>
    <row r="645" spans="1:26" ht="12.75" customHeight="1" x14ac:dyDescent="0.2">
      <c r="A645" s="129"/>
      <c r="B645" s="129"/>
      <c r="C645" s="129"/>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row>
    <row r="646" spans="1:26" ht="12.75" customHeight="1" x14ac:dyDescent="0.2">
      <c r="A646" s="129"/>
      <c r="B646" s="129"/>
      <c r="C646" s="129"/>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row>
    <row r="647" spans="1:26" ht="12.75" customHeight="1" x14ac:dyDescent="0.2">
      <c r="A647" s="129"/>
      <c r="B647" s="129"/>
      <c r="C647" s="129"/>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row>
    <row r="648" spans="1:26" ht="12.75" customHeight="1" x14ac:dyDescent="0.2">
      <c r="A648" s="129"/>
      <c r="B648" s="129"/>
      <c r="C648" s="129"/>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29"/>
      <c r="Z648" s="129"/>
    </row>
    <row r="649" spans="1:26" ht="12.75" customHeight="1" x14ac:dyDescent="0.2">
      <c r="A649" s="129"/>
      <c r="B649" s="129"/>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row>
    <row r="650" spans="1:26" ht="12.75" customHeight="1" x14ac:dyDescent="0.2">
      <c r="A650" s="129"/>
      <c r="B650" s="129"/>
      <c r="C650" s="129"/>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row>
    <row r="651" spans="1:26" ht="12.75" customHeight="1" x14ac:dyDescent="0.2">
      <c r="A651" s="129"/>
      <c r="B651" s="129"/>
      <c r="C651" s="129"/>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row>
    <row r="652" spans="1:26" ht="12.75" customHeight="1" x14ac:dyDescent="0.2">
      <c r="A652" s="129"/>
      <c r="B652" s="129"/>
      <c r="C652" s="129"/>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row>
    <row r="653" spans="1:26" ht="12.75" customHeight="1" x14ac:dyDescent="0.2">
      <c r="A653" s="129"/>
      <c r="B653" s="129"/>
      <c r="C653" s="129"/>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29"/>
      <c r="Z653" s="129"/>
    </row>
    <row r="654" spans="1:26" ht="12.75" customHeight="1" x14ac:dyDescent="0.2">
      <c r="A654" s="129"/>
      <c r="B654" s="129"/>
      <c r="C654" s="129"/>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row>
    <row r="655" spans="1:26" ht="12.75" customHeight="1" x14ac:dyDescent="0.2">
      <c r="A655" s="129"/>
      <c r="B655" s="129"/>
      <c r="C655" s="129"/>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row>
    <row r="656" spans="1:26" ht="12.75" customHeight="1" x14ac:dyDescent="0.2">
      <c r="A656" s="129"/>
      <c r="B656" s="129"/>
      <c r="C656" s="129"/>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row>
    <row r="657" spans="1:26" ht="12.75" customHeight="1" x14ac:dyDescent="0.2">
      <c r="A657" s="129"/>
      <c r="B657" s="129"/>
      <c r="C657" s="129"/>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row>
    <row r="658" spans="1:26" ht="12.75" customHeight="1" x14ac:dyDescent="0.2">
      <c r="A658" s="129"/>
      <c r="B658" s="129"/>
      <c r="C658" s="129"/>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row>
    <row r="659" spans="1:26" ht="12.75" customHeight="1" x14ac:dyDescent="0.2">
      <c r="A659" s="129"/>
      <c r="B659" s="129"/>
      <c r="C659" s="129"/>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row>
    <row r="660" spans="1:26" ht="12.75" customHeight="1" x14ac:dyDescent="0.2">
      <c r="A660" s="129"/>
      <c r="B660" s="129"/>
      <c r="C660" s="129"/>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row>
    <row r="661" spans="1:26" ht="12.75" customHeight="1" x14ac:dyDescent="0.2">
      <c r="A661" s="129"/>
      <c r="B661" s="129"/>
      <c r="C661" s="129"/>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row>
    <row r="662" spans="1:26" ht="12.75" customHeight="1" x14ac:dyDescent="0.2">
      <c r="A662" s="129"/>
      <c r="B662" s="129"/>
      <c r="C662" s="129"/>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row>
    <row r="663" spans="1:26" ht="12.75" customHeight="1" x14ac:dyDescent="0.2">
      <c r="A663" s="129"/>
      <c r="B663" s="129"/>
      <c r="C663" s="129"/>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29"/>
      <c r="Z663" s="129"/>
    </row>
    <row r="664" spans="1:26" ht="12.75" customHeight="1" x14ac:dyDescent="0.2">
      <c r="A664" s="129"/>
      <c r="B664" s="129"/>
      <c r="C664" s="129"/>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row>
    <row r="665" spans="1:26" ht="12.75" customHeight="1" x14ac:dyDescent="0.2">
      <c r="A665" s="129"/>
      <c r="B665" s="129"/>
      <c r="C665" s="129"/>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row>
    <row r="666" spans="1:26" ht="12.75" customHeight="1" x14ac:dyDescent="0.2">
      <c r="A666" s="129"/>
      <c r="B666" s="129"/>
      <c r="C666" s="129"/>
      <c r="D666" s="129"/>
      <c r="E666" s="129"/>
      <c r="F666" s="129"/>
      <c r="G666" s="129"/>
      <c r="H666" s="129"/>
      <c r="I666" s="129"/>
      <c r="J666" s="129"/>
      <c r="K666" s="129"/>
      <c r="L666" s="129"/>
      <c r="M666" s="129"/>
      <c r="N666" s="129"/>
      <c r="O666" s="129"/>
      <c r="P666" s="129"/>
      <c r="Q666" s="129"/>
      <c r="R666" s="129"/>
      <c r="S666" s="129"/>
      <c r="T666" s="129"/>
      <c r="U666" s="129"/>
      <c r="V666" s="129"/>
      <c r="W666" s="129"/>
      <c r="X666" s="129"/>
      <c r="Y666" s="129"/>
      <c r="Z666" s="129"/>
    </row>
    <row r="667" spans="1:26" ht="12.75" customHeight="1" x14ac:dyDescent="0.2">
      <c r="A667" s="129"/>
      <c r="B667" s="129"/>
      <c r="C667" s="129"/>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row>
    <row r="668" spans="1:26" ht="12.75" customHeight="1" x14ac:dyDescent="0.2">
      <c r="A668" s="129"/>
      <c r="B668" s="129"/>
      <c r="C668" s="129"/>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row>
    <row r="669" spans="1:26" ht="12.75" customHeight="1" x14ac:dyDescent="0.2">
      <c r="A669" s="129"/>
      <c r="B669" s="129"/>
      <c r="C669" s="129"/>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row>
    <row r="670" spans="1:26" ht="12.75" customHeight="1" x14ac:dyDescent="0.2">
      <c r="A670" s="129"/>
      <c r="B670" s="129"/>
      <c r="C670" s="129"/>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row>
    <row r="671" spans="1:26" ht="12.75" customHeight="1" x14ac:dyDescent="0.2">
      <c r="A671" s="129"/>
      <c r="B671" s="129"/>
      <c r="C671" s="129"/>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row>
    <row r="672" spans="1:26" ht="12.75" customHeight="1" x14ac:dyDescent="0.2">
      <c r="A672" s="129"/>
      <c r="B672" s="129"/>
      <c r="C672" s="129"/>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row>
    <row r="673" spans="1:26" ht="12.75" customHeight="1" x14ac:dyDescent="0.2">
      <c r="A673" s="129"/>
      <c r="B673" s="129"/>
      <c r="C673" s="129"/>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row>
    <row r="674" spans="1:26" ht="12.75" customHeight="1" x14ac:dyDescent="0.2">
      <c r="A674" s="129"/>
      <c r="B674" s="129"/>
      <c r="C674" s="129"/>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row>
    <row r="675" spans="1:26" ht="12.75" customHeight="1" x14ac:dyDescent="0.2">
      <c r="A675" s="129"/>
      <c r="B675" s="129"/>
      <c r="C675" s="129"/>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row>
    <row r="676" spans="1:26" ht="12.75" customHeight="1" x14ac:dyDescent="0.2">
      <c r="A676" s="129"/>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spans="1:26" ht="12.75" customHeight="1" x14ac:dyDescent="0.2">
      <c r="A677" s="129"/>
      <c r="B677" s="129"/>
      <c r="C677" s="129"/>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row>
    <row r="678" spans="1:26" ht="12.75" customHeight="1" x14ac:dyDescent="0.2">
      <c r="A678" s="129"/>
      <c r="B678" s="129"/>
      <c r="C678" s="129"/>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row>
    <row r="679" spans="1:26" ht="12.75" customHeight="1" x14ac:dyDescent="0.2">
      <c r="A679" s="129"/>
      <c r="B679" s="129"/>
      <c r="C679" s="129"/>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row>
    <row r="680" spans="1:26" ht="12.75" customHeight="1" x14ac:dyDescent="0.2">
      <c r="A680" s="129"/>
      <c r="B680" s="129"/>
      <c r="C680" s="129"/>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row>
    <row r="681" spans="1:26" ht="12.75" customHeight="1" x14ac:dyDescent="0.2">
      <c r="A681" s="129"/>
      <c r="B681" s="129"/>
      <c r="C681" s="129"/>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row>
    <row r="682" spans="1:26" ht="12.75" customHeight="1" x14ac:dyDescent="0.2">
      <c r="A682" s="129"/>
      <c r="B682" s="129"/>
      <c r="C682" s="129"/>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row>
    <row r="683" spans="1:26" ht="12.75" customHeight="1" x14ac:dyDescent="0.2">
      <c r="A683" s="129"/>
      <c r="B683" s="129"/>
      <c r="C683" s="129"/>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row>
    <row r="684" spans="1:26" ht="12.75" customHeight="1" x14ac:dyDescent="0.2">
      <c r="A684" s="129"/>
      <c r="B684" s="129"/>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row>
    <row r="685" spans="1:26" ht="12.75" customHeight="1" x14ac:dyDescent="0.2">
      <c r="A685" s="129"/>
      <c r="B685" s="129"/>
      <c r="C685" s="129"/>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29"/>
      <c r="Z685" s="129"/>
    </row>
    <row r="686" spans="1:26" ht="12.75" customHeight="1" x14ac:dyDescent="0.2">
      <c r="A686" s="129"/>
      <c r="B686" s="129"/>
      <c r="C686" s="129"/>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row>
    <row r="687" spans="1:26" ht="12.75" customHeight="1" x14ac:dyDescent="0.2">
      <c r="A687" s="129"/>
      <c r="B687" s="129"/>
      <c r="C687" s="129"/>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row>
    <row r="688" spans="1:26" ht="12.75" customHeight="1" x14ac:dyDescent="0.2">
      <c r="A688" s="129"/>
      <c r="B688" s="129"/>
      <c r="C688" s="129"/>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row>
    <row r="689" spans="1:26" ht="12.75" customHeight="1" x14ac:dyDescent="0.2">
      <c r="A689" s="129"/>
      <c r="B689" s="129"/>
      <c r="C689" s="129"/>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row>
    <row r="690" spans="1:26" ht="12.75" customHeight="1" x14ac:dyDescent="0.2">
      <c r="A690" s="129"/>
      <c r="B690" s="129"/>
      <c r="C690" s="129"/>
      <c r="D690" s="129"/>
      <c r="E690" s="129"/>
      <c r="F690" s="129"/>
      <c r="G690" s="129"/>
      <c r="H690" s="129"/>
      <c r="I690" s="129"/>
      <c r="J690" s="129"/>
      <c r="K690" s="129"/>
      <c r="L690" s="129"/>
      <c r="M690" s="129"/>
      <c r="N690" s="129"/>
      <c r="O690" s="129"/>
      <c r="P690" s="129"/>
      <c r="Q690" s="129"/>
      <c r="R690" s="129"/>
      <c r="S690" s="129"/>
      <c r="T690" s="129"/>
      <c r="U690" s="129"/>
      <c r="V690" s="129"/>
      <c r="W690" s="129"/>
      <c r="X690" s="129"/>
      <c r="Y690" s="129"/>
      <c r="Z690" s="129"/>
    </row>
    <row r="691" spans="1:26" ht="12.75" customHeight="1" x14ac:dyDescent="0.2">
      <c r="A691" s="129"/>
      <c r="B691" s="129"/>
      <c r="C691" s="129"/>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row>
    <row r="692" spans="1:26" ht="12.75" customHeight="1" x14ac:dyDescent="0.2">
      <c r="A692" s="129"/>
      <c r="B692" s="129"/>
      <c r="C692" s="129"/>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row>
    <row r="693" spans="1:26" ht="12.75" customHeight="1" x14ac:dyDescent="0.2">
      <c r="A693" s="129"/>
      <c r="B693" s="129"/>
      <c r="C693" s="129"/>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row>
    <row r="694" spans="1:26" ht="12.75" customHeight="1" x14ac:dyDescent="0.2">
      <c r="A694" s="129"/>
      <c r="B694" s="129"/>
      <c r="C694" s="129"/>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row>
    <row r="695" spans="1:26" ht="12.75" customHeight="1" x14ac:dyDescent="0.2">
      <c r="A695" s="129"/>
      <c r="B695" s="129"/>
      <c r="C695" s="129"/>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row>
    <row r="696" spans="1:26" ht="12.75" customHeight="1" x14ac:dyDescent="0.2">
      <c r="A696" s="129"/>
      <c r="B696" s="129"/>
      <c r="C696" s="129"/>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row>
    <row r="697" spans="1:26" ht="12.75" customHeight="1" x14ac:dyDescent="0.2">
      <c r="A697" s="129"/>
      <c r="B697" s="129"/>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row>
    <row r="698" spans="1:26" ht="12.75" customHeight="1" x14ac:dyDescent="0.2">
      <c r="A698" s="129"/>
      <c r="B698" s="129"/>
      <c r="C698" s="129"/>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row>
    <row r="699" spans="1:26" ht="12.75" customHeight="1" x14ac:dyDescent="0.2">
      <c r="A699" s="129"/>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c r="Z699" s="129"/>
    </row>
    <row r="700" spans="1:26" ht="12.75" customHeight="1" x14ac:dyDescent="0.2">
      <c r="A700" s="129"/>
      <c r="B700" s="129"/>
      <c r="C700" s="129"/>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row>
    <row r="701" spans="1:26" ht="12.75" customHeight="1" x14ac:dyDescent="0.2">
      <c r="A701" s="129"/>
      <c r="B701" s="129"/>
      <c r="C701" s="129"/>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row>
    <row r="702" spans="1:26" ht="12.75" customHeight="1" x14ac:dyDescent="0.2">
      <c r="A702" s="129"/>
      <c r="B702" s="129"/>
      <c r="C702" s="129"/>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row>
    <row r="703" spans="1:26" ht="12.75" customHeight="1" x14ac:dyDescent="0.2">
      <c r="A703" s="129"/>
      <c r="B703" s="129"/>
      <c r="C703" s="129"/>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row>
    <row r="704" spans="1:26" ht="12.75" customHeight="1" x14ac:dyDescent="0.2">
      <c r="A704" s="129"/>
      <c r="B704" s="129"/>
      <c r="C704" s="129"/>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row>
    <row r="705" spans="1:26" ht="12.75" customHeight="1" x14ac:dyDescent="0.2">
      <c r="A705" s="129"/>
      <c r="B705" s="129"/>
      <c r="C705" s="129"/>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c r="Z705" s="129"/>
    </row>
    <row r="706" spans="1:26" ht="12.75" customHeight="1" x14ac:dyDescent="0.2">
      <c r="A706" s="129"/>
      <c r="B706" s="129"/>
      <c r="C706" s="129"/>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row>
    <row r="707" spans="1:26" ht="12.75" customHeight="1" x14ac:dyDescent="0.2">
      <c r="A707" s="129"/>
      <c r="B707" s="129"/>
      <c r="C707" s="129"/>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29"/>
      <c r="Z707" s="129"/>
    </row>
    <row r="708" spans="1:26" ht="12.75" customHeight="1" x14ac:dyDescent="0.2">
      <c r="A708" s="129"/>
      <c r="B708" s="129"/>
      <c r="C708" s="129"/>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29"/>
      <c r="Z708" s="129"/>
    </row>
    <row r="709" spans="1:26" ht="12.75" customHeight="1" x14ac:dyDescent="0.2">
      <c r="A709" s="129"/>
      <c r="B709" s="129"/>
      <c r="C709" s="129"/>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row>
    <row r="710" spans="1:26" ht="12.75" customHeight="1" x14ac:dyDescent="0.2">
      <c r="A710" s="129"/>
      <c r="B710" s="129"/>
      <c r="C710" s="129"/>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row>
    <row r="711" spans="1:26" ht="12.75" customHeight="1" x14ac:dyDescent="0.2">
      <c r="A711" s="129"/>
      <c r="B711" s="129"/>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row>
    <row r="712" spans="1:26" ht="12.75" customHeight="1" x14ac:dyDescent="0.2">
      <c r="A712" s="129"/>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spans="1:26" ht="12.75" customHeight="1" x14ac:dyDescent="0.2">
      <c r="A713" s="129"/>
      <c r="B713" s="129"/>
      <c r="C713" s="129"/>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row>
    <row r="714" spans="1:26" ht="12.75" customHeight="1" x14ac:dyDescent="0.2">
      <c r="A714" s="129"/>
      <c r="B714" s="129"/>
      <c r="C714" s="129"/>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row>
    <row r="715" spans="1:26" ht="12.75" customHeight="1" x14ac:dyDescent="0.2">
      <c r="A715" s="129"/>
      <c r="B715" s="129"/>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row>
    <row r="716" spans="1:26" ht="12.75" customHeight="1" x14ac:dyDescent="0.2">
      <c r="A716" s="129"/>
      <c r="B716" s="129"/>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29"/>
      <c r="Z716" s="129"/>
    </row>
    <row r="717" spans="1:26" ht="12.75" customHeight="1" x14ac:dyDescent="0.2">
      <c r="A717" s="129"/>
      <c r="B717" s="129"/>
      <c r="C717" s="12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row>
    <row r="718" spans="1:26" ht="12.75" customHeight="1" x14ac:dyDescent="0.2">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row>
    <row r="719" spans="1:26" ht="12.75" customHeight="1" x14ac:dyDescent="0.2">
      <c r="A719" s="129"/>
      <c r="B719" s="129"/>
      <c r="C719" s="129"/>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row>
    <row r="720" spans="1:26" ht="12.75" customHeight="1" x14ac:dyDescent="0.2">
      <c r="A720" s="129"/>
      <c r="B720" s="129"/>
      <c r="C720" s="129"/>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row>
    <row r="721" spans="1:26" ht="12.75" customHeight="1" x14ac:dyDescent="0.2">
      <c r="A721" s="129"/>
      <c r="B721" s="129"/>
      <c r="C721" s="129"/>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row>
    <row r="722" spans="1:26" ht="12.75" customHeight="1" x14ac:dyDescent="0.2">
      <c r="A722" s="129"/>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row>
    <row r="723" spans="1:26" ht="12.75" customHeight="1" x14ac:dyDescent="0.2">
      <c r="A723" s="129"/>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row>
    <row r="724" spans="1:26" ht="12.75" customHeight="1" x14ac:dyDescent="0.2">
      <c r="A724" s="129"/>
      <c r="B724" s="129"/>
      <c r="C724" s="129"/>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row>
    <row r="725" spans="1:26" ht="12.75" customHeight="1" x14ac:dyDescent="0.2">
      <c r="A725" s="129"/>
      <c r="B725" s="129"/>
      <c r="C725" s="129"/>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row>
    <row r="726" spans="1:26" ht="12.75" customHeight="1" x14ac:dyDescent="0.2">
      <c r="A726" s="129"/>
      <c r="B726" s="129"/>
      <c r="C726" s="129"/>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row>
    <row r="727" spans="1:26" ht="12.75" customHeight="1" x14ac:dyDescent="0.2">
      <c r="A727" s="129"/>
      <c r="B727" s="129"/>
      <c r="C727" s="129"/>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row>
    <row r="728" spans="1:26" ht="12.75" customHeight="1" x14ac:dyDescent="0.2">
      <c r="A728" s="129"/>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row>
    <row r="729" spans="1:26" ht="12.75" customHeight="1" x14ac:dyDescent="0.2">
      <c r="A729" s="129"/>
      <c r="B729" s="129"/>
      <c r="C729" s="129"/>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row>
    <row r="730" spans="1:26" ht="12.75" customHeight="1" x14ac:dyDescent="0.2">
      <c r="A730" s="129"/>
      <c r="B730" s="129"/>
      <c r="C730" s="129"/>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row>
    <row r="731" spans="1:26" ht="12.75" customHeight="1" x14ac:dyDescent="0.2">
      <c r="A731" s="129"/>
      <c r="B731" s="129"/>
      <c r="C731" s="129"/>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29"/>
      <c r="Z731" s="129"/>
    </row>
    <row r="732" spans="1:26" ht="12.75" customHeight="1" x14ac:dyDescent="0.2">
      <c r="A732" s="129"/>
      <c r="B732" s="129"/>
      <c r="C732" s="129"/>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row>
    <row r="733" spans="1:26" ht="12.75" customHeight="1" x14ac:dyDescent="0.2">
      <c r="A733" s="129"/>
      <c r="B733" s="129"/>
      <c r="C733" s="129"/>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row>
    <row r="734" spans="1:26" ht="12.75" customHeight="1" x14ac:dyDescent="0.2">
      <c r="A734" s="129"/>
      <c r="B734" s="129"/>
      <c r="C734" s="129"/>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29"/>
      <c r="Z734" s="129"/>
    </row>
    <row r="735" spans="1:26" ht="12.75" customHeight="1" x14ac:dyDescent="0.2">
      <c r="A735" s="129"/>
      <c r="B735" s="129"/>
      <c r="C735" s="12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row>
    <row r="736" spans="1:26" ht="12.75" customHeight="1" x14ac:dyDescent="0.2">
      <c r="A736" s="129"/>
      <c r="B736" s="129"/>
      <c r="C736" s="129"/>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row>
    <row r="737" spans="1:26" ht="12.75" customHeight="1" x14ac:dyDescent="0.2">
      <c r="A737" s="129"/>
      <c r="B737" s="129"/>
      <c r="C737" s="129"/>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row>
    <row r="738" spans="1:26" ht="12.75" customHeight="1" x14ac:dyDescent="0.2">
      <c r="A738" s="129"/>
      <c r="B738" s="129"/>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row>
    <row r="739" spans="1:26" ht="12.75" customHeight="1" x14ac:dyDescent="0.2">
      <c r="A739" s="129"/>
      <c r="B739" s="129"/>
      <c r="C739" s="129"/>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row>
    <row r="740" spans="1:26" ht="12.75" customHeight="1" x14ac:dyDescent="0.2">
      <c r="A740" s="129"/>
      <c r="B740" s="129"/>
      <c r="C740" s="129"/>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row>
    <row r="741" spans="1:26" ht="12.75" customHeight="1" x14ac:dyDescent="0.2">
      <c r="A741" s="129"/>
      <c r="B741" s="129"/>
      <c r="C741" s="129"/>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row>
    <row r="742" spans="1:26" ht="12.75" customHeight="1" x14ac:dyDescent="0.2">
      <c r="A742" s="129"/>
      <c r="B742" s="129"/>
      <c r="C742" s="129"/>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row>
    <row r="743" spans="1:26" ht="12.75" customHeight="1" x14ac:dyDescent="0.2">
      <c r="A743" s="129"/>
      <c r="B743" s="129"/>
      <c r="C743" s="129"/>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row>
    <row r="744" spans="1:26" ht="12.75" customHeight="1" x14ac:dyDescent="0.2">
      <c r="A744" s="129"/>
      <c r="B744" s="129"/>
      <c r="C744" s="129"/>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row>
    <row r="745" spans="1:26" ht="12.75" customHeight="1" x14ac:dyDescent="0.2">
      <c r="A745" s="129"/>
      <c r="B745" s="129"/>
      <c r="C745" s="129"/>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row>
    <row r="746" spans="1:26" ht="12.75" customHeight="1" x14ac:dyDescent="0.2">
      <c r="A746" s="129"/>
      <c r="B746" s="129"/>
      <c r="C746" s="129"/>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row>
    <row r="747" spans="1:26" ht="12.75" customHeight="1" x14ac:dyDescent="0.2">
      <c r="A747" s="129"/>
      <c r="B747" s="129"/>
      <c r="C747" s="129"/>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row>
    <row r="748" spans="1:26" ht="12.75" customHeight="1" x14ac:dyDescent="0.2">
      <c r="A748" s="129"/>
      <c r="B748" s="129"/>
      <c r="C748" s="129"/>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row>
    <row r="749" spans="1:26" ht="12.75" customHeight="1" x14ac:dyDescent="0.2">
      <c r="A749" s="129"/>
      <c r="B749" s="129"/>
      <c r="C749" s="129"/>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row>
    <row r="750" spans="1:26" ht="12.75" customHeight="1" x14ac:dyDescent="0.2">
      <c r="A750" s="129"/>
      <c r="B750" s="129"/>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row>
    <row r="751" spans="1:26" ht="12.75" customHeight="1" x14ac:dyDescent="0.2">
      <c r="A751" s="129"/>
      <c r="B751" s="129"/>
      <c r="C751" s="129"/>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row>
    <row r="752" spans="1:26" ht="12.75" customHeight="1" x14ac:dyDescent="0.2">
      <c r="A752" s="129"/>
      <c r="B752" s="129"/>
      <c r="C752" s="129"/>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row>
    <row r="753" spans="1:26" ht="12.75" customHeight="1" x14ac:dyDescent="0.2">
      <c r="A753" s="129"/>
      <c r="B753" s="129"/>
      <c r="C753" s="129"/>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row>
    <row r="754" spans="1:26" ht="12.75" customHeight="1" x14ac:dyDescent="0.2">
      <c r="A754" s="129"/>
      <c r="B754" s="129"/>
      <c r="C754" s="129"/>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row>
    <row r="755" spans="1:26" ht="12.75" customHeight="1" x14ac:dyDescent="0.2">
      <c r="A755" s="129"/>
      <c r="B755" s="129"/>
      <c r="C755" s="129"/>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row>
    <row r="756" spans="1:26" ht="12.75" customHeight="1" x14ac:dyDescent="0.2">
      <c r="A756" s="129"/>
      <c r="B756" s="129"/>
      <c r="C756" s="129"/>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row>
    <row r="757" spans="1:26" ht="12.75" customHeight="1" x14ac:dyDescent="0.2">
      <c r="A757" s="129"/>
      <c r="B757" s="129"/>
      <c r="C757" s="129"/>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row>
    <row r="758" spans="1:26" ht="12.75" customHeight="1" x14ac:dyDescent="0.2">
      <c r="A758" s="129"/>
      <c r="B758" s="129"/>
      <c r="C758" s="129"/>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row>
    <row r="759" spans="1:26" ht="12.75" customHeight="1" x14ac:dyDescent="0.2">
      <c r="A759" s="129"/>
      <c r="B759" s="129"/>
      <c r="C759" s="129"/>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row>
    <row r="760" spans="1:26" ht="12.75" customHeight="1" x14ac:dyDescent="0.2">
      <c r="A760" s="129"/>
      <c r="B760" s="129"/>
      <c r="C760" s="129"/>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row>
    <row r="761" spans="1:26" ht="12.75" customHeight="1" x14ac:dyDescent="0.2">
      <c r="A761" s="129"/>
      <c r="B761" s="129"/>
      <c r="C761" s="129"/>
      <c r="D761" s="129"/>
      <c r="E761" s="129"/>
      <c r="F761" s="129"/>
      <c r="G761" s="129"/>
      <c r="H761" s="129"/>
      <c r="I761" s="129"/>
      <c r="J761" s="129"/>
      <c r="K761" s="129"/>
      <c r="L761" s="129"/>
      <c r="M761" s="129"/>
      <c r="N761" s="129"/>
      <c r="O761" s="129"/>
      <c r="P761" s="129"/>
      <c r="Q761" s="129"/>
      <c r="R761" s="129"/>
      <c r="S761" s="129"/>
      <c r="T761" s="129"/>
      <c r="U761" s="129"/>
      <c r="V761" s="129"/>
      <c r="W761" s="129"/>
      <c r="X761" s="129"/>
      <c r="Y761" s="129"/>
      <c r="Z761" s="129"/>
    </row>
    <row r="762" spans="1:26" ht="12.75" customHeight="1" x14ac:dyDescent="0.2">
      <c r="A762" s="129"/>
      <c r="B762" s="129"/>
      <c r="C762" s="129"/>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29"/>
      <c r="Z762" s="129"/>
    </row>
    <row r="763" spans="1:26" ht="12.75" customHeight="1" x14ac:dyDescent="0.2">
      <c r="A763" s="129"/>
      <c r="B763" s="129"/>
      <c r="C763" s="129"/>
      <c r="D763" s="129"/>
      <c r="E763" s="129"/>
      <c r="F763" s="129"/>
      <c r="G763" s="129"/>
      <c r="H763" s="129"/>
      <c r="I763" s="129"/>
      <c r="J763" s="129"/>
      <c r="K763" s="129"/>
      <c r="L763" s="129"/>
      <c r="M763" s="129"/>
      <c r="N763" s="129"/>
      <c r="O763" s="129"/>
      <c r="P763" s="129"/>
      <c r="Q763" s="129"/>
      <c r="R763" s="129"/>
      <c r="S763" s="129"/>
      <c r="T763" s="129"/>
      <c r="U763" s="129"/>
      <c r="V763" s="129"/>
      <c r="W763" s="129"/>
      <c r="X763" s="129"/>
      <c r="Y763" s="129"/>
      <c r="Z763" s="129"/>
    </row>
    <row r="764" spans="1:26" ht="12.75" customHeight="1" x14ac:dyDescent="0.2">
      <c r="A764" s="129"/>
      <c r="B764" s="129"/>
      <c r="C764" s="129"/>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29"/>
    </row>
    <row r="765" spans="1:26" ht="12.75" customHeight="1" x14ac:dyDescent="0.2">
      <c r="A765" s="129"/>
      <c r="B765" s="129"/>
      <c r="C765" s="129"/>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29"/>
      <c r="Z765" s="129"/>
    </row>
    <row r="766" spans="1:26" ht="12.75" customHeight="1" x14ac:dyDescent="0.2">
      <c r="A766" s="129"/>
      <c r="B766" s="129"/>
      <c r="C766" s="129"/>
      <c r="D766" s="129"/>
      <c r="E766" s="129"/>
      <c r="F766" s="129"/>
      <c r="G766" s="129"/>
      <c r="H766" s="129"/>
      <c r="I766" s="129"/>
      <c r="J766" s="129"/>
      <c r="K766" s="129"/>
      <c r="L766" s="129"/>
      <c r="M766" s="129"/>
      <c r="N766" s="129"/>
      <c r="O766" s="129"/>
      <c r="P766" s="129"/>
      <c r="Q766" s="129"/>
      <c r="R766" s="129"/>
      <c r="S766" s="129"/>
      <c r="T766" s="129"/>
      <c r="U766" s="129"/>
      <c r="V766" s="129"/>
      <c r="W766" s="129"/>
      <c r="X766" s="129"/>
      <c r="Y766" s="129"/>
      <c r="Z766" s="129"/>
    </row>
    <row r="767" spans="1:26" ht="12.75" customHeight="1" x14ac:dyDescent="0.2">
      <c r="A767" s="129"/>
      <c r="B767" s="129"/>
      <c r="C767" s="129"/>
      <c r="D767" s="129"/>
      <c r="E767" s="129"/>
      <c r="F767" s="129"/>
      <c r="G767" s="129"/>
      <c r="H767" s="129"/>
      <c r="I767" s="129"/>
      <c r="J767" s="129"/>
      <c r="K767" s="129"/>
      <c r="L767" s="129"/>
      <c r="M767" s="129"/>
      <c r="N767" s="129"/>
      <c r="O767" s="129"/>
      <c r="P767" s="129"/>
      <c r="Q767" s="129"/>
      <c r="R767" s="129"/>
      <c r="S767" s="129"/>
      <c r="T767" s="129"/>
      <c r="U767" s="129"/>
      <c r="V767" s="129"/>
      <c r="W767" s="129"/>
      <c r="X767" s="129"/>
      <c r="Y767" s="129"/>
      <c r="Z767" s="129"/>
    </row>
    <row r="768" spans="1:26" ht="12.75" customHeight="1" x14ac:dyDescent="0.2">
      <c r="A768" s="129"/>
      <c r="B768" s="129"/>
      <c r="C768" s="129"/>
      <c r="D768" s="129"/>
      <c r="E768" s="129"/>
      <c r="F768" s="129"/>
      <c r="G768" s="129"/>
      <c r="H768" s="129"/>
      <c r="I768" s="129"/>
      <c r="J768" s="129"/>
      <c r="K768" s="129"/>
      <c r="L768" s="129"/>
      <c r="M768" s="129"/>
      <c r="N768" s="129"/>
      <c r="O768" s="129"/>
      <c r="P768" s="129"/>
      <c r="Q768" s="129"/>
      <c r="R768" s="129"/>
      <c r="S768" s="129"/>
      <c r="T768" s="129"/>
      <c r="U768" s="129"/>
      <c r="V768" s="129"/>
      <c r="W768" s="129"/>
      <c r="X768" s="129"/>
      <c r="Y768" s="129"/>
      <c r="Z768" s="129"/>
    </row>
    <row r="769" spans="1:26" ht="12.75" customHeight="1" x14ac:dyDescent="0.2">
      <c r="A769" s="129"/>
      <c r="B769" s="129"/>
      <c r="C769" s="129"/>
      <c r="D769" s="129"/>
      <c r="E769" s="129"/>
      <c r="F769" s="129"/>
      <c r="G769" s="129"/>
      <c r="H769" s="129"/>
      <c r="I769" s="129"/>
      <c r="J769" s="129"/>
      <c r="K769" s="129"/>
      <c r="L769" s="129"/>
      <c r="M769" s="129"/>
      <c r="N769" s="129"/>
      <c r="O769" s="129"/>
      <c r="P769" s="129"/>
      <c r="Q769" s="129"/>
      <c r="R769" s="129"/>
      <c r="S769" s="129"/>
      <c r="T769" s="129"/>
      <c r="U769" s="129"/>
      <c r="V769" s="129"/>
      <c r="W769" s="129"/>
      <c r="X769" s="129"/>
      <c r="Y769" s="129"/>
      <c r="Z769" s="129"/>
    </row>
    <row r="770" spans="1:26" ht="12.75" customHeight="1" x14ac:dyDescent="0.2">
      <c r="A770" s="129"/>
      <c r="B770" s="129"/>
      <c r="C770" s="129"/>
      <c r="D770" s="129"/>
      <c r="E770" s="129"/>
      <c r="F770" s="129"/>
      <c r="G770" s="129"/>
      <c r="H770" s="129"/>
      <c r="I770" s="129"/>
      <c r="J770" s="129"/>
      <c r="K770" s="129"/>
      <c r="L770" s="129"/>
      <c r="M770" s="129"/>
      <c r="N770" s="129"/>
      <c r="O770" s="129"/>
      <c r="P770" s="129"/>
      <c r="Q770" s="129"/>
      <c r="R770" s="129"/>
      <c r="S770" s="129"/>
      <c r="T770" s="129"/>
      <c r="U770" s="129"/>
      <c r="V770" s="129"/>
      <c r="W770" s="129"/>
      <c r="X770" s="129"/>
      <c r="Y770" s="129"/>
      <c r="Z770" s="129"/>
    </row>
    <row r="771" spans="1:26" ht="12.75" customHeight="1" x14ac:dyDescent="0.2">
      <c r="A771" s="129"/>
      <c r="B771" s="129"/>
      <c r="C771" s="129"/>
      <c r="D771" s="129"/>
      <c r="E771" s="129"/>
      <c r="F771" s="129"/>
      <c r="G771" s="129"/>
      <c r="H771" s="129"/>
      <c r="I771" s="129"/>
      <c r="J771" s="129"/>
      <c r="K771" s="129"/>
      <c r="L771" s="129"/>
      <c r="M771" s="129"/>
      <c r="N771" s="129"/>
      <c r="O771" s="129"/>
      <c r="P771" s="129"/>
      <c r="Q771" s="129"/>
      <c r="R771" s="129"/>
      <c r="S771" s="129"/>
      <c r="T771" s="129"/>
      <c r="U771" s="129"/>
      <c r="V771" s="129"/>
      <c r="W771" s="129"/>
      <c r="X771" s="129"/>
      <c r="Y771" s="129"/>
      <c r="Z771" s="129"/>
    </row>
    <row r="772" spans="1:26" ht="12.75" customHeight="1" x14ac:dyDescent="0.2">
      <c r="A772" s="129"/>
      <c r="B772" s="129"/>
      <c r="C772" s="129"/>
      <c r="D772" s="129"/>
      <c r="E772" s="129"/>
      <c r="F772" s="129"/>
      <c r="G772" s="129"/>
      <c r="H772" s="129"/>
      <c r="I772" s="129"/>
      <c r="J772" s="129"/>
      <c r="K772" s="129"/>
      <c r="L772" s="129"/>
      <c r="M772" s="129"/>
      <c r="N772" s="129"/>
      <c r="O772" s="129"/>
      <c r="P772" s="129"/>
      <c r="Q772" s="129"/>
      <c r="R772" s="129"/>
      <c r="S772" s="129"/>
      <c r="T772" s="129"/>
      <c r="U772" s="129"/>
      <c r="V772" s="129"/>
      <c r="W772" s="129"/>
      <c r="X772" s="129"/>
      <c r="Y772" s="129"/>
      <c r="Z772" s="129"/>
    </row>
    <row r="773" spans="1:26" ht="12.75" customHeight="1" x14ac:dyDescent="0.2">
      <c r="A773" s="129"/>
      <c r="B773" s="129"/>
      <c r="C773" s="129"/>
      <c r="D773" s="129"/>
      <c r="E773" s="129"/>
      <c r="F773" s="129"/>
      <c r="G773" s="129"/>
      <c r="H773" s="129"/>
      <c r="I773" s="129"/>
      <c r="J773" s="129"/>
      <c r="K773" s="129"/>
      <c r="L773" s="129"/>
      <c r="M773" s="129"/>
      <c r="N773" s="129"/>
      <c r="O773" s="129"/>
      <c r="P773" s="129"/>
      <c r="Q773" s="129"/>
      <c r="R773" s="129"/>
      <c r="S773" s="129"/>
      <c r="T773" s="129"/>
      <c r="U773" s="129"/>
      <c r="V773" s="129"/>
      <c r="W773" s="129"/>
      <c r="X773" s="129"/>
      <c r="Y773" s="129"/>
      <c r="Z773" s="129"/>
    </row>
    <row r="774" spans="1:26" ht="12.75" customHeight="1" x14ac:dyDescent="0.2">
      <c r="A774" s="129"/>
      <c r="B774" s="129"/>
      <c r="C774" s="129"/>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row>
    <row r="775" spans="1:26" ht="12.75" customHeight="1" x14ac:dyDescent="0.2">
      <c r="A775" s="129"/>
      <c r="B775" s="129"/>
      <c r="C775" s="129"/>
      <c r="D775" s="129"/>
      <c r="E775" s="129"/>
      <c r="F775" s="129"/>
      <c r="G775" s="129"/>
      <c r="H775" s="129"/>
      <c r="I775" s="129"/>
      <c r="J775" s="129"/>
      <c r="K775" s="129"/>
      <c r="L775" s="129"/>
      <c r="M775" s="129"/>
      <c r="N775" s="129"/>
      <c r="O775" s="129"/>
      <c r="P775" s="129"/>
      <c r="Q775" s="129"/>
      <c r="R775" s="129"/>
      <c r="S775" s="129"/>
      <c r="T775" s="129"/>
      <c r="U775" s="129"/>
      <c r="V775" s="129"/>
      <c r="W775" s="129"/>
      <c r="X775" s="129"/>
      <c r="Y775" s="129"/>
      <c r="Z775" s="129"/>
    </row>
    <row r="776" spans="1:26" ht="12.75" customHeight="1" x14ac:dyDescent="0.2">
      <c r="A776" s="129"/>
      <c r="B776" s="129"/>
      <c r="C776" s="129"/>
      <c r="D776" s="129"/>
      <c r="E776" s="129"/>
      <c r="F776" s="129"/>
      <c r="G776" s="129"/>
      <c r="H776" s="129"/>
      <c r="I776" s="129"/>
      <c r="J776" s="129"/>
      <c r="K776" s="129"/>
      <c r="L776" s="129"/>
      <c r="M776" s="129"/>
      <c r="N776" s="129"/>
      <c r="O776" s="129"/>
      <c r="P776" s="129"/>
      <c r="Q776" s="129"/>
      <c r="R776" s="129"/>
      <c r="S776" s="129"/>
      <c r="T776" s="129"/>
      <c r="U776" s="129"/>
      <c r="V776" s="129"/>
      <c r="W776" s="129"/>
      <c r="X776" s="129"/>
      <c r="Y776" s="129"/>
      <c r="Z776" s="129"/>
    </row>
    <row r="777" spans="1:26" ht="12.75" customHeight="1" x14ac:dyDescent="0.2">
      <c r="A777" s="129"/>
      <c r="B777" s="129"/>
      <c r="C777" s="129"/>
      <c r="D777" s="129"/>
      <c r="E777" s="129"/>
      <c r="F777" s="129"/>
      <c r="G777" s="129"/>
      <c r="H777" s="129"/>
      <c r="I777" s="129"/>
      <c r="J777" s="129"/>
      <c r="K777" s="129"/>
      <c r="L777" s="129"/>
      <c r="M777" s="129"/>
      <c r="N777" s="129"/>
      <c r="O777" s="129"/>
      <c r="P777" s="129"/>
      <c r="Q777" s="129"/>
      <c r="R777" s="129"/>
      <c r="S777" s="129"/>
      <c r="T777" s="129"/>
      <c r="U777" s="129"/>
      <c r="V777" s="129"/>
      <c r="W777" s="129"/>
      <c r="X777" s="129"/>
      <c r="Y777" s="129"/>
      <c r="Z777" s="129"/>
    </row>
    <row r="778" spans="1:26" ht="12.75" customHeight="1" x14ac:dyDescent="0.2">
      <c r="A778" s="129"/>
      <c r="B778" s="129"/>
      <c r="C778" s="129"/>
      <c r="D778" s="129"/>
      <c r="E778" s="129"/>
      <c r="F778" s="129"/>
      <c r="G778" s="129"/>
      <c r="H778" s="129"/>
      <c r="I778" s="129"/>
      <c r="J778" s="129"/>
      <c r="K778" s="129"/>
      <c r="L778" s="129"/>
      <c r="M778" s="129"/>
      <c r="N778" s="129"/>
      <c r="O778" s="129"/>
      <c r="P778" s="129"/>
      <c r="Q778" s="129"/>
      <c r="R778" s="129"/>
      <c r="S778" s="129"/>
      <c r="T778" s="129"/>
      <c r="U778" s="129"/>
      <c r="V778" s="129"/>
      <c r="W778" s="129"/>
      <c r="X778" s="129"/>
      <c r="Y778" s="129"/>
      <c r="Z778" s="129"/>
    </row>
    <row r="779" spans="1:26" ht="12.75" customHeight="1" x14ac:dyDescent="0.2">
      <c r="A779" s="129"/>
      <c r="B779" s="129"/>
      <c r="C779" s="129"/>
      <c r="D779" s="129"/>
      <c r="E779" s="129"/>
      <c r="F779" s="129"/>
      <c r="G779" s="129"/>
      <c r="H779" s="129"/>
      <c r="I779" s="129"/>
      <c r="J779" s="129"/>
      <c r="K779" s="129"/>
      <c r="L779" s="129"/>
      <c r="M779" s="129"/>
      <c r="N779" s="129"/>
      <c r="O779" s="129"/>
      <c r="P779" s="129"/>
      <c r="Q779" s="129"/>
      <c r="R779" s="129"/>
      <c r="S779" s="129"/>
      <c r="T779" s="129"/>
      <c r="U779" s="129"/>
      <c r="V779" s="129"/>
      <c r="W779" s="129"/>
      <c r="X779" s="129"/>
      <c r="Y779" s="129"/>
      <c r="Z779" s="129"/>
    </row>
    <row r="780" spans="1:26" ht="12.75" customHeight="1" x14ac:dyDescent="0.2">
      <c r="A780" s="129"/>
      <c r="B780" s="129"/>
      <c r="C780" s="129"/>
      <c r="D780" s="129"/>
      <c r="E780" s="129"/>
      <c r="F780" s="129"/>
      <c r="G780" s="129"/>
      <c r="H780" s="129"/>
      <c r="I780" s="129"/>
      <c r="J780" s="129"/>
      <c r="K780" s="129"/>
      <c r="L780" s="129"/>
      <c r="M780" s="129"/>
      <c r="N780" s="129"/>
      <c r="O780" s="129"/>
      <c r="P780" s="129"/>
      <c r="Q780" s="129"/>
      <c r="R780" s="129"/>
      <c r="S780" s="129"/>
      <c r="T780" s="129"/>
      <c r="U780" s="129"/>
      <c r="V780" s="129"/>
      <c r="W780" s="129"/>
      <c r="X780" s="129"/>
      <c r="Y780" s="129"/>
      <c r="Z780" s="129"/>
    </row>
    <row r="781" spans="1:26" ht="12.75" customHeight="1" x14ac:dyDescent="0.2">
      <c r="A781" s="129"/>
      <c r="B781" s="129"/>
      <c r="C781" s="129"/>
      <c r="D781" s="129"/>
      <c r="E781" s="129"/>
      <c r="F781" s="129"/>
      <c r="G781" s="129"/>
      <c r="H781" s="129"/>
      <c r="I781" s="129"/>
      <c r="J781" s="129"/>
      <c r="K781" s="129"/>
      <c r="L781" s="129"/>
      <c r="M781" s="129"/>
      <c r="N781" s="129"/>
      <c r="O781" s="129"/>
      <c r="P781" s="129"/>
      <c r="Q781" s="129"/>
      <c r="R781" s="129"/>
      <c r="S781" s="129"/>
      <c r="T781" s="129"/>
      <c r="U781" s="129"/>
      <c r="V781" s="129"/>
      <c r="W781" s="129"/>
      <c r="X781" s="129"/>
      <c r="Y781" s="129"/>
      <c r="Z781" s="129"/>
    </row>
    <row r="782" spans="1:26" ht="12.75" customHeight="1" x14ac:dyDescent="0.2">
      <c r="A782" s="129"/>
      <c r="B782" s="129"/>
      <c r="C782" s="129"/>
      <c r="D782" s="129"/>
      <c r="E782" s="129"/>
      <c r="F782" s="129"/>
      <c r="G782" s="129"/>
      <c r="H782" s="129"/>
      <c r="I782" s="129"/>
      <c r="J782" s="129"/>
      <c r="K782" s="129"/>
      <c r="L782" s="129"/>
      <c r="M782" s="129"/>
      <c r="N782" s="129"/>
      <c r="O782" s="129"/>
      <c r="P782" s="129"/>
      <c r="Q782" s="129"/>
      <c r="R782" s="129"/>
      <c r="S782" s="129"/>
      <c r="T782" s="129"/>
      <c r="U782" s="129"/>
      <c r="V782" s="129"/>
      <c r="W782" s="129"/>
      <c r="X782" s="129"/>
      <c r="Y782" s="129"/>
      <c r="Z782" s="129"/>
    </row>
    <row r="783" spans="1:26" ht="12.75" customHeight="1" x14ac:dyDescent="0.2">
      <c r="A783" s="129"/>
      <c r="B783" s="129"/>
      <c r="C783" s="129"/>
      <c r="D783" s="129"/>
      <c r="E783" s="129"/>
      <c r="F783" s="129"/>
      <c r="G783" s="129"/>
      <c r="H783" s="129"/>
      <c r="I783" s="129"/>
      <c r="J783" s="129"/>
      <c r="K783" s="129"/>
      <c r="L783" s="129"/>
      <c r="M783" s="129"/>
      <c r="N783" s="129"/>
      <c r="O783" s="129"/>
      <c r="P783" s="129"/>
      <c r="Q783" s="129"/>
      <c r="R783" s="129"/>
      <c r="S783" s="129"/>
      <c r="T783" s="129"/>
      <c r="U783" s="129"/>
      <c r="V783" s="129"/>
      <c r="W783" s="129"/>
      <c r="X783" s="129"/>
      <c r="Y783" s="129"/>
      <c r="Z783" s="129"/>
    </row>
    <row r="784" spans="1:26" ht="12.75" customHeight="1" x14ac:dyDescent="0.2">
      <c r="A784" s="129"/>
      <c r="B784" s="129"/>
      <c r="C784" s="129"/>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row>
    <row r="785" spans="1:26" ht="12.75" customHeight="1" x14ac:dyDescent="0.2">
      <c r="A785" s="129"/>
      <c r="B785" s="129"/>
      <c r="C785" s="129"/>
      <c r="D785" s="129"/>
      <c r="E785" s="129"/>
      <c r="F785" s="129"/>
      <c r="G785" s="129"/>
      <c r="H785" s="129"/>
      <c r="I785" s="129"/>
      <c r="J785" s="129"/>
      <c r="K785" s="129"/>
      <c r="L785" s="129"/>
      <c r="M785" s="129"/>
      <c r="N785" s="129"/>
      <c r="O785" s="129"/>
      <c r="P785" s="129"/>
      <c r="Q785" s="129"/>
      <c r="R785" s="129"/>
      <c r="S785" s="129"/>
      <c r="T785" s="129"/>
      <c r="U785" s="129"/>
      <c r="V785" s="129"/>
      <c r="W785" s="129"/>
      <c r="X785" s="129"/>
      <c r="Y785" s="129"/>
      <c r="Z785" s="129"/>
    </row>
    <row r="786" spans="1:26" ht="12.75" customHeight="1" x14ac:dyDescent="0.2">
      <c r="A786" s="129"/>
      <c r="B786" s="129"/>
      <c r="C786" s="129"/>
      <c r="D786" s="129"/>
      <c r="E786" s="129"/>
      <c r="F786" s="129"/>
      <c r="G786" s="129"/>
      <c r="H786" s="129"/>
      <c r="I786" s="129"/>
      <c r="J786" s="129"/>
      <c r="K786" s="129"/>
      <c r="L786" s="129"/>
      <c r="M786" s="129"/>
      <c r="N786" s="129"/>
      <c r="O786" s="129"/>
      <c r="P786" s="129"/>
      <c r="Q786" s="129"/>
      <c r="R786" s="129"/>
      <c r="S786" s="129"/>
      <c r="T786" s="129"/>
      <c r="U786" s="129"/>
      <c r="V786" s="129"/>
      <c r="W786" s="129"/>
      <c r="X786" s="129"/>
      <c r="Y786" s="129"/>
      <c r="Z786" s="129"/>
    </row>
    <row r="787" spans="1:26" ht="12.75" customHeight="1" x14ac:dyDescent="0.2">
      <c r="A787" s="129"/>
      <c r="B787" s="129"/>
      <c r="C787" s="129"/>
      <c r="D787" s="129"/>
      <c r="E787" s="129"/>
      <c r="F787" s="129"/>
      <c r="G787" s="129"/>
      <c r="H787" s="129"/>
      <c r="I787" s="129"/>
      <c r="J787" s="129"/>
      <c r="K787" s="129"/>
      <c r="L787" s="129"/>
      <c r="M787" s="129"/>
      <c r="N787" s="129"/>
      <c r="O787" s="129"/>
      <c r="P787" s="129"/>
      <c r="Q787" s="129"/>
      <c r="R787" s="129"/>
      <c r="S787" s="129"/>
      <c r="T787" s="129"/>
      <c r="U787" s="129"/>
      <c r="V787" s="129"/>
      <c r="W787" s="129"/>
      <c r="X787" s="129"/>
      <c r="Y787" s="129"/>
      <c r="Z787" s="129"/>
    </row>
    <row r="788" spans="1:26" ht="12.75" customHeight="1" x14ac:dyDescent="0.2">
      <c r="A788" s="129"/>
      <c r="B788" s="129"/>
      <c r="C788" s="129"/>
      <c r="D788" s="129"/>
      <c r="E788" s="129"/>
      <c r="F788" s="129"/>
      <c r="G788" s="129"/>
      <c r="H788" s="129"/>
      <c r="I788" s="129"/>
      <c r="J788" s="129"/>
      <c r="K788" s="129"/>
      <c r="L788" s="129"/>
      <c r="M788" s="129"/>
      <c r="N788" s="129"/>
      <c r="O788" s="129"/>
      <c r="P788" s="129"/>
      <c r="Q788" s="129"/>
      <c r="R788" s="129"/>
      <c r="S788" s="129"/>
      <c r="T788" s="129"/>
      <c r="U788" s="129"/>
      <c r="V788" s="129"/>
      <c r="W788" s="129"/>
      <c r="X788" s="129"/>
      <c r="Y788" s="129"/>
      <c r="Z788" s="129"/>
    </row>
    <row r="789" spans="1:26" ht="12.75" customHeight="1" x14ac:dyDescent="0.2">
      <c r="A789" s="129"/>
      <c r="B789" s="129"/>
      <c r="C789" s="129"/>
      <c r="D789" s="129"/>
      <c r="E789" s="129"/>
      <c r="F789" s="129"/>
      <c r="G789" s="129"/>
      <c r="H789" s="129"/>
      <c r="I789" s="129"/>
      <c r="J789" s="129"/>
      <c r="K789" s="129"/>
      <c r="L789" s="129"/>
      <c r="M789" s="129"/>
      <c r="N789" s="129"/>
      <c r="O789" s="129"/>
      <c r="P789" s="129"/>
      <c r="Q789" s="129"/>
      <c r="R789" s="129"/>
      <c r="S789" s="129"/>
      <c r="T789" s="129"/>
      <c r="U789" s="129"/>
      <c r="V789" s="129"/>
      <c r="W789" s="129"/>
      <c r="X789" s="129"/>
      <c r="Y789" s="129"/>
      <c r="Z789" s="129"/>
    </row>
    <row r="790" spans="1:26" ht="12.75" customHeight="1" x14ac:dyDescent="0.2">
      <c r="A790" s="129"/>
      <c r="B790" s="129"/>
      <c r="C790" s="129"/>
      <c r="D790" s="129"/>
      <c r="E790" s="129"/>
      <c r="F790" s="129"/>
      <c r="G790" s="129"/>
      <c r="H790" s="129"/>
      <c r="I790" s="129"/>
      <c r="J790" s="129"/>
      <c r="K790" s="129"/>
      <c r="L790" s="129"/>
      <c r="M790" s="129"/>
      <c r="N790" s="129"/>
      <c r="O790" s="129"/>
      <c r="P790" s="129"/>
      <c r="Q790" s="129"/>
      <c r="R790" s="129"/>
      <c r="S790" s="129"/>
      <c r="T790" s="129"/>
      <c r="U790" s="129"/>
      <c r="V790" s="129"/>
      <c r="W790" s="129"/>
      <c r="X790" s="129"/>
      <c r="Y790" s="129"/>
      <c r="Z790" s="129"/>
    </row>
    <row r="791" spans="1:26" ht="12.75" customHeight="1" x14ac:dyDescent="0.2">
      <c r="A791" s="129"/>
      <c r="B791" s="129"/>
      <c r="C791" s="129"/>
      <c r="D791" s="129"/>
      <c r="E791" s="129"/>
      <c r="F791" s="129"/>
      <c r="G791" s="129"/>
      <c r="H791" s="129"/>
      <c r="I791" s="129"/>
      <c r="J791" s="129"/>
      <c r="K791" s="129"/>
      <c r="L791" s="129"/>
      <c r="M791" s="129"/>
      <c r="N791" s="129"/>
      <c r="O791" s="129"/>
      <c r="P791" s="129"/>
      <c r="Q791" s="129"/>
      <c r="R791" s="129"/>
      <c r="S791" s="129"/>
      <c r="T791" s="129"/>
      <c r="U791" s="129"/>
      <c r="V791" s="129"/>
      <c r="W791" s="129"/>
      <c r="X791" s="129"/>
      <c r="Y791" s="129"/>
      <c r="Z791" s="129"/>
    </row>
    <row r="792" spans="1:26" ht="12.75" customHeight="1" x14ac:dyDescent="0.2">
      <c r="A792" s="129"/>
      <c r="B792" s="129"/>
      <c r="C792" s="129"/>
      <c r="D792" s="129"/>
      <c r="E792" s="129"/>
      <c r="F792" s="129"/>
      <c r="G792" s="129"/>
      <c r="H792" s="129"/>
      <c r="I792" s="129"/>
      <c r="J792" s="129"/>
      <c r="K792" s="129"/>
      <c r="L792" s="129"/>
      <c r="M792" s="129"/>
      <c r="N792" s="129"/>
      <c r="O792" s="129"/>
      <c r="P792" s="129"/>
      <c r="Q792" s="129"/>
      <c r="R792" s="129"/>
      <c r="S792" s="129"/>
      <c r="T792" s="129"/>
      <c r="U792" s="129"/>
      <c r="V792" s="129"/>
      <c r="W792" s="129"/>
      <c r="X792" s="129"/>
      <c r="Y792" s="129"/>
      <c r="Z792" s="129"/>
    </row>
    <row r="793" spans="1:26" ht="12.75" customHeight="1" x14ac:dyDescent="0.2">
      <c r="A793" s="129"/>
      <c r="B793" s="129"/>
      <c r="C793" s="129"/>
      <c r="D793" s="129"/>
      <c r="E793" s="129"/>
      <c r="F793" s="129"/>
      <c r="G793" s="129"/>
      <c r="H793" s="129"/>
      <c r="I793" s="129"/>
      <c r="J793" s="129"/>
      <c r="K793" s="129"/>
      <c r="L793" s="129"/>
      <c r="M793" s="129"/>
      <c r="N793" s="129"/>
      <c r="O793" s="129"/>
      <c r="P793" s="129"/>
      <c r="Q793" s="129"/>
      <c r="R793" s="129"/>
      <c r="S793" s="129"/>
      <c r="T793" s="129"/>
      <c r="U793" s="129"/>
      <c r="V793" s="129"/>
      <c r="W793" s="129"/>
      <c r="X793" s="129"/>
      <c r="Y793" s="129"/>
      <c r="Z793" s="129"/>
    </row>
    <row r="794" spans="1:26" ht="12.75" customHeight="1" x14ac:dyDescent="0.2">
      <c r="A794" s="129"/>
      <c r="B794" s="129"/>
      <c r="C794" s="129"/>
      <c r="D794" s="129"/>
      <c r="E794" s="129"/>
      <c r="F794" s="129"/>
      <c r="G794" s="129"/>
      <c r="H794" s="129"/>
      <c r="I794" s="129"/>
      <c r="J794" s="129"/>
      <c r="K794" s="129"/>
      <c r="L794" s="129"/>
      <c r="M794" s="129"/>
      <c r="N794" s="129"/>
      <c r="O794" s="129"/>
      <c r="P794" s="129"/>
      <c r="Q794" s="129"/>
      <c r="R794" s="129"/>
      <c r="S794" s="129"/>
      <c r="T794" s="129"/>
      <c r="U794" s="129"/>
      <c r="V794" s="129"/>
      <c r="W794" s="129"/>
      <c r="X794" s="129"/>
      <c r="Y794" s="129"/>
      <c r="Z794" s="129"/>
    </row>
    <row r="795" spans="1:26" ht="12.75" customHeight="1" x14ac:dyDescent="0.2">
      <c r="A795" s="129"/>
      <c r="B795" s="129"/>
      <c r="C795" s="129"/>
      <c r="D795" s="129"/>
      <c r="E795" s="129"/>
      <c r="F795" s="129"/>
      <c r="G795" s="129"/>
      <c r="H795" s="129"/>
      <c r="I795" s="129"/>
      <c r="J795" s="129"/>
      <c r="K795" s="129"/>
      <c r="L795" s="129"/>
      <c r="M795" s="129"/>
      <c r="N795" s="129"/>
      <c r="O795" s="129"/>
      <c r="P795" s="129"/>
      <c r="Q795" s="129"/>
      <c r="R795" s="129"/>
      <c r="S795" s="129"/>
      <c r="T795" s="129"/>
      <c r="U795" s="129"/>
      <c r="V795" s="129"/>
      <c r="W795" s="129"/>
      <c r="X795" s="129"/>
      <c r="Y795" s="129"/>
      <c r="Z795" s="129"/>
    </row>
    <row r="796" spans="1:26" ht="12.75" customHeight="1" x14ac:dyDescent="0.2">
      <c r="A796" s="129"/>
      <c r="B796" s="129"/>
      <c r="C796" s="129"/>
      <c r="D796" s="129"/>
      <c r="E796" s="129"/>
      <c r="F796" s="129"/>
      <c r="G796" s="129"/>
      <c r="H796" s="129"/>
      <c r="I796" s="129"/>
      <c r="J796" s="129"/>
      <c r="K796" s="129"/>
      <c r="L796" s="129"/>
      <c r="M796" s="129"/>
      <c r="N796" s="129"/>
      <c r="O796" s="129"/>
      <c r="P796" s="129"/>
      <c r="Q796" s="129"/>
      <c r="R796" s="129"/>
      <c r="S796" s="129"/>
      <c r="T796" s="129"/>
      <c r="U796" s="129"/>
      <c r="V796" s="129"/>
      <c r="W796" s="129"/>
      <c r="X796" s="129"/>
      <c r="Y796" s="129"/>
      <c r="Z796" s="129"/>
    </row>
    <row r="797" spans="1:26" ht="12.75" customHeight="1" x14ac:dyDescent="0.2">
      <c r="A797" s="129"/>
      <c r="B797" s="129"/>
      <c r="C797" s="129"/>
      <c r="D797" s="129"/>
      <c r="E797" s="129"/>
      <c r="F797" s="129"/>
      <c r="G797" s="129"/>
      <c r="H797" s="129"/>
      <c r="I797" s="129"/>
      <c r="J797" s="129"/>
      <c r="K797" s="129"/>
      <c r="L797" s="129"/>
      <c r="M797" s="129"/>
      <c r="N797" s="129"/>
      <c r="O797" s="129"/>
      <c r="P797" s="129"/>
      <c r="Q797" s="129"/>
      <c r="R797" s="129"/>
      <c r="S797" s="129"/>
      <c r="T797" s="129"/>
      <c r="U797" s="129"/>
      <c r="V797" s="129"/>
      <c r="W797" s="129"/>
      <c r="X797" s="129"/>
      <c r="Y797" s="129"/>
      <c r="Z797" s="129"/>
    </row>
    <row r="798" spans="1:26" ht="12.75" customHeight="1" x14ac:dyDescent="0.2">
      <c r="A798" s="129"/>
      <c r="B798" s="129"/>
      <c r="C798" s="129"/>
      <c r="D798" s="129"/>
      <c r="E798" s="129"/>
      <c r="F798" s="129"/>
      <c r="G798" s="129"/>
      <c r="H798" s="129"/>
      <c r="I798" s="129"/>
      <c r="J798" s="129"/>
      <c r="K798" s="129"/>
      <c r="L798" s="129"/>
      <c r="M798" s="129"/>
      <c r="N798" s="129"/>
      <c r="O798" s="129"/>
      <c r="P798" s="129"/>
      <c r="Q798" s="129"/>
      <c r="R798" s="129"/>
      <c r="S798" s="129"/>
      <c r="T798" s="129"/>
      <c r="U798" s="129"/>
      <c r="V798" s="129"/>
      <c r="W798" s="129"/>
      <c r="X798" s="129"/>
      <c r="Y798" s="129"/>
      <c r="Z798" s="129"/>
    </row>
    <row r="799" spans="1:26" ht="12.75" customHeight="1" x14ac:dyDescent="0.2">
      <c r="A799" s="129"/>
      <c r="B799" s="129"/>
      <c r="C799" s="129"/>
      <c r="D799" s="129"/>
      <c r="E799" s="129"/>
      <c r="F799" s="129"/>
      <c r="G799" s="129"/>
      <c r="H799" s="129"/>
      <c r="I799" s="129"/>
      <c r="J799" s="129"/>
      <c r="K799" s="129"/>
      <c r="L799" s="129"/>
      <c r="M799" s="129"/>
      <c r="N799" s="129"/>
      <c r="O799" s="129"/>
      <c r="P799" s="129"/>
      <c r="Q799" s="129"/>
      <c r="R799" s="129"/>
      <c r="S799" s="129"/>
      <c r="T799" s="129"/>
      <c r="U799" s="129"/>
      <c r="V799" s="129"/>
      <c r="W799" s="129"/>
      <c r="X799" s="129"/>
      <c r="Y799" s="129"/>
      <c r="Z799" s="129"/>
    </row>
    <row r="800" spans="1:26" ht="12.75" customHeight="1" x14ac:dyDescent="0.2">
      <c r="A800" s="129"/>
      <c r="B800" s="129"/>
      <c r="C800" s="129"/>
      <c r="D800" s="129"/>
      <c r="E800" s="129"/>
      <c r="F800" s="129"/>
      <c r="G800" s="129"/>
      <c r="H800" s="129"/>
      <c r="I800" s="129"/>
      <c r="J800" s="129"/>
      <c r="K800" s="129"/>
      <c r="L800" s="129"/>
      <c r="M800" s="129"/>
      <c r="N800" s="129"/>
      <c r="O800" s="129"/>
      <c r="P800" s="129"/>
      <c r="Q800" s="129"/>
      <c r="R800" s="129"/>
      <c r="S800" s="129"/>
      <c r="T800" s="129"/>
      <c r="U800" s="129"/>
      <c r="V800" s="129"/>
      <c r="W800" s="129"/>
      <c r="X800" s="129"/>
      <c r="Y800" s="129"/>
      <c r="Z800" s="129"/>
    </row>
    <row r="801" spans="1:26" ht="12.75" customHeight="1" x14ac:dyDescent="0.2">
      <c r="A801" s="129"/>
      <c r="B801" s="129"/>
      <c r="C801" s="129"/>
      <c r="D801" s="129"/>
      <c r="E801" s="129"/>
      <c r="F801" s="129"/>
      <c r="G801" s="129"/>
      <c r="H801" s="129"/>
      <c r="I801" s="129"/>
      <c r="J801" s="129"/>
      <c r="K801" s="129"/>
      <c r="L801" s="129"/>
      <c r="M801" s="129"/>
      <c r="N801" s="129"/>
      <c r="O801" s="129"/>
      <c r="P801" s="129"/>
      <c r="Q801" s="129"/>
      <c r="R801" s="129"/>
      <c r="S801" s="129"/>
      <c r="T801" s="129"/>
      <c r="U801" s="129"/>
      <c r="V801" s="129"/>
      <c r="W801" s="129"/>
      <c r="X801" s="129"/>
      <c r="Y801" s="129"/>
      <c r="Z801" s="129"/>
    </row>
    <row r="802" spans="1:26" ht="12.75" customHeight="1" x14ac:dyDescent="0.2">
      <c r="A802" s="129"/>
      <c r="B802" s="129"/>
      <c r="C802" s="129"/>
      <c r="D802" s="129"/>
      <c r="E802" s="129"/>
      <c r="F802" s="129"/>
      <c r="G802" s="129"/>
      <c r="H802" s="129"/>
      <c r="I802" s="129"/>
      <c r="J802" s="129"/>
      <c r="K802" s="129"/>
      <c r="L802" s="129"/>
      <c r="M802" s="129"/>
      <c r="N802" s="129"/>
      <c r="O802" s="129"/>
      <c r="P802" s="129"/>
      <c r="Q802" s="129"/>
      <c r="R802" s="129"/>
      <c r="S802" s="129"/>
      <c r="T802" s="129"/>
      <c r="U802" s="129"/>
      <c r="V802" s="129"/>
      <c r="W802" s="129"/>
      <c r="X802" s="129"/>
      <c r="Y802" s="129"/>
      <c r="Z802" s="129"/>
    </row>
    <row r="803" spans="1:26" ht="12.75" customHeight="1" x14ac:dyDescent="0.2">
      <c r="A803" s="129"/>
      <c r="B803" s="129"/>
      <c r="C803" s="129"/>
      <c r="D803" s="129"/>
      <c r="E803" s="129"/>
      <c r="F803" s="129"/>
      <c r="G803" s="129"/>
      <c r="H803" s="129"/>
      <c r="I803" s="129"/>
      <c r="J803" s="129"/>
      <c r="K803" s="129"/>
      <c r="L803" s="129"/>
      <c r="M803" s="129"/>
      <c r="N803" s="129"/>
      <c r="O803" s="129"/>
      <c r="P803" s="129"/>
      <c r="Q803" s="129"/>
      <c r="R803" s="129"/>
      <c r="S803" s="129"/>
      <c r="T803" s="129"/>
      <c r="U803" s="129"/>
      <c r="V803" s="129"/>
      <c r="W803" s="129"/>
      <c r="X803" s="129"/>
      <c r="Y803" s="129"/>
      <c r="Z803" s="129"/>
    </row>
    <row r="804" spans="1:26" ht="12.75" customHeight="1" x14ac:dyDescent="0.2">
      <c r="A804" s="129"/>
      <c r="B804" s="129"/>
      <c r="C804" s="129"/>
      <c r="D804" s="129"/>
      <c r="E804" s="129"/>
      <c r="F804" s="129"/>
      <c r="G804" s="129"/>
      <c r="H804" s="129"/>
      <c r="I804" s="129"/>
      <c r="J804" s="129"/>
      <c r="K804" s="129"/>
      <c r="L804" s="129"/>
      <c r="M804" s="129"/>
      <c r="N804" s="129"/>
      <c r="O804" s="129"/>
      <c r="P804" s="129"/>
      <c r="Q804" s="129"/>
      <c r="R804" s="129"/>
      <c r="S804" s="129"/>
      <c r="T804" s="129"/>
      <c r="U804" s="129"/>
      <c r="V804" s="129"/>
      <c r="W804" s="129"/>
      <c r="X804" s="129"/>
      <c r="Y804" s="129"/>
      <c r="Z804" s="129"/>
    </row>
    <row r="805" spans="1:26" ht="12.75" customHeight="1" x14ac:dyDescent="0.2">
      <c r="A805" s="129"/>
      <c r="B805" s="129"/>
      <c r="C805" s="129"/>
      <c r="D805" s="129"/>
      <c r="E805" s="129"/>
      <c r="F805" s="129"/>
      <c r="G805" s="129"/>
      <c r="H805" s="129"/>
      <c r="I805" s="129"/>
      <c r="J805" s="129"/>
      <c r="K805" s="129"/>
      <c r="L805" s="129"/>
      <c r="M805" s="129"/>
      <c r="N805" s="129"/>
      <c r="O805" s="129"/>
      <c r="P805" s="129"/>
      <c r="Q805" s="129"/>
      <c r="R805" s="129"/>
      <c r="S805" s="129"/>
      <c r="T805" s="129"/>
      <c r="U805" s="129"/>
      <c r="V805" s="129"/>
      <c r="W805" s="129"/>
      <c r="X805" s="129"/>
      <c r="Y805" s="129"/>
      <c r="Z805" s="129"/>
    </row>
    <row r="806" spans="1:26" ht="12.75" customHeight="1" x14ac:dyDescent="0.2">
      <c r="A806" s="129"/>
      <c r="B806" s="129"/>
      <c r="C806" s="129"/>
      <c r="D806" s="129"/>
      <c r="E806" s="129"/>
      <c r="F806" s="129"/>
      <c r="G806" s="129"/>
      <c r="H806" s="129"/>
      <c r="I806" s="129"/>
      <c r="J806" s="129"/>
      <c r="K806" s="129"/>
      <c r="L806" s="129"/>
      <c r="M806" s="129"/>
      <c r="N806" s="129"/>
      <c r="O806" s="129"/>
      <c r="P806" s="129"/>
      <c r="Q806" s="129"/>
      <c r="R806" s="129"/>
      <c r="S806" s="129"/>
      <c r="T806" s="129"/>
      <c r="U806" s="129"/>
      <c r="V806" s="129"/>
      <c r="W806" s="129"/>
      <c r="X806" s="129"/>
      <c r="Y806" s="129"/>
      <c r="Z806" s="129"/>
    </row>
    <row r="807" spans="1:26" ht="12.75" customHeight="1" x14ac:dyDescent="0.2">
      <c r="A807" s="129"/>
      <c r="B807" s="129"/>
      <c r="C807" s="129"/>
      <c r="D807" s="129"/>
      <c r="E807" s="129"/>
      <c r="F807" s="129"/>
      <c r="G807" s="129"/>
      <c r="H807" s="129"/>
      <c r="I807" s="129"/>
      <c r="J807" s="129"/>
      <c r="K807" s="129"/>
      <c r="L807" s="129"/>
      <c r="M807" s="129"/>
      <c r="N807" s="129"/>
      <c r="O807" s="129"/>
      <c r="P807" s="129"/>
      <c r="Q807" s="129"/>
      <c r="R807" s="129"/>
      <c r="S807" s="129"/>
      <c r="T807" s="129"/>
      <c r="U807" s="129"/>
      <c r="V807" s="129"/>
      <c r="W807" s="129"/>
      <c r="X807" s="129"/>
      <c r="Y807" s="129"/>
      <c r="Z807" s="129"/>
    </row>
    <row r="808" spans="1:26" ht="12.75" customHeight="1" x14ac:dyDescent="0.2">
      <c r="A808" s="129"/>
      <c r="B808" s="129"/>
      <c r="C808" s="129"/>
      <c r="D808" s="129"/>
      <c r="E808" s="129"/>
      <c r="F808" s="129"/>
      <c r="G808" s="129"/>
      <c r="H808" s="129"/>
      <c r="I808" s="129"/>
      <c r="J808" s="129"/>
      <c r="K808" s="129"/>
      <c r="L808" s="129"/>
      <c r="M808" s="129"/>
      <c r="N808" s="129"/>
      <c r="O808" s="129"/>
      <c r="P808" s="129"/>
      <c r="Q808" s="129"/>
      <c r="R808" s="129"/>
      <c r="S808" s="129"/>
      <c r="T808" s="129"/>
      <c r="U808" s="129"/>
      <c r="V808" s="129"/>
      <c r="W808" s="129"/>
      <c r="X808" s="129"/>
      <c r="Y808" s="129"/>
      <c r="Z808" s="129"/>
    </row>
    <row r="809" spans="1:26" ht="12.75" customHeight="1" x14ac:dyDescent="0.2">
      <c r="A809" s="129"/>
      <c r="B809" s="129"/>
      <c r="C809" s="129"/>
      <c r="D809" s="129"/>
      <c r="E809" s="129"/>
      <c r="F809" s="129"/>
      <c r="G809" s="129"/>
      <c r="H809" s="129"/>
      <c r="I809" s="129"/>
      <c r="J809" s="129"/>
      <c r="K809" s="129"/>
      <c r="L809" s="129"/>
      <c r="M809" s="129"/>
      <c r="N809" s="129"/>
      <c r="O809" s="129"/>
      <c r="P809" s="129"/>
      <c r="Q809" s="129"/>
      <c r="R809" s="129"/>
      <c r="S809" s="129"/>
      <c r="T809" s="129"/>
      <c r="U809" s="129"/>
      <c r="V809" s="129"/>
      <c r="W809" s="129"/>
      <c r="X809" s="129"/>
      <c r="Y809" s="129"/>
      <c r="Z809" s="129"/>
    </row>
    <row r="810" spans="1:26" ht="12.75" customHeight="1" x14ac:dyDescent="0.2">
      <c r="A810" s="129"/>
      <c r="B810" s="129"/>
      <c r="C810" s="129"/>
      <c r="D810" s="129"/>
      <c r="E810" s="129"/>
      <c r="F810" s="129"/>
      <c r="G810" s="129"/>
      <c r="H810" s="129"/>
      <c r="I810" s="129"/>
      <c r="J810" s="129"/>
      <c r="K810" s="129"/>
      <c r="L810" s="129"/>
      <c r="M810" s="129"/>
      <c r="N810" s="129"/>
      <c r="O810" s="129"/>
      <c r="P810" s="129"/>
      <c r="Q810" s="129"/>
      <c r="R810" s="129"/>
      <c r="S810" s="129"/>
      <c r="T810" s="129"/>
      <c r="U810" s="129"/>
      <c r="V810" s="129"/>
      <c r="W810" s="129"/>
      <c r="X810" s="129"/>
      <c r="Y810" s="129"/>
      <c r="Z810" s="129"/>
    </row>
    <row r="811" spans="1:26" ht="12.75" customHeight="1" x14ac:dyDescent="0.2">
      <c r="A811" s="129"/>
      <c r="B811" s="129"/>
      <c r="C811" s="129"/>
      <c r="D811" s="129"/>
      <c r="E811" s="129"/>
      <c r="F811" s="129"/>
      <c r="G811" s="129"/>
      <c r="H811" s="129"/>
      <c r="I811" s="129"/>
      <c r="J811" s="129"/>
      <c r="K811" s="129"/>
      <c r="L811" s="129"/>
      <c r="M811" s="129"/>
      <c r="N811" s="129"/>
      <c r="O811" s="129"/>
      <c r="P811" s="129"/>
      <c r="Q811" s="129"/>
      <c r="R811" s="129"/>
      <c r="S811" s="129"/>
      <c r="T811" s="129"/>
      <c r="U811" s="129"/>
      <c r="V811" s="129"/>
      <c r="W811" s="129"/>
      <c r="X811" s="129"/>
      <c r="Y811" s="129"/>
      <c r="Z811" s="129"/>
    </row>
    <row r="812" spans="1:26" ht="12.75" customHeight="1" x14ac:dyDescent="0.2">
      <c r="A812" s="129"/>
      <c r="B812" s="129"/>
      <c r="C812" s="129"/>
      <c r="D812" s="129"/>
      <c r="E812" s="129"/>
      <c r="F812" s="129"/>
      <c r="G812" s="129"/>
      <c r="H812" s="129"/>
      <c r="I812" s="129"/>
      <c r="J812" s="129"/>
      <c r="K812" s="129"/>
      <c r="L812" s="129"/>
      <c r="M812" s="129"/>
      <c r="N812" s="129"/>
      <c r="O812" s="129"/>
      <c r="P812" s="129"/>
      <c r="Q812" s="129"/>
      <c r="R812" s="129"/>
      <c r="S812" s="129"/>
      <c r="T812" s="129"/>
      <c r="U812" s="129"/>
      <c r="V812" s="129"/>
      <c r="W812" s="129"/>
      <c r="X812" s="129"/>
      <c r="Y812" s="129"/>
      <c r="Z812" s="129"/>
    </row>
    <row r="813" spans="1:26" ht="12.75" customHeight="1" x14ac:dyDescent="0.2">
      <c r="A813" s="129"/>
      <c r="B813" s="129"/>
      <c r="C813" s="129"/>
      <c r="D813" s="129"/>
      <c r="E813" s="129"/>
      <c r="F813" s="129"/>
      <c r="G813" s="129"/>
      <c r="H813" s="129"/>
      <c r="I813" s="129"/>
      <c r="J813" s="129"/>
      <c r="K813" s="129"/>
      <c r="L813" s="129"/>
      <c r="M813" s="129"/>
      <c r="N813" s="129"/>
      <c r="O813" s="129"/>
      <c r="P813" s="129"/>
      <c r="Q813" s="129"/>
      <c r="R813" s="129"/>
      <c r="S813" s="129"/>
      <c r="T813" s="129"/>
      <c r="U813" s="129"/>
      <c r="V813" s="129"/>
      <c r="W813" s="129"/>
      <c r="X813" s="129"/>
      <c r="Y813" s="129"/>
      <c r="Z813" s="129"/>
    </row>
    <row r="814" spans="1:26" ht="12.75" customHeight="1" x14ac:dyDescent="0.2">
      <c r="A814" s="129"/>
      <c r="B814" s="129"/>
      <c r="C814" s="129"/>
      <c r="D814" s="129"/>
      <c r="E814" s="129"/>
      <c r="F814" s="129"/>
      <c r="G814" s="129"/>
      <c r="H814" s="129"/>
      <c r="I814" s="129"/>
      <c r="J814" s="129"/>
      <c r="K814" s="129"/>
      <c r="L814" s="129"/>
      <c r="M814" s="129"/>
      <c r="N814" s="129"/>
      <c r="O814" s="129"/>
      <c r="P814" s="129"/>
      <c r="Q814" s="129"/>
      <c r="R814" s="129"/>
      <c r="S814" s="129"/>
      <c r="T814" s="129"/>
      <c r="U814" s="129"/>
      <c r="V814" s="129"/>
      <c r="W814" s="129"/>
      <c r="X814" s="129"/>
      <c r="Y814" s="129"/>
      <c r="Z814" s="129"/>
    </row>
    <row r="815" spans="1:26" ht="12.75" customHeight="1" x14ac:dyDescent="0.2">
      <c r="A815" s="129"/>
      <c r="B815" s="129"/>
      <c r="C815" s="129"/>
      <c r="D815" s="129"/>
      <c r="E815" s="129"/>
      <c r="F815" s="129"/>
      <c r="G815" s="129"/>
      <c r="H815" s="129"/>
      <c r="I815" s="129"/>
      <c r="J815" s="129"/>
      <c r="K815" s="129"/>
      <c r="L815" s="129"/>
      <c r="M815" s="129"/>
      <c r="N815" s="129"/>
      <c r="O815" s="129"/>
      <c r="P815" s="129"/>
      <c r="Q815" s="129"/>
      <c r="R815" s="129"/>
      <c r="S815" s="129"/>
      <c r="T815" s="129"/>
      <c r="U815" s="129"/>
      <c r="V815" s="129"/>
      <c r="W815" s="129"/>
      <c r="X815" s="129"/>
      <c r="Y815" s="129"/>
      <c r="Z815" s="129"/>
    </row>
    <row r="816" spans="1:26" ht="12.75" customHeight="1" x14ac:dyDescent="0.2">
      <c r="A816" s="129"/>
      <c r="B816" s="129"/>
      <c r="C816" s="129"/>
      <c r="D816" s="129"/>
      <c r="E816" s="129"/>
      <c r="F816" s="129"/>
      <c r="G816" s="129"/>
      <c r="H816" s="129"/>
      <c r="I816" s="129"/>
      <c r="J816" s="129"/>
      <c r="K816" s="129"/>
      <c r="L816" s="129"/>
      <c r="M816" s="129"/>
      <c r="N816" s="129"/>
      <c r="O816" s="129"/>
      <c r="P816" s="129"/>
      <c r="Q816" s="129"/>
      <c r="R816" s="129"/>
      <c r="S816" s="129"/>
      <c r="T816" s="129"/>
      <c r="U816" s="129"/>
      <c r="V816" s="129"/>
      <c r="W816" s="129"/>
      <c r="X816" s="129"/>
      <c r="Y816" s="129"/>
      <c r="Z816" s="129"/>
    </row>
    <row r="817" spans="1:26" ht="12.75" customHeight="1" x14ac:dyDescent="0.2">
      <c r="A817" s="129"/>
      <c r="B817" s="129"/>
      <c r="C817" s="129"/>
      <c r="D817" s="129"/>
      <c r="E817" s="129"/>
      <c r="F817" s="129"/>
      <c r="G817" s="129"/>
      <c r="H817" s="129"/>
      <c r="I817" s="129"/>
      <c r="J817" s="129"/>
      <c r="K817" s="129"/>
      <c r="L817" s="129"/>
      <c r="M817" s="129"/>
      <c r="N817" s="129"/>
      <c r="O817" s="129"/>
      <c r="P817" s="129"/>
      <c r="Q817" s="129"/>
      <c r="R817" s="129"/>
      <c r="S817" s="129"/>
      <c r="T817" s="129"/>
      <c r="U817" s="129"/>
      <c r="V817" s="129"/>
      <c r="W817" s="129"/>
      <c r="X817" s="129"/>
      <c r="Y817" s="129"/>
      <c r="Z817" s="129"/>
    </row>
    <row r="818" spans="1:26" ht="12.75" customHeight="1" x14ac:dyDescent="0.2">
      <c r="A818" s="129"/>
      <c r="B818" s="129"/>
      <c r="C818" s="129"/>
      <c r="D818" s="129"/>
      <c r="E818" s="129"/>
      <c r="F818" s="129"/>
      <c r="G818" s="129"/>
      <c r="H818" s="129"/>
      <c r="I818" s="129"/>
      <c r="J818" s="129"/>
      <c r="K818" s="129"/>
      <c r="L818" s="129"/>
      <c r="M818" s="129"/>
      <c r="N818" s="129"/>
      <c r="O818" s="129"/>
      <c r="P818" s="129"/>
      <c r="Q818" s="129"/>
      <c r="R818" s="129"/>
      <c r="S818" s="129"/>
      <c r="T818" s="129"/>
      <c r="U818" s="129"/>
      <c r="V818" s="129"/>
      <c r="W818" s="129"/>
      <c r="X818" s="129"/>
      <c r="Y818" s="129"/>
      <c r="Z818" s="129"/>
    </row>
    <row r="819" spans="1:26" ht="12.75" customHeight="1" x14ac:dyDescent="0.2">
      <c r="A819" s="129"/>
      <c r="B819" s="129"/>
      <c r="C819" s="129"/>
      <c r="D819" s="129"/>
      <c r="E819" s="129"/>
      <c r="F819" s="129"/>
      <c r="G819" s="129"/>
      <c r="H819" s="129"/>
      <c r="I819" s="129"/>
      <c r="J819" s="129"/>
      <c r="K819" s="129"/>
      <c r="L819" s="129"/>
      <c r="M819" s="129"/>
      <c r="N819" s="129"/>
      <c r="O819" s="129"/>
      <c r="P819" s="129"/>
      <c r="Q819" s="129"/>
      <c r="R819" s="129"/>
      <c r="S819" s="129"/>
      <c r="T819" s="129"/>
      <c r="U819" s="129"/>
      <c r="V819" s="129"/>
      <c r="W819" s="129"/>
      <c r="X819" s="129"/>
      <c r="Y819" s="129"/>
      <c r="Z819" s="129"/>
    </row>
    <row r="820" spans="1:26" ht="12.75" customHeight="1" x14ac:dyDescent="0.2">
      <c r="A820" s="129"/>
      <c r="B820" s="129"/>
      <c r="C820" s="129"/>
      <c r="D820" s="129"/>
      <c r="E820" s="129"/>
      <c r="F820" s="129"/>
      <c r="G820" s="129"/>
      <c r="H820" s="129"/>
      <c r="I820" s="129"/>
      <c r="J820" s="129"/>
      <c r="K820" s="129"/>
      <c r="L820" s="129"/>
      <c r="M820" s="129"/>
      <c r="N820" s="129"/>
      <c r="O820" s="129"/>
      <c r="P820" s="129"/>
      <c r="Q820" s="129"/>
      <c r="R820" s="129"/>
      <c r="S820" s="129"/>
      <c r="T820" s="129"/>
      <c r="U820" s="129"/>
      <c r="V820" s="129"/>
      <c r="W820" s="129"/>
      <c r="X820" s="129"/>
      <c r="Y820" s="129"/>
      <c r="Z820" s="129"/>
    </row>
    <row r="821" spans="1:26" ht="12.75" customHeight="1" x14ac:dyDescent="0.2">
      <c r="A821" s="129"/>
      <c r="B821" s="129"/>
      <c r="C821" s="129"/>
      <c r="D821" s="129"/>
      <c r="E821" s="129"/>
      <c r="F821" s="129"/>
      <c r="G821" s="129"/>
      <c r="H821" s="129"/>
      <c r="I821" s="129"/>
      <c r="J821" s="129"/>
      <c r="K821" s="129"/>
      <c r="L821" s="129"/>
      <c r="M821" s="129"/>
      <c r="N821" s="129"/>
      <c r="O821" s="129"/>
      <c r="P821" s="129"/>
      <c r="Q821" s="129"/>
      <c r="R821" s="129"/>
      <c r="S821" s="129"/>
      <c r="T821" s="129"/>
      <c r="U821" s="129"/>
      <c r="V821" s="129"/>
      <c r="W821" s="129"/>
      <c r="X821" s="129"/>
      <c r="Y821" s="129"/>
      <c r="Z821" s="129"/>
    </row>
    <row r="822" spans="1:26" ht="12.75" customHeight="1" x14ac:dyDescent="0.2">
      <c r="A822" s="129"/>
      <c r="B822" s="129"/>
      <c r="C822" s="129"/>
      <c r="D822" s="129"/>
      <c r="E822" s="129"/>
      <c r="F822" s="129"/>
      <c r="G822" s="129"/>
      <c r="H822" s="129"/>
      <c r="I822" s="129"/>
      <c r="J822" s="129"/>
      <c r="K822" s="129"/>
      <c r="L822" s="129"/>
      <c r="M822" s="129"/>
      <c r="N822" s="129"/>
      <c r="O822" s="129"/>
      <c r="P822" s="129"/>
      <c r="Q822" s="129"/>
      <c r="R822" s="129"/>
      <c r="S822" s="129"/>
      <c r="T822" s="129"/>
      <c r="U822" s="129"/>
      <c r="V822" s="129"/>
      <c r="W822" s="129"/>
      <c r="X822" s="129"/>
      <c r="Y822" s="129"/>
      <c r="Z822" s="129"/>
    </row>
    <row r="823" spans="1:26" ht="12.75" customHeight="1" x14ac:dyDescent="0.2">
      <c r="A823" s="129"/>
      <c r="B823" s="129"/>
      <c r="C823" s="129"/>
      <c r="D823" s="129"/>
      <c r="E823" s="129"/>
      <c r="F823" s="129"/>
      <c r="G823" s="129"/>
      <c r="H823" s="129"/>
      <c r="I823" s="129"/>
      <c r="J823" s="129"/>
      <c r="K823" s="129"/>
      <c r="L823" s="129"/>
      <c r="M823" s="129"/>
      <c r="N823" s="129"/>
      <c r="O823" s="129"/>
      <c r="P823" s="129"/>
      <c r="Q823" s="129"/>
      <c r="R823" s="129"/>
      <c r="S823" s="129"/>
      <c r="T823" s="129"/>
      <c r="U823" s="129"/>
      <c r="V823" s="129"/>
      <c r="W823" s="129"/>
      <c r="X823" s="129"/>
      <c r="Y823" s="129"/>
      <c r="Z823" s="129"/>
    </row>
    <row r="824" spans="1:26" ht="12.75" customHeight="1" x14ac:dyDescent="0.2">
      <c r="A824" s="129"/>
      <c r="B824" s="129"/>
      <c r="C824" s="129"/>
      <c r="D824" s="129"/>
      <c r="E824" s="129"/>
      <c r="F824" s="129"/>
      <c r="G824" s="129"/>
      <c r="H824" s="129"/>
      <c r="I824" s="129"/>
      <c r="J824" s="129"/>
      <c r="K824" s="129"/>
      <c r="L824" s="129"/>
      <c r="M824" s="129"/>
      <c r="N824" s="129"/>
      <c r="O824" s="129"/>
      <c r="P824" s="129"/>
      <c r="Q824" s="129"/>
      <c r="R824" s="129"/>
      <c r="S824" s="129"/>
      <c r="T824" s="129"/>
      <c r="U824" s="129"/>
      <c r="V824" s="129"/>
      <c r="W824" s="129"/>
      <c r="X824" s="129"/>
      <c r="Y824" s="129"/>
      <c r="Z824" s="129"/>
    </row>
    <row r="825" spans="1:26" ht="12.75" customHeight="1" x14ac:dyDescent="0.2">
      <c r="A825" s="129"/>
      <c r="B825" s="129"/>
      <c r="C825" s="129"/>
      <c r="D825" s="129"/>
      <c r="E825" s="129"/>
      <c r="F825" s="129"/>
      <c r="G825" s="129"/>
      <c r="H825" s="129"/>
      <c r="I825" s="129"/>
      <c r="J825" s="129"/>
      <c r="K825" s="129"/>
      <c r="L825" s="129"/>
      <c r="M825" s="129"/>
      <c r="N825" s="129"/>
      <c r="O825" s="129"/>
      <c r="P825" s="129"/>
      <c r="Q825" s="129"/>
      <c r="R825" s="129"/>
      <c r="S825" s="129"/>
      <c r="T825" s="129"/>
      <c r="U825" s="129"/>
      <c r="V825" s="129"/>
      <c r="W825" s="129"/>
      <c r="X825" s="129"/>
      <c r="Y825" s="129"/>
      <c r="Z825" s="129"/>
    </row>
    <row r="826" spans="1:26" ht="12.75" customHeight="1" x14ac:dyDescent="0.2">
      <c r="A826" s="129"/>
      <c r="B826" s="129"/>
      <c r="C826" s="129"/>
      <c r="D826" s="129"/>
      <c r="E826" s="129"/>
      <c r="F826" s="129"/>
      <c r="G826" s="129"/>
      <c r="H826" s="129"/>
      <c r="I826" s="129"/>
      <c r="J826" s="129"/>
      <c r="K826" s="129"/>
      <c r="L826" s="129"/>
      <c r="M826" s="129"/>
      <c r="N826" s="129"/>
      <c r="O826" s="129"/>
      <c r="P826" s="129"/>
      <c r="Q826" s="129"/>
      <c r="R826" s="129"/>
      <c r="S826" s="129"/>
      <c r="T826" s="129"/>
      <c r="U826" s="129"/>
      <c r="V826" s="129"/>
      <c r="W826" s="129"/>
      <c r="X826" s="129"/>
      <c r="Y826" s="129"/>
      <c r="Z826" s="129"/>
    </row>
    <row r="827" spans="1:26" ht="12.75" customHeight="1" x14ac:dyDescent="0.2">
      <c r="A827" s="129"/>
      <c r="B827" s="129"/>
      <c r="C827" s="129"/>
      <c r="D827" s="129"/>
      <c r="E827" s="129"/>
      <c r="F827" s="129"/>
      <c r="G827" s="129"/>
      <c r="H827" s="129"/>
      <c r="I827" s="129"/>
      <c r="J827" s="129"/>
      <c r="K827" s="129"/>
      <c r="L827" s="129"/>
      <c r="M827" s="129"/>
      <c r="N827" s="129"/>
      <c r="O827" s="129"/>
      <c r="P827" s="129"/>
      <c r="Q827" s="129"/>
      <c r="R827" s="129"/>
      <c r="S827" s="129"/>
      <c r="T827" s="129"/>
      <c r="U827" s="129"/>
      <c r="V827" s="129"/>
      <c r="W827" s="129"/>
      <c r="X827" s="129"/>
      <c r="Y827" s="129"/>
      <c r="Z827" s="129"/>
    </row>
    <row r="828" spans="1:26" ht="12.75" customHeight="1" x14ac:dyDescent="0.2">
      <c r="A828" s="129"/>
      <c r="B828" s="129"/>
      <c r="C828" s="129"/>
      <c r="D828" s="129"/>
      <c r="E828" s="129"/>
      <c r="F828" s="129"/>
      <c r="G828" s="129"/>
      <c r="H828" s="129"/>
      <c r="I828" s="129"/>
      <c r="J828" s="129"/>
      <c r="K828" s="129"/>
      <c r="L828" s="129"/>
      <c r="M828" s="129"/>
      <c r="N828" s="129"/>
      <c r="O828" s="129"/>
      <c r="P828" s="129"/>
      <c r="Q828" s="129"/>
      <c r="R828" s="129"/>
      <c r="S828" s="129"/>
      <c r="T828" s="129"/>
      <c r="U828" s="129"/>
      <c r="V828" s="129"/>
      <c r="W828" s="129"/>
      <c r="X828" s="129"/>
      <c r="Y828" s="129"/>
      <c r="Z828" s="129"/>
    </row>
    <row r="829" spans="1:26" ht="12.75" customHeight="1" x14ac:dyDescent="0.2">
      <c r="A829" s="129"/>
      <c r="B829" s="129"/>
      <c r="C829" s="129"/>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row>
    <row r="830" spans="1:26" ht="12.75" customHeight="1" x14ac:dyDescent="0.2">
      <c r="A830" s="129"/>
      <c r="B830" s="129"/>
      <c r="C830" s="129"/>
      <c r="D830" s="129"/>
      <c r="E830" s="129"/>
      <c r="F830" s="129"/>
      <c r="G830" s="129"/>
      <c r="H830" s="129"/>
      <c r="I830" s="129"/>
      <c r="J830" s="129"/>
      <c r="K830" s="129"/>
      <c r="L830" s="129"/>
      <c r="M830" s="129"/>
      <c r="N830" s="129"/>
      <c r="O830" s="129"/>
      <c r="P830" s="129"/>
      <c r="Q830" s="129"/>
      <c r="R830" s="129"/>
      <c r="S830" s="129"/>
      <c r="T830" s="129"/>
      <c r="U830" s="129"/>
      <c r="V830" s="129"/>
      <c r="W830" s="129"/>
      <c r="X830" s="129"/>
      <c r="Y830" s="129"/>
      <c r="Z830" s="129"/>
    </row>
    <row r="831" spans="1:26" ht="12.75" customHeight="1" x14ac:dyDescent="0.2">
      <c r="A831" s="129"/>
      <c r="B831" s="129"/>
      <c r="C831" s="129"/>
      <c r="D831" s="129"/>
      <c r="E831" s="129"/>
      <c r="F831" s="129"/>
      <c r="G831" s="129"/>
      <c r="H831" s="129"/>
      <c r="I831" s="129"/>
      <c r="J831" s="129"/>
      <c r="K831" s="129"/>
      <c r="L831" s="129"/>
      <c r="M831" s="129"/>
      <c r="N831" s="129"/>
      <c r="O831" s="129"/>
      <c r="P831" s="129"/>
      <c r="Q831" s="129"/>
      <c r="R831" s="129"/>
      <c r="S831" s="129"/>
      <c r="T831" s="129"/>
      <c r="U831" s="129"/>
      <c r="V831" s="129"/>
      <c r="W831" s="129"/>
      <c r="X831" s="129"/>
      <c r="Y831" s="129"/>
      <c r="Z831" s="129"/>
    </row>
    <row r="832" spans="1:26" ht="12.75" customHeight="1" x14ac:dyDescent="0.2">
      <c r="A832" s="129"/>
      <c r="B832" s="129"/>
      <c r="C832" s="129"/>
      <c r="D832" s="129"/>
      <c r="E832" s="129"/>
      <c r="F832" s="129"/>
      <c r="G832" s="129"/>
      <c r="H832" s="129"/>
      <c r="I832" s="129"/>
      <c r="J832" s="129"/>
      <c r="K832" s="129"/>
      <c r="L832" s="129"/>
      <c r="M832" s="129"/>
      <c r="N832" s="129"/>
      <c r="O832" s="129"/>
      <c r="P832" s="129"/>
      <c r="Q832" s="129"/>
      <c r="R832" s="129"/>
      <c r="S832" s="129"/>
      <c r="T832" s="129"/>
      <c r="U832" s="129"/>
      <c r="V832" s="129"/>
      <c r="W832" s="129"/>
      <c r="X832" s="129"/>
      <c r="Y832" s="129"/>
      <c r="Z832" s="129"/>
    </row>
    <row r="833" spans="1:26" ht="12.75" customHeight="1" x14ac:dyDescent="0.2">
      <c r="A833" s="129"/>
      <c r="B833" s="129"/>
      <c r="C833" s="129"/>
      <c r="D833" s="129"/>
      <c r="E833" s="129"/>
      <c r="F833" s="129"/>
      <c r="G833" s="129"/>
      <c r="H833" s="129"/>
      <c r="I833" s="129"/>
      <c r="J833" s="129"/>
      <c r="K833" s="129"/>
      <c r="L833" s="129"/>
      <c r="M833" s="129"/>
      <c r="N833" s="129"/>
      <c r="O833" s="129"/>
      <c r="P833" s="129"/>
      <c r="Q833" s="129"/>
      <c r="R833" s="129"/>
      <c r="S833" s="129"/>
      <c r="T833" s="129"/>
      <c r="U833" s="129"/>
      <c r="V833" s="129"/>
      <c r="W833" s="129"/>
      <c r="X833" s="129"/>
      <c r="Y833" s="129"/>
      <c r="Z833" s="129"/>
    </row>
    <row r="834" spans="1:26" ht="12.75" customHeight="1" x14ac:dyDescent="0.2">
      <c r="A834" s="129"/>
      <c r="B834" s="129"/>
      <c r="C834" s="129"/>
      <c r="D834" s="129"/>
      <c r="E834" s="129"/>
      <c r="F834" s="129"/>
      <c r="G834" s="129"/>
      <c r="H834" s="129"/>
      <c r="I834" s="129"/>
      <c r="J834" s="129"/>
      <c r="K834" s="129"/>
      <c r="L834" s="129"/>
      <c r="M834" s="129"/>
      <c r="N834" s="129"/>
      <c r="O834" s="129"/>
      <c r="P834" s="129"/>
      <c r="Q834" s="129"/>
      <c r="R834" s="129"/>
      <c r="S834" s="129"/>
      <c r="T834" s="129"/>
      <c r="U834" s="129"/>
      <c r="V834" s="129"/>
      <c r="W834" s="129"/>
      <c r="X834" s="129"/>
      <c r="Y834" s="129"/>
      <c r="Z834" s="129"/>
    </row>
    <row r="835" spans="1:26" ht="12.75" customHeight="1" x14ac:dyDescent="0.2">
      <c r="A835" s="129"/>
      <c r="B835" s="129"/>
      <c r="C835" s="129"/>
      <c r="D835" s="129"/>
      <c r="E835" s="129"/>
      <c r="F835" s="129"/>
      <c r="G835" s="129"/>
      <c r="H835" s="129"/>
      <c r="I835" s="129"/>
      <c r="J835" s="129"/>
      <c r="K835" s="129"/>
      <c r="L835" s="129"/>
      <c r="M835" s="129"/>
      <c r="N835" s="129"/>
      <c r="O835" s="129"/>
      <c r="P835" s="129"/>
      <c r="Q835" s="129"/>
      <c r="R835" s="129"/>
      <c r="S835" s="129"/>
      <c r="T835" s="129"/>
      <c r="U835" s="129"/>
      <c r="V835" s="129"/>
      <c r="W835" s="129"/>
      <c r="X835" s="129"/>
      <c r="Y835" s="129"/>
      <c r="Z835" s="129"/>
    </row>
    <row r="836" spans="1:26" ht="12.75" customHeight="1" x14ac:dyDescent="0.2">
      <c r="A836" s="129"/>
      <c r="B836" s="129"/>
      <c r="C836" s="129"/>
      <c r="D836" s="129"/>
      <c r="E836" s="129"/>
      <c r="F836" s="129"/>
      <c r="G836" s="129"/>
      <c r="H836" s="129"/>
      <c r="I836" s="129"/>
      <c r="J836" s="129"/>
      <c r="K836" s="129"/>
      <c r="L836" s="129"/>
      <c r="M836" s="129"/>
      <c r="N836" s="129"/>
      <c r="O836" s="129"/>
      <c r="P836" s="129"/>
      <c r="Q836" s="129"/>
      <c r="R836" s="129"/>
      <c r="S836" s="129"/>
      <c r="T836" s="129"/>
      <c r="U836" s="129"/>
      <c r="V836" s="129"/>
      <c r="W836" s="129"/>
      <c r="X836" s="129"/>
      <c r="Y836" s="129"/>
      <c r="Z836" s="129"/>
    </row>
    <row r="837" spans="1:26" ht="12.75" customHeight="1" x14ac:dyDescent="0.2">
      <c r="A837" s="129"/>
      <c r="B837" s="129"/>
      <c r="C837" s="129"/>
      <c r="D837" s="129"/>
      <c r="E837" s="129"/>
      <c r="F837" s="129"/>
      <c r="G837" s="129"/>
      <c r="H837" s="129"/>
      <c r="I837" s="129"/>
      <c r="J837" s="129"/>
      <c r="K837" s="129"/>
      <c r="L837" s="129"/>
      <c r="M837" s="129"/>
      <c r="N837" s="129"/>
      <c r="O837" s="129"/>
      <c r="P837" s="129"/>
      <c r="Q837" s="129"/>
      <c r="R837" s="129"/>
      <c r="S837" s="129"/>
      <c r="T837" s="129"/>
      <c r="U837" s="129"/>
      <c r="V837" s="129"/>
      <c r="W837" s="129"/>
      <c r="X837" s="129"/>
      <c r="Y837" s="129"/>
      <c r="Z837" s="129"/>
    </row>
    <row r="838" spans="1:26" ht="12.75" customHeight="1" x14ac:dyDescent="0.2">
      <c r="A838" s="129"/>
      <c r="B838" s="129"/>
      <c r="C838" s="129"/>
      <c r="D838" s="129"/>
      <c r="E838" s="129"/>
      <c r="F838" s="129"/>
      <c r="G838" s="129"/>
      <c r="H838" s="129"/>
      <c r="I838" s="129"/>
      <c r="J838" s="129"/>
      <c r="K838" s="129"/>
      <c r="L838" s="129"/>
      <c r="M838" s="129"/>
      <c r="N838" s="129"/>
      <c r="O838" s="129"/>
      <c r="P838" s="129"/>
      <c r="Q838" s="129"/>
      <c r="R838" s="129"/>
      <c r="S838" s="129"/>
      <c r="T838" s="129"/>
      <c r="U838" s="129"/>
      <c r="V838" s="129"/>
      <c r="W838" s="129"/>
      <c r="X838" s="129"/>
      <c r="Y838" s="129"/>
      <c r="Z838" s="129"/>
    </row>
    <row r="839" spans="1:26" ht="12.75" customHeight="1" x14ac:dyDescent="0.2">
      <c r="A839" s="129"/>
      <c r="B839" s="129"/>
      <c r="C839" s="129"/>
      <c r="D839" s="129"/>
      <c r="E839" s="129"/>
      <c r="F839" s="129"/>
      <c r="G839" s="129"/>
      <c r="H839" s="129"/>
      <c r="I839" s="129"/>
      <c r="J839" s="129"/>
      <c r="K839" s="129"/>
      <c r="L839" s="129"/>
      <c r="M839" s="129"/>
      <c r="N839" s="129"/>
      <c r="O839" s="129"/>
      <c r="P839" s="129"/>
      <c r="Q839" s="129"/>
      <c r="R839" s="129"/>
      <c r="S839" s="129"/>
      <c r="T839" s="129"/>
      <c r="U839" s="129"/>
      <c r="V839" s="129"/>
      <c r="W839" s="129"/>
      <c r="X839" s="129"/>
      <c r="Y839" s="129"/>
      <c r="Z839" s="129"/>
    </row>
    <row r="840" spans="1:26" ht="12.75" customHeight="1" x14ac:dyDescent="0.2">
      <c r="A840" s="129"/>
      <c r="B840" s="129"/>
      <c r="C840" s="129"/>
      <c r="D840" s="129"/>
      <c r="E840" s="129"/>
      <c r="F840" s="129"/>
      <c r="G840" s="129"/>
      <c r="H840" s="129"/>
      <c r="I840" s="129"/>
      <c r="J840" s="129"/>
      <c r="K840" s="129"/>
      <c r="L840" s="129"/>
      <c r="M840" s="129"/>
      <c r="N840" s="129"/>
      <c r="O840" s="129"/>
      <c r="P840" s="129"/>
      <c r="Q840" s="129"/>
      <c r="R840" s="129"/>
      <c r="S840" s="129"/>
      <c r="T840" s="129"/>
      <c r="U840" s="129"/>
      <c r="V840" s="129"/>
      <c r="W840" s="129"/>
      <c r="X840" s="129"/>
      <c r="Y840" s="129"/>
      <c r="Z840" s="129"/>
    </row>
    <row r="841" spans="1:26" ht="12.75" customHeight="1" x14ac:dyDescent="0.2">
      <c r="A841" s="129"/>
      <c r="B841" s="129"/>
      <c r="C841" s="129"/>
      <c r="D841" s="129"/>
      <c r="E841" s="129"/>
      <c r="F841" s="129"/>
      <c r="G841" s="129"/>
      <c r="H841" s="129"/>
      <c r="I841" s="129"/>
      <c r="J841" s="129"/>
      <c r="K841" s="129"/>
      <c r="L841" s="129"/>
      <c r="M841" s="129"/>
      <c r="N841" s="129"/>
      <c r="O841" s="129"/>
      <c r="P841" s="129"/>
      <c r="Q841" s="129"/>
      <c r="R841" s="129"/>
      <c r="S841" s="129"/>
      <c r="T841" s="129"/>
      <c r="U841" s="129"/>
      <c r="V841" s="129"/>
      <c r="W841" s="129"/>
      <c r="X841" s="129"/>
      <c r="Y841" s="129"/>
      <c r="Z841" s="129"/>
    </row>
    <row r="842" spans="1:26" ht="12.75" customHeight="1" x14ac:dyDescent="0.2">
      <c r="A842" s="129"/>
      <c r="B842" s="129"/>
      <c r="C842" s="129"/>
      <c r="D842" s="129"/>
      <c r="E842" s="129"/>
      <c r="F842" s="129"/>
      <c r="G842" s="129"/>
      <c r="H842" s="129"/>
      <c r="I842" s="129"/>
      <c r="J842" s="129"/>
      <c r="K842" s="129"/>
      <c r="L842" s="129"/>
      <c r="M842" s="129"/>
      <c r="N842" s="129"/>
      <c r="O842" s="129"/>
      <c r="P842" s="129"/>
      <c r="Q842" s="129"/>
      <c r="R842" s="129"/>
      <c r="S842" s="129"/>
      <c r="T842" s="129"/>
      <c r="U842" s="129"/>
      <c r="V842" s="129"/>
      <c r="W842" s="129"/>
      <c r="X842" s="129"/>
      <c r="Y842" s="129"/>
      <c r="Z842" s="129"/>
    </row>
    <row r="843" spans="1:26" ht="12.75" customHeight="1" x14ac:dyDescent="0.2">
      <c r="A843" s="129"/>
      <c r="B843" s="129"/>
      <c r="C843" s="129"/>
      <c r="D843" s="129"/>
      <c r="E843" s="129"/>
      <c r="F843" s="129"/>
      <c r="G843" s="129"/>
      <c r="H843" s="129"/>
      <c r="I843" s="129"/>
      <c r="J843" s="129"/>
      <c r="K843" s="129"/>
      <c r="L843" s="129"/>
      <c r="M843" s="129"/>
      <c r="N843" s="129"/>
      <c r="O843" s="129"/>
      <c r="P843" s="129"/>
      <c r="Q843" s="129"/>
      <c r="R843" s="129"/>
      <c r="S843" s="129"/>
      <c r="T843" s="129"/>
      <c r="U843" s="129"/>
      <c r="V843" s="129"/>
      <c r="W843" s="129"/>
      <c r="X843" s="129"/>
      <c r="Y843" s="129"/>
      <c r="Z843" s="129"/>
    </row>
    <row r="844" spans="1:26" ht="12.75" customHeight="1" x14ac:dyDescent="0.2">
      <c r="A844" s="129"/>
      <c r="B844" s="129"/>
      <c r="C844" s="129"/>
      <c r="D844" s="129"/>
      <c r="E844" s="129"/>
      <c r="F844" s="129"/>
      <c r="G844" s="129"/>
      <c r="H844" s="129"/>
      <c r="I844" s="129"/>
      <c r="J844" s="129"/>
      <c r="K844" s="129"/>
      <c r="L844" s="129"/>
      <c r="M844" s="129"/>
      <c r="N844" s="129"/>
      <c r="O844" s="129"/>
      <c r="P844" s="129"/>
      <c r="Q844" s="129"/>
      <c r="R844" s="129"/>
      <c r="S844" s="129"/>
      <c r="T844" s="129"/>
      <c r="U844" s="129"/>
      <c r="V844" s="129"/>
      <c r="W844" s="129"/>
      <c r="X844" s="129"/>
      <c r="Y844" s="129"/>
      <c r="Z844" s="129"/>
    </row>
    <row r="845" spans="1:26" ht="12.75" customHeight="1" x14ac:dyDescent="0.2">
      <c r="A845" s="129"/>
      <c r="B845" s="129"/>
      <c r="C845" s="129"/>
      <c r="D845" s="129"/>
      <c r="E845" s="129"/>
      <c r="F845" s="129"/>
      <c r="G845" s="129"/>
      <c r="H845" s="129"/>
      <c r="I845" s="129"/>
      <c r="J845" s="129"/>
      <c r="K845" s="129"/>
      <c r="L845" s="129"/>
      <c r="M845" s="129"/>
      <c r="N845" s="129"/>
      <c r="O845" s="129"/>
      <c r="P845" s="129"/>
      <c r="Q845" s="129"/>
      <c r="R845" s="129"/>
      <c r="S845" s="129"/>
      <c r="T845" s="129"/>
      <c r="U845" s="129"/>
      <c r="V845" s="129"/>
      <c r="W845" s="129"/>
      <c r="X845" s="129"/>
      <c r="Y845" s="129"/>
      <c r="Z845" s="129"/>
    </row>
    <row r="846" spans="1:26" ht="12.75" customHeight="1" x14ac:dyDescent="0.2">
      <c r="A846" s="129"/>
      <c r="B846" s="129"/>
      <c r="C846" s="129"/>
      <c r="D846" s="129"/>
      <c r="E846" s="129"/>
      <c r="F846" s="129"/>
      <c r="G846" s="129"/>
      <c r="H846" s="129"/>
      <c r="I846" s="129"/>
      <c r="J846" s="129"/>
      <c r="K846" s="129"/>
      <c r="L846" s="129"/>
      <c r="M846" s="129"/>
      <c r="N846" s="129"/>
      <c r="O846" s="129"/>
      <c r="P846" s="129"/>
      <c r="Q846" s="129"/>
      <c r="R846" s="129"/>
      <c r="S846" s="129"/>
      <c r="T846" s="129"/>
      <c r="U846" s="129"/>
      <c r="V846" s="129"/>
      <c r="W846" s="129"/>
      <c r="X846" s="129"/>
      <c r="Y846" s="129"/>
      <c r="Z846" s="129"/>
    </row>
    <row r="847" spans="1:26" ht="12.75" customHeight="1" x14ac:dyDescent="0.2">
      <c r="A847" s="129"/>
      <c r="B847" s="129"/>
      <c r="C847" s="129"/>
      <c r="D847" s="129"/>
      <c r="E847" s="129"/>
      <c r="F847" s="129"/>
      <c r="G847" s="129"/>
      <c r="H847" s="129"/>
      <c r="I847" s="129"/>
      <c r="J847" s="129"/>
      <c r="K847" s="129"/>
      <c r="L847" s="129"/>
      <c r="M847" s="129"/>
      <c r="N847" s="129"/>
      <c r="O847" s="129"/>
      <c r="P847" s="129"/>
      <c r="Q847" s="129"/>
      <c r="R847" s="129"/>
      <c r="S847" s="129"/>
      <c r="T847" s="129"/>
      <c r="U847" s="129"/>
      <c r="V847" s="129"/>
      <c r="W847" s="129"/>
      <c r="X847" s="129"/>
      <c r="Y847" s="129"/>
      <c r="Z847" s="129"/>
    </row>
    <row r="848" spans="1:26" ht="12.75" customHeight="1" x14ac:dyDescent="0.2">
      <c r="A848" s="129"/>
      <c r="B848" s="129"/>
      <c r="C848" s="129"/>
      <c r="D848" s="129"/>
      <c r="E848" s="129"/>
      <c r="F848" s="129"/>
      <c r="G848" s="129"/>
      <c r="H848" s="129"/>
      <c r="I848" s="129"/>
      <c r="J848" s="129"/>
      <c r="K848" s="129"/>
      <c r="L848" s="129"/>
      <c r="M848" s="129"/>
      <c r="N848" s="129"/>
      <c r="O848" s="129"/>
      <c r="P848" s="129"/>
      <c r="Q848" s="129"/>
      <c r="R848" s="129"/>
      <c r="S848" s="129"/>
      <c r="T848" s="129"/>
      <c r="U848" s="129"/>
      <c r="V848" s="129"/>
      <c r="W848" s="129"/>
      <c r="X848" s="129"/>
      <c r="Y848" s="129"/>
      <c r="Z848" s="129"/>
    </row>
    <row r="849" spans="1:26" ht="12.75" customHeight="1" x14ac:dyDescent="0.2">
      <c r="A849" s="129"/>
      <c r="B849" s="129"/>
      <c r="C849" s="129"/>
      <c r="D849" s="129"/>
      <c r="E849" s="129"/>
      <c r="F849" s="129"/>
      <c r="G849" s="129"/>
      <c r="H849" s="129"/>
      <c r="I849" s="129"/>
      <c r="J849" s="129"/>
      <c r="K849" s="129"/>
      <c r="L849" s="129"/>
      <c r="M849" s="129"/>
      <c r="N849" s="129"/>
      <c r="O849" s="129"/>
      <c r="P849" s="129"/>
      <c r="Q849" s="129"/>
      <c r="R849" s="129"/>
      <c r="S849" s="129"/>
      <c r="T849" s="129"/>
      <c r="U849" s="129"/>
      <c r="V849" s="129"/>
      <c r="W849" s="129"/>
      <c r="X849" s="129"/>
      <c r="Y849" s="129"/>
      <c r="Z849" s="129"/>
    </row>
    <row r="850" spans="1:26" ht="12.75" customHeight="1" x14ac:dyDescent="0.2">
      <c r="A850" s="129"/>
      <c r="B850" s="129"/>
      <c r="C850" s="129"/>
      <c r="D850" s="129"/>
      <c r="E850" s="129"/>
      <c r="F850" s="129"/>
      <c r="G850" s="129"/>
      <c r="H850" s="129"/>
      <c r="I850" s="129"/>
      <c r="J850" s="129"/>
      <c r="K850" s="129"/>
      <c r="L850" s="129"/>
      <c r="M850" s="129"/>
      <c r="N850" s="129"/>
      <c r="O850" s="129"/>
      <c r="P850" s="129"/>
      <c r="Q850" s="129"/>
      <c r="R850" s="129"/>
      <c r="S850" s="129"/>
      <c r="T850" s="129"/>
      <c r="U850" s="129"/>
      <c r="V850" s="129"/>
      <c r="W850" s="129"/>
      <c r="X850" s="129"/>
      <c r="Y850" s="129"/>
      <c r="Z850" s="129"/>
    </row>
    <row r="851" spans="1:26" ht="12.75" customHeight="1" x14ac:dyDescent="0.2">
      <c r="A851" s="129"/>
      <c r="B851" s="129"/>
      <c r="C851" s="129"/>
      <c r="D851" s="129"/>
      <c r="E851" s="129"/>
      <c r="F851" s="129"/>
      <c r="G851" s="129"/>
      <c r="H851" s="129"/>
      <c r="I851" s="129"/>
      <c r="J851" s="129"/>
      <c r="K851" s="129"/>
      <c r="L851" s="129"/>
      <c r="M851" s="129"/>
      <c r="N851" s="129"/>
      <c r="O851" s="129"/>
      <c r="P851" s="129"/>
      <c r="Q851" s="129"/>
      <c r="R851" s="129"/>
      <c r="S851" s="129"/>
      <c r="T851" s="129"/>
      <c r="U851" s="129"/>
      <c r="V851" s="129"/>
      <c r="W851" s="129"/>
      <c r="X851" s="129"/>
      <c r="Y851" s="129"/>
      <c r="Z851" s="129"/>
    </row>
    <row r="852" spans="1:26" ht="12.75" customHeight="1" x14ac:dyDescent="0.2">
      <c r="A852" s="129"/>
      <c r="B852" s="129"/>
      <c r="C852" s="129"/>
      <c r="D852" s="129"/>
      <c r="E852" s="129"/>
      <c r="F852" s="129"/>
      <c r="G852" s="129"/>
      <c r="H852" s="129"/>
      <c r="I852" s="129"/>
      <c r="J852" s="129"/>
      <c r="K852" s="129"/>
      <c r="L852" s="129"/>
      <c r="M852" s="129"/>
      <c r="N852" s="129"/>
      <c r="O852" s="129"/>
      <c r="P852" s="129"/>
      <c r="Q852" s="129"/>
      <c r="R852" s="129"/>
      <c r="S852" s="129"/>
      <c r="T852" s="129"/>
      <c r="U852" s="129"/>
      <c r="V852" s="129"/>
      <c r="W852" s="129"/>
      <c r="X852" s="129"/>
      <c r="Y852" s="129"/>
      <c r="Z852" s="129"/>
    </row>
    <row r="853" spans="1:26" ht="12.75" customHeight="1" x14ac:dyDescent="0.2">
      <c r="A853" s="129"/>
      <c r="B853" s="129"/>
      <c r="C853" s="129"/>
      <c r="D853" s="129"/>
      <c r="E853" s="129"/>
      <c r="F853" s="129"/>
      <c r="G853" s="129"/>
      <c r="H853" s="129"/>
      <c r="I853" s="129"/>
      <c r="J853" s="129"/>
      <c r="K853" s="129"/>
      <c r="L853" s="129"/>
      <c r="M853" s="129"/>
      <c r="N853" s="129"/>
      <c r="O853" s="129"/>
      <c r="P853" s="129"/>
      <c r="Q853" s="129"/>
      <c r="R853" s="129"/>
      <c r="S853" s="129"/>
      <c r="T853" s="129"/>
      <c r="U853" s="129"/>
      <c r="V853" s="129"/>
      <c r="W853" s="129"/>
      <c r="X853" s="129"/>
      <c r="Y853" s="129"/>
      <c r="Z853" s="129"/>
    </row>
    <row r="854" spans="1:26" ht="12.75" customHeight="1" x14ac:dyDescent="0.2">
      <c r="A854" s="129"/>
      <c r="B854" s="129"/>
      <c r="C854" s="129"/>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row>
    <row r="855" spans="1:26" ht="12.75" customHeight="1" x14ac:dyDescent="0.2">
      <c r="A855" s="129"/>
      <c r="B855" s="129"/>
      <c r="C855" s="129"/>
      <c r="D855" s="129"/>
      <c r="E855" s="129"/>
      <c r="F855" s="129"/>
      <c r="G855" s="129"/>
      <c r="H855" s="129"/>
      <c r="I855" s="129"/>
      <c r="J855" s="129"/>
      <c r="K855" s="129"/>
      <c r="L855" s="129"/>
      <c r="M855" s="129"/>
      <c r="N855" s="129"/>
      <c r="O855" s="129"/>
      <c r="P855" s="129"/>
      <c r="Q855" s="129"/>
      <c r="R855" s="129"/>
      <c r="S855" s="129"/>
      <c r="T855" s="129"/>
      <c r="U855" s="129"/>
      <c r="V855" s="129"/>
      <c r="W855" s="129"/>
      <c r="X855" s="129"/>
      <c r="Y855" s="129"/>
      <c r="Z855" s="129"/>
    </row>
    <row r="856" spans="1:26" ht="12.75" customHeight="1" x14ac:dyDescent="0.2">
      <c r="A856" s="129"/>
      <c r="B856" s="129"/>
      <c r="C856" s="129"/>
      <c r="D856" s="129"/>
      <c r="E856" s="129"/>
      <c r="F856" s="129"/>
      <c r="G856" s="129"/>
      <c r="H856" s="129"/>
      <c r="I856" s="129"/>
      <c r="J856" s="129"/>
      <c r="K856" s="129"/>
      <c r="L856" s="129"/>
      <c r="M856" s="129"/>
      <c r="N856" s="129"/>
      <c r="O856" s="129"/>
      <c r="P856" s="129"/>
      <c r="Q856" s="129"/>
      <c r="R856" s="129"/>
      <c r="S856" s="129"/>
      <c r="T856" s="129"/>
      <c r="U856" s="129"/>
      <c r="V856" s="129"/>
      <c r="W856" s="129"/>
      <c r="X856" s="129"/>
      <c r="Y856" s="129"/>
      <c r="Z856" s="129"/>
    </row>
    <row r="857" spans="1:26" ht="12.75" customHeight="1" x14ac:dyDescent="0.2">
      <c r="A857" s="129"/>
      <c r="B857" s="129"/>
      <c r="C857" s="129"/>
      <c r="D857" s="129"/>
      <c r="E857" s="129"/>
      <c r="F857" s="129"/>
      <c r="G857" s="129"/>
      <c r="H857" s="129"/>
      <c r="I857" s="129"/>
      <c r="J857" s="129"/>
      <c r="K857" s="129"/>
      <c r="L857" s="129"/>
      <c r="M857" s="129"/>
      <c r="N857" s="129"/>
      <c r="O857" s="129"/>
      <c r="P857" s="129"/>
      <c r="Q857" s="129"/>
      <c r="R857" s="129"/>
      <c r="S857" s="129"/>
      <c r="T857" s="129"/>
      <c r="U857" s="129"/>
      <c r="V857" s="129"/>
      <c r="W857" s="129"/>
      <c r="X857" s="129"/>
      <c r="Y857" s="129"/>
      <c r="Z857" s="129"/>
    </row>
    <row r="858" spans="1:26" ht="12.75" customHeight="1" x14ac:dyDescent="0.2">
      <c r="A858" s="129"/>
      <c r="B858" s="129"/>
      <c r="C858" s="129"/>
      <c r="D858" s="129"/>
      <c r="E858" s="129"/>
      <c r="F858" s="129"/>
      <c r="G858" s="129"/>
      <c r="H858" s="129"/>
      <c r="I858" s="129"/>
      <c r="J858" s="129"/>
      <c r="K858" s="129"/>
      <c r="L858" s="129"/>
      <c r="M858" s="129"/>
      <c r="N858" s="129"/>
      <c r="O858" s="129"/>
      <c r="P858" s="129"/>
      <c r="Q858" s="129"/>
      <c r="R858" s="129"/>
      <c r="S858" s="129"/>
      <c r="T858" s="129"/>
      <c r="U858" s="129"/>
      <c r="V858" s="129"/>
      <c r="W858" s="129"/>
      <c r="X858" s="129"/>
      <c r="Y858" s="129"/>
      <c r="Z858" s="129"/>
    </row>
    <row r="859" spans="1:26" ht="12.75" customHeight="1" x14ac:dyDescent="0.2">
      <c r="A859" s="129"/>
      <c r="B859" s="129"/>
      <c r="C859" s="129"/>
      <c r="D859" s="129"/>
      <c r="E859" s="129"/>
      <c r="F859" s="129"/>
      <c r="G859" s="129"/>
      <c r="H859" s="129"/>
      <c r="I859" s="129"/>
      <c r="J859" s="129"/>
      <c r="K859" s="129"/>
      <c r="L859" s="129"/>
      <c r="M859" s="129"/>
      <c r="N859" s="129"/>
      <c r="O859" s="129"/>
      <c r="P859" s="129"/>
      <c r="Q859" s="129"/>
      <c r="R859" s="129"/>
      <c r="S859" s="129"/>
      <c r="T859" s="129"/>
      <c r="U859" s="129"/>
      <c r="V859" s="129"/>
      <c r="W859" s="129"/>
      <c r="X859" s="129"/>
      <c r="Y859" s="129"/>
      <c r="Z859" s="129"/>
    </row>
    <row r="860" spans="1:26" ht="12.75" customHeight="1" x14ac:dyDescent="0.2">
      <c r="A860" s="129"/>
      <c r="B860" s="129"/>
      <c r="C860" s="129"/>
      <c r="D860" s="129"/>
      <c r="E860" s="129"/>
      <c r="F860" s="129"/>
      <c r="G860" s="129"/>
      <c r="H860" s="129"/>
      <c r="I860" s="129"/>
      <c r="J860" s="129"/>
      <c r="K860" s="129"/>
      <c r="L860" s="129"/>
      <c r="M860" s="129"/>
      <c r="N860" s="129"/>
      <c r="O860" s="129"/>
      <c r="P860" s="129"/>
      <c r="Q860" s="129"/>
      <c r="R860" s="129"/>
      <c r="S860" s="129"/>
      <c r="T860" s="129"/>
      <c r="U860" s="129"/>
      <c r="V860" s="129"/>
      <c r="W860" s="129"/>
      <c r="X860" s="129"/>
      <c r="Y860" s="129"/>
      <c r="Z860" s="129"/>
    </row>
    <row r="861" spans="1:26" ht="12.75" customHeight="1" x14ac:dyDescent="0.2">
      <c r="A861" s="129"/>
      <c r="B861" s="129"/>
      <c r="C861" s="129"/>
      <c r="D861" s="129"/>
      <c r="E861" s="129"/>
      <c r="F861" s="129"/>
      <c r="G861" s="129"/>
      <c r="H861" s="129"/>
      <c r="I861" s="129"/>
      <c r="J861" s="129"/>
      <c r="K861" s="129"/>
      <c r="L861" s="129"/>
      <c r="M861" s="129"/>
      <c r="N861" s="129"/>
      <c r="O861" s="129"/>
      <c r="P861" s="129"/>
      <c r="Q861" s="129"/>
      <c r="R861" s="129"/>
      <c r="S861" s="129"/>
      <c r="T861" s="129"/>
      <c r="U861" s="129"/>
      <c r="V861" s="129"/>
      <c r="W861" s="129"/>
      <c r="X861" s="129"/>
      <c r="Y861" s="129"/>
      <c r="Z861" s="129"/>
    </row>
    <row r="862" spans="1:26" ht="12.75" customHeight="1" x14ac:dyDescent="0.2">
      <c r="A862" s="129"/>
      <c r="B862" s="129"/>
      <c r="C862" s="129"/>
      <c r="D862" s="129"/>
      <c r="E862" s="129"/>
      <c r="F862" s="129"/>
      <c r="G862" s="129"/>
      <c r="H862" s="129"/>
      <c r="I862" s="129"/>
      <c r="J862" s="129"/>
      <c r="K862" s="129"/>
      <c r="L862" s="129"/>
      <c r="M862" s="129"/>
      <c r="N862" s="129"/>
      <c r="O862" s="129"/>
      <c r="P862" s="129"/>
      <c r="Q862" s="129"/>
      <c r="R862" s="129"/>
      <c r="S862" s="129"/>
      <c r="T862" s="129"/>
      <c r="U862" s="129"/>
      <c r="V862" s="129"/>
      <c r="W862" s="129"/>
      <c r="X862" s="129"/>
      <c r="Y862" s="129"/>
      <c r="Z862" s="129"/>
    </row>
    <row r="863" spans="1:26" ht="12.75" customHeight="1" x14ac:dyDescent="0.2">
      <c r="A863" s="129"/>
      <c r="B863" s="129"/>
      <c r="C863" s="129"/>
      <c r="D863" s="129"/>
      <c r="E863" s="129"/>
      <c r="F863" s="129"/>
      <c r="G863" s="129"/>
      <c r="H863" s="129"/>
      <c r="I863" s="129"/>
      <c r="J863" s="129"/>
      <c r="K863" s="129"/>
      <c r="L863" s="129"/>
      <c r="M863" s="129"/>
      <c r="N863" s="129"/>
      <c r="O863" s="129"/>
      <c r="P863" s="129"/>
      <c r="Q863" s="129"/>
      <c r="R863" s="129"/>
      <c r="S863" s="129"/>
      <c r="T863" s="129"/>
      <c r="U863" s="129"/>
      <c r="V863" s="129"/>
      <c r="W863" s="129"/>
      <c r="X863" s="129"/>
      <c r="Y863" s="129"/>
      <c r="Z863" s="129"/>
    </row>
    <row r="864" spans="1:26" ht="12.75" customHeight="1" x14ac:dyDescent="0.2">
      <c r="A864" s="129"/>
      <c r="B864" s="129"/>
      <c r="C864" s="129"/>
      <c r="D864" s="129"/>
      <c r="E864" s="129"/>
      <c r="F864" s="129"/>
      <c r="G864" s="129"/>
      <c r="H864" s="129"/>
      <c r="I864" s="129"/>
      <c r="J864" s="129"/>
      <c r="K864" s="129"/>
      <c r="L864" s="129"/>
      <c r="M864" s="129"/>
      <c r="N864" s="129"/>
      <c r="O864" s="129"/>
      <c r="P864" s="129"/>
      <c r="Q864" s="129"/>
      <c r="R864" s="129"/>
      <c r="S864" s="129"/>
      <c r="T864" s="129"/>
      <c r="U864" s="129"/>
      <c r="V864" s="129"/>
      <c r="W864" s="129"/>
      <c r="X864" s="129"/>
      <c r="Y864" s="129"/>
      <c r="Z864" s="129"/>
    </row>
    <row r="865" spans="1:26" ht="12.75" customHeight="1" x14ac:dyDescent="0.2">
      <c r="A865" s="129"/>
      <c r="B865" s="129"/>
      <c r="C865" s="129"/>
      <c r="D865" s="129"/>
      <c r="E865" s="129"/>
      <c r="F865" s="129"/>
      <c r="G865" s="129"/>
      <c r="H865" s="129"/>
      <c r="I865" s="129"/>
      <c r="J865" s="129"/>
      <c r="K865" s="129"/>
      <c r="L865" s="129"/>
      <c r="M865" s="129"/>
      <c r="N865" s="129"/>
      <c r="O865" s="129"/>
      <c r="P865" s="129"/>
      <c r="Q865" s="129"/>
      <c r="R865" s="129"/>
      <c r="S865" s="129"/>
      <c r="T865" s="129"/>
      <c r="U865" s="129"/>
      <c r="V865" s="129"/>
      <c r="W865" s="129"/>
      <c r="X865" s="129"/>
      <c r="Y865" s="129"/>
      <c r="Z865" s="129"/>
    </row>
    <row r="866" spans="1:26" ht="12.75" customHeight="1" x14ac:dyDescent="0.2">
      <c r="A866" s="129"/>
      <c r="B866" s="129"/>
      <c r="C866" s="129"/>
      <c r="D866" s="129"/>
      <c r="E866" s="129"/>
      <c r="F866" s="129"/>
      <c r="G866" s="129"/>
      <c r="H866" s="129"/>
      <c r="I866" s="129"/>
      <c r="J866" s="129"/>
      <c r="K866" s="129"/>
      <c r="L866" s="129"/>
      <c r="M866" s="129"/>
      <c r="N866" s="129"/>
      <c r="O866" s="129"/>
      <c r="P866" s="129"/>
      <c r="Q866" s="129"/>
      <c r="R866" s="129"/>
      <c r="S866" s="129"/>
      <c r="T866" s="129"/>
      <c r="U866" s="129"/>
      <c r="V866" s="129"/>
      <c r="W866" s="129"/>
      <c r="X866" s="129"/>
      <c r="Y866" s="129"/>
      <c r="Z866" s="129"/>
    </row>
    <row r="867" spans="1:26" ht="12.75" customHeight="1" x14ac:dyDescent="0.2">
      <c r="A867" s="129"/>
      <c r="B867" s="129"/>
      <c r="C867" s="129"/>
      <c r="D867" s="129"/>
      <c r="E867" s="129"/>
      <c r="F867" s="129"/>
      <c r="G867" s="129"/>
      <c r="H867" s="129"/>
      <c r="I867" s="129"/>
      <c r="J867" s="129"/>
      <c r="K867" s="129"/>
      <c r="L867" s="129"/>
      <c r="M867" s="129"/>
      <c r="N867" s="129"/>
      <c r="O867" s="129"/>
      <c r="P867" s="129"/>
      <c r="Q867" s="129"/>
      <c r="R867" s="129"/>
      <c r="S867" s="129"/>
      <c r="T867" s="129"/>
      <c r="U867" s="129"/>
      <c r="V867" s="129"/>
      <c r="W867" s="129"/>
      <c r="X867" s="129"/>
      <c r="Y867" s="129"/>
      <c r="Z867" s="129"/>
    </row>
    <row r="868" spans="1:26" ht="12.75" customHeight="1" x14ac:dyDescent="0.2">
      <c r="A868" s="129"/>
      <c r="B868" s="129"/>
      <c r="C868" s="129"/>
      <c r="D868" s="129"/>
      <c r="E868" s="129"/>
      <c r="F868" s="129"/>
      <c r="G868" s="129"/>
      <c r="H868" s="129"/>
      <c r="I868" s="129"/>
      <c r="J868" s="129"/>
      <c r="K868" s="129"/>
      <c r="L868" s="129"/>
      <c r="M868" s="129"/>
      <c r="N868" s="129"/>
      <c r="O868" s="129"/>
      <c r="P868" s="129"/>
      <c r="Q868" s="129"/>
      <c r="R868" s="129"/>
      <c r="S868" s="129"/>
      <c r="T868" s="129"/>
      <c r="U868" s="129"/>
      <c r="V868" s="129"/>
      <c r="W868" s="129"/>
      <c r="X868" s="129"/>
      <c r="Y868" s="129"/>
      <c r="Z868" s="129"/>
    </row>
    <row r="869" spans="1:26" ht="12.75" customHeight="1" x14ac:dyDescent="0.2">
      <c r="A869" s="129"/>
      <c r="B869" s="129"/>
      <c r="C869" s="129"/>
      <c r="D869" s="129"/>
      <c r="E869" s="129"/>
      <c r="F869" s="129"/>
      <c r="G869" s="129"/>
      <c r="H869" s="129"/>
      <c r="I869" s="129"/>
      <c r="J869" s="129"/>
      <c r="K869" s="129"/>
      <c r="L869" s="129"/>
      <c r="M869" s="129"/>
      <c r="N869" s="129"/>
      <c r="O869" s="129"/>
      <c r="P869" s="129"/>
      <c r="Q869" s="129"/>
      <c r="R869" s="129"/>
      <c r="S869" s="129"/>
      <c r="T869" s="129"/>
      <c r="U869" s="129"/>
      <c r="V869" s="129"/>
      <c r="W869" s="129"/>
      <c r="X869" s="129"/>
      <c r="Y869" s="129"/>
      <c r="Z869" s="129"/>
    </row>
    <row r="870" spans="1:26" ht="12.75" customHeight="1" x14ac:dyDescent="0.2">
      <c r="A870" s="129"/>
      <c r="B870" s="129"/>
      <c r="C870" s="129"/>
      <c r="D870" s="129"/>
      <c r="E870" s="129"/>
      <c r="F870" s="129"/>
      <c r="G870" s="129"/>
      <c r="H870" s="129"/>
      <c r="I870" s="129"/>
      <c r="J870" s="129"/>
      <c r="K870" s="129"/>
      <c r="L870" s="129"/>
      <c r="M870" s="129"/>
      <c r="N870" s="129"/>
      <c r="O870" s="129"/>
      <c r="P870" s="129"/>
      <c r="Q870" s="129"/>
      <c r="R870" s="129"/>
      <c r="S870" s="129"/>
      <c r="T870" s="129"/>
      <c r="U870" s="129"/>
      <c r="V870" s="129"/>
      <c r="W870" s="129"/>
      <c r="X870" s="129"/>
      <c r="Y870" s="129"/>
      <c r="Z870" s="129"/>
    </row>
    <row r="871" spans="1:26" ht="12.75" customHeight="1" x14ac:dyDescent="0.2">
      <c r="A871" s="129"/>
      <c r="B871" s="129"/>
      <c r="C871" s="129"/>
      <c r="D871" s="129"/>
      <c r="E871" s="129"/>
      <c r="F871" s="129"/>
      <c r="G871" s="129"/>
      <c r="H871" s="129"/>
      <c r="I871" s="129"/>
      <c r="J871" s="129"/>
      <c r="K871" s="129"/>
      <c r="L871" s="129"/>
      <c r="M871" s="129"/>
      <c r="N871" s="129"/>
      <c r="O871" s="129"/>
      <c r="P871" s="129"/>
      <c r="Q871" s="129"/>
      <c r="R871" s="129"/>
      <c r="S871" s="129"/>
      <c r="T871" s="129"/>
      <c r="U871" s="129"/>
      <c r="V871" s="129"/>
      <c r="W871" s="129"/>
      <c r="X871" s="129"/>
      <c r="Y871" s="129"/>
      <c r="Z871" s="129"/>
    </row>
    <row r="872" spans="1:26" ht="12.75" customHeight="1" x14ac:dyDescent="0.2">
      <c r="A872" s="129"/>
      <c r="B872" s="129"/>
      <c r="C872" s="129"/>
      <c r="D872" s="129"/>
      <c r="E872" s="129"/>
      <c r="F872" s="129"/>
      <c r="G872" s="129"/>
      <c r="H872" s="129"/>
      <c r="I872" s="129"/>
      <c r="J872" s="129"/>
      <c r="K872" s="129"/>
      <c r="L872" s="129"/>
      <c r="M872" s="129"/>
      <c r="N872" s="129"/>
      <c r="O872" s="129"/>
      <c r="P872" s="129"/>
      <c r="Q872" s="129"/>
      <c r="R872" s="129"/>
      <c r="S872" s="129"/>
      <c r="T872" s="129"/>
      <c r="U872" s="129"/>
      <c r="V872" s="129"/>
      <c r="W872" s="129"/>
      <c r="X872" s="129"/>
      <c r="Y872" s="129"/>
      <c r="Z872" s="129"/>
    </row>
    <row r="873" spans="1:26" ht="12.75" customHeight="1" x14ac:dyDescent="0.2">
      <c r="A873" s="129"/>
      <c r="B873" s="129"/>
      <c r="C873" s="129"/>
      <c r="D873" s="129"/>
      <c r="E873" s="129"/>
      <c r="F873" s="129"/>
      <c r="G873" s="129"/>
      <c r="H873" s="129"/>
      <c r="I873" s="129"/>
      <c r="J873" s="129"/>
      <c r="K873" s="129"/>
      <c r="L873" s="129"/>
      <c r="M873" s="129"/>
      <c r="N873" s="129"/>
      <c r="O873" s="129"/>
      <c r="P873" s="129"/>
      <c r="Q873" s="129"/>
      <c r="R873" s="129"/>
      <c r="S873" s="129"/>
      <c r="T873" s="129"/>
      <c r="U873" s="129"/>
      <c r="V873" s="129"/>
      <c r="W873" s="129"/>
      <c r="X873" s="129"/>
      <c r="Y873" s="129"/>
      <c r="Z873" s="129"/>
    </row>
    <row r="874" spans="1:26" ht="12.75" customHeight="1" x14ac:dyDescent="0.2">
      <c r="A874" s="129"/>
      <c r="B874" s="129"/>
      <c r="C874" s="129"/>
      <c r="D874" s="129"/>
      <c r="E874" s="129"/>
      <c r="F874" s="129"/>
      <c r="G874" s="129"/>
      <c r="H874" s="129"/>
      <c r="I874" s="129"/>
      <c r="J874" s="129"/>
      <c r="K874" s="129"/>
      <c r="L874" s="129"/>
      <c r="M874" s="129"/>
      <c r="N874" s="129"/>
      <c r="O874" s="129"/>
      <c r="P874" s="129"/>
      <c r="Q874" s="129"/>
      <c r="R874" s="129"/>
      <c r="S874" s="129"/>
      <c r="T874" s="129"/>
      <c r="U874" s="129"/>
      <c r="V874" s="129"/>
      <c r="W874" s="129"/>
      <c r="X874" s="129"/>
      <c r="Y874" s="129"/>
      <c r="Z874" s="129"/>
    </row>
    <row r="875" spans="1:26" ht="12.75" customHeight="1" x14ac:dyDescent="0.2">
      <c r="A875" s="129"/>
      <c r="B875" s="129"/>
      <c r="C875" s="129"/>
      <c r="D875" s="129"/>
      <c r="E875" s="129"/>
      <c r="F875" s="129"/>
      <c r="G875" s="129"/>
      <c r="H875" s="129"/>
      <c r="I875" s="129"/>
      <c r="J875" s="129"/>
      <c r="K875" s="129"/>
      <c r="L875" s="129"/>
      <c r="M875" s="129"/>
      <c r="N875" s="129"/>
      <c r="O875" s="129"/>
      <c r="P875" s="129"/>
      <c r="Q875" s="129"/>
      <c r="R875" s="129"/>
      <c r="S875" s="129"/>
      <c r="T875" s="129"/>
      <c r="U875" s="129"/>
      <c r="V875" s="129"/>
      <c r="W875" s="129"/>
      <c r="X875" s="129"/>
      <c r="Y875" s="129"/>
      <c r="Z875" s="129"/>
    </row>
    <row r="876" spans="1:26" ht="12.75" customHeight="1" x14ac:dyDescent="0.2">
      <c r="A876" s="129"/>
      <c r="B876" s="129"/>
      <c r="C876" s="129"/>
      <c r="D876" s="129"/>
      <c r="E876" s="129"/>
      <c r="F876" s="129"/>
      <c r="G876" s="129"/>
      <c r="H876" s="129"/>
      <c r="I876" s="129"/>
      <c r="J876" s="129"/>
      <c r="K876" s="129"/>
      <c r="L876" s="129"/>
      <c r="M876" s="129"/>
      <c r="N876" s="129"/>
      <c r="O876" s="129"/>
      <c r="P876" s="129"/>
      <c r="Q876" s="129"/>
      <c r="R876" s="129"/>
      <c r="S876" s="129"/>
      <c r="T876" s="129"/>
      <c r="U876" s="129"/>
      <c r="V876" s="129"/>
      <c r="W876" s="129"/>
      <c r="X876" s="129"/>
      <c r="Y876" s="129"/>
      <c r="Z876" s="129"/>
    </row>
    <row r="877" spans="1:26" ht="12.75" customHeight="1" x14ac:dyDescent="0.2">
      <c r="A877" s="129"/>
      <c r="B877" s="129"/>
      <c r="C877" s="129"/>
      <c r="D877" s="129"/>
      <c r="E877" s="129"/>
      <c r="F877" s="129"/>
      <c r="G877" s="129"/>
      <c r="H877" s="129"/>
      <c r="I877" s="129"/>
      <c r="J877" s="129"/>
      <c r="K877" s="129"/>
      <c r="L877" s="129"/>
      <c r="M877" s="129"/>
      <c r="N877" s="129"/>
      <c r="O877" s="129"/>
      <c r="P877" s="129"/>
      <c r="Q877" s="129"/>
      <c r="R877" s="129"/>
      <c r="S877" s="129"/>
      <c r="T877" s="129"/>
      <c r="U877" s="129"/>
      <c r="V877" s="129"/>
      <c r="W877" s="129"/>
      <c r="X877" s="129"/>
      <c r="Y877" s="129"/>
      <c r="Z877" s="129"/>
    </row>
    <row r="878" spans="1:26" ht="12.75" customHeight="1" x14ac:dyDescent="0.2">
      <c r="A878" s="129"/>
      <c r="B878" s="129"/>
      <c r="C878" s="129"/>
      <c r="D878" s="129"/>
      <c r="E878" s="129"/>
      <c r="F878" s="129"/>
      <c r="G878" s="129"/>
      <c r="H878" s="129"/>
      <c r="I878" s="129"/>
      <c r="J878" s="129"/>
      <c r="K878" s="129"/>
      <c r="L878" s="129"/>
      <c r="M878" s="129"/>
      <c r="N878" s="129"/>
      <c r="O878" s="129"/>
      <c r="P878" s="129"/>
      <c r="Q878" s="129"/>
      <c r="R878" s="129"/>
      <c r="S878" s="129"/>
      <c r="T878" s="129"/>
      <c r="U878" s="129"/>
      <c r="V878" s="129"/>
      <c r="W878" s="129"/>
      <c r="X878" s="129"/>
      <c r="Y878" s="129"/>
      <c r="Z878" s="129"/>
    </row>
    <row r="879" spans="1:26" ht="12.75" customHeight="1" x14ac:dyDescent="0.2">
      <c r="A879" s="129"/>
      <c r="B879" s="129"/>
      <c r="C879" s="129"/>
      <c r="D879" s="129"/>
      <c r="E879" s="129"/>
      <c r="F879" s="129"/>
      <c r="G879" s="129"/>
      <c r="H879" s="129"/>
      <c r="I879" s="129"/>
      <c r="J879" s="129"/>
      <c r="K879" s="129"/>
      <c r="L879" s="129"/>
      <c r="M879" s="129"/>
      <c r="N879" s="129"/>
      <c r="O879" s="129"/>
      <c r="P879" s="129"/>
      <c r="Q879" s="129"/>
      <c r="R879" s="129"/>
      <c r="S879" s="129"/>
      <c r="T879" s="129"/>
      <c r="U879" s="129"/>
      <c r="V879" s="129"/>
      <c r="W879" s="129"/>
      <c r="X879" s="129"/>
      <c r="Y879" s="129"/>
      <c r="Z879" s="129"/>
    </row>
    <row r="880" spans="1:26" ht="12.75" customHeight="1" x14ac:dyDescent="0.2">
      <c r="A880" s="129"/>
      <c r="B880" s="129"/>
      <c r="C880" s="129"/>
      <c r="D880" s="129"/>
      <c r="E880" s="129"/>
      <c r="F880" s="129"/>
      <c r="G880" s="129"/>
      <c r="H880" s="129"/>
      <c r="I880" s="129"/>
      <c r="J880" s="129"/>
      <c r="K880" s="129"/>
      <c r="L880" s="129"/>
      <c r="M880" s="129"/>
      <c r="N880" s="129"/>
      <c r="O880" s="129"/>
      <c r="P880" s="129"/>
      <c r="Q880" s="129"/>
      <c r="R880" s="129"/>
      <c r="S880" s="129"/>
      <c r="T880" s="129"/>
      <c r="U880" s="129"/>
      <c r="V880" s="129"/>
      <c r="W880" s="129"/>
      <c r="X880" s="129"/>
      <c r="Y880" s="129"/>
      <c r="Z880" s="129"/>
    </row>
    <row r="881" spans="1:26" ht="12.75" customHeight="1" x14ac:dyDescent="0.2">
      <c r="A881" s="129"/>
      <c r="B881" s="129"/>
      <c r="C881" s="129"/>
      <c r="D881" s="129"/>
      <c r="E881" s="129"/>
      <c r="F881" s="129"/>
      <c r="G881" s="129"/>
      <c r="H881" s="129"/>
      <c r="I881" s="129"/>
      <c r="J881" s="129"/>
      <c r="K881" s="129"/>
      <c r="L881" s="129"/>
      <c r="M881" s="129"/>
      <c r="N881" s="129"/>
      <c r="O881" s="129"/>
      <c r="P881" s="129"/>
      <c r="Q881" s="129"/>
      <c r="R881" s="129"/>
      <c r="S881" s="129"/>
      <c r="T881" s="129"/>
      <c r="U881" s="129"/>
      <c r="V881" s="129"/>
      <c r="W881" s="129"/>
      <c r="X881" s="129"/>
      <c r="Y881" s="129"/>
      <c r="Z881" s="129"/>
    </row>
    <row r="882" spans="1:26" ht="12.75" customHeight="1" x14ac:dyDescent="0.2">
      <c r="A882" s="129"/>
      <c r="B882" s="129"/>
      <c r="C882" s="129"/>
      <c r="D882" s="129"/>
      <c r="E882" s="129"/>
      <c r="F882" s="129"/>
      <c r="G882" s="129"/>
      <c r="H882" s="129"/>
      <c r="I882" s="129"/>
      <c r="J882" s="129"/>
      <c r="K882" s="129"/>
      <c r="L882" s="129"/>
      <c r="M882" s="129"/>
      <c r="N882" s="129"/>
      <c r="O882" s="129"/>
      <c r="P882" s="129"/>
      <c r="Q882" s="129"/>
      <c r="R882" s="129"/>
      <c r="S882" s="129"/>
      <c r="T882" s="129"/>
      <c r="U882" s="129"/>
      <c r="V882" s="129"/>
      <c r="W882" s="129"/>
      <c r="X882" s="129"/>
      <c r="Y882" s="129"/>
      <c r="Z882" s="129"/>
    </row>
    <row r="883" spans="1:26" ht="12.75" customHeight="1" x14ac:dyDescent="0.2">
      <c r="A883" s="129"/>
      <c r="B883" s="129"/>
      <c r="C883" s="129"/>
      <c r="D883" s="129"/>
      <c r="E883" s="129"/>
      <c r="F883" s="129"/>
      <c r="G883" s="129"/>
      <c r="H883" s="129"/>
      <c r="I883" s="129"/>
      <c r="J883" s="129"/>
      <c r="K883" s="129"/>
      <c r="L883" s="129"/>
      <c r="M883" s="129"/>
      <c r="N883" s="129"/>
      <c r="O883" s="129"/>
      <c r="P883" s="129"/>
      <c r="Q883" s="129"/>
      <c r="R883" s="129"/>
      <c r="S883" s="129"/>
      <c r="T883" s="129"/>
      <c r="U883" s="129"/>
      <c r="V883" s="129"/>
      <c r="W883" s="129"/>
      <c r="X883" s="129"/>
      <c r="Y883" s="129"/>
      <c r="Z883" s="129"/>
    </row>
    <row r="884" spans="1:26" ht="12.75" customHeight="1" x14ac:dyDescent="0.2">
      <c r="A884" s="129"/>
      <c r="B884" s="129"/>
      <c r="C884" s="129"/>
      <c r="D884" s="129"/>
      <c r="E884" s="129"/>
      <c r="F884" s="129"/>
      <c r="G884" s="129"/>
      <c r="H884" s="129"/>
      <c r="I884" s="129"/>
      <c r="J884" s="129"/>
      <c r="K884" s="129"/>
      <c r="L884" s="129"/>
      <c r="M884" s="129"/>
      <c r="N884" s="129"/>
      <c r="O884" s="129"/>
      <c r="P884" s="129"/>
      <c r="Q884" s="129"/>
      <c r="R884" s="129"/>
      <c r="S884" s="129"/>
      <c r="T884" s="129"/>
      <c r="U884" s="129"/>
      <c r="V884" s="129"/>
      <c r="W884" s="129"/>
      <c r="X884" s="129"/>
      <c r="Y884" s="129"/>
      <c r="Z884" s="129"/>
    </row>
    <row r="885" spans="1:26" ht="12.75" customHeight="1" x14ac:dyDescent="0.2">
      <c r="A885" s="129"/>
      <c r="B885" s="129"/>
      <c r="C885" s="129"/>
      <c r="D885" s="129"/>
      <c r="E885" s="129"/>
      <c r="F885" s="129"/>
      <c r="G885" s="129"/>
      <c r="H885" s="129"/>
      <c r="I885" s="129"/>
      <c r="J885" s="129"/>
      <c r="K885" s="129"/>
      <c r="L885" s="129"/>
      <c r="M885" s="129"/>
      <c r="N885" s="129"/>
      <c r="O885" s="129"/>
      <c r="P885" s="129"/>
      <c r="Q885" s="129"/>
      <c r="R885" s="129"/>
      <c r="S885" s="129"/>
      <c r="T885" s="129"/>
      <c r="U885" s="129"/>
      <c r="V885" s="129"/>
      <c r="W885" s="129"/>
      <c r="X885" s="129"/>
      <c r="Y885" s="129"/>
      <c r="Z885" s="129"/>
    </row>
    <row r="886" spans="1:26" ht="12.75" customHeight="1" x14ac:dyDescent="0.2">
      <c r="A886" s="129"/>
      <c r="B886" s="129"/>
      <c r="C886" s="129"/>
      <c r="D886" s="129"/>
      <c r="E886" s="129"/>
      <c r="F886" s="129"/>
      <c r="G886" s="129"/>
      <c r="H886" s="129"/>
      <c r="I886" s="129"/>
      <c r="J886" s="129"/>
      <c r="K886" s="129"/>
      <c r="L886" s="129"/>
      <c r="M886" s="129"/>
      <c r="N886" s="129"/>
      <c r="O886" s="129"/>
      <c r="P886" s="129"/>
      <c r="Q886" s="129"/>
      <c r="R886" s="129"/>
      <c r="S886" s="129"/>
      <c r="T886" s="129"/>
      <c r="U886" s="129"/>
      <c r="V886" s="129"/>
      <c r="W886" s="129"/>
      <c r="X886" s="129"/>
      <c r="Y886" s="129"/>
      <c r="Z886" s="129"/>
    </row>
    <row r="887" spans="1:26" ht="12.75" customHeight="1" x14ac:dyDescent="0.2">
      <c r="A887" s="129"/>
      <c r="B887" s="129"/>
      <c r="C887" s="129"/>
      <c r="D887" s="129"/>
      <c r="E887" s="129"/>
      <c r="F887" s="129"/>
      <c r="G887" s="129"/>
      <c r="H887" s="129"/>
      <c r="I887" s="129"/>
      <c r="J887" s="129"/>
      <c r="K887" s="129"/>
      <c r="L887" s="129"/>
      <c r="M887" s="129"/>
      <c r="N887" s="129"/>
      <c r="O887" s="129"/>
      <c r="P887" s="129"/>
      <c r="Q887" s="129"/>
      <c r="R887" s="129"/>
      <c r="S887" s="129"/>
      <c r="T887" s="129"/>
      <c r="U887" s="129"/>
      <c r="V887" s="129"/>
      <c r="W887" s="129"/>
      <c r="X887" s="129"/>
      <c r="Y887" s="129"/>
      <c r="Z887" s="129"/>
    </row>
    <row r="888" spans="1:26" ht="12.75" customHeight="1" x14ac:dyDescent="0.2">
      <c r="A888" s="129"/>
      <c r="B888" s="129"/>
      <c r="C888" s="129"/>
      <c r="D888" s="129"/>
      <c r="E888" s="129"/>
      <c r="F888" s="129"/>
      <c r="G888" s="129"/>
      <c r="H888" s="129"/>
      <c r="I888" s="129"/>
      <c r="J888" s="129"/>
      <c r="K888" s="129"/>
      <c r="L888" s="129"/>
      <c r="M888" s="129"/>
      <c r="N888" s="129"/>
      <c r="O888" s="129"/>
      <c r="P888" s="129"/>
      <c r="Q888" s="129"/>
      <c r="R888" s="129"/>
      <c r="S888" s="129"/>
      <c r="T888" s="129"/>
      <c r="U888" s="129"/>
      <c r="V888" s="129"/>
      <c r="W888" s="129"/>
      <c r="X888" s="129"/>
      <c r="Y888" s="129"/>
      <c r="Z888" s="129"/>
    </row>
    <row r="889" spans="1:26" ht="12.75" customHeight="1" x14ac:dyDescent="0.2">
      <c r="A889" s="129"/>
      <c r="B889" s="129"/>
      <c r="C889" s="129"/>
      <c r="D889" s="129"/>
      <c r="E889" s="129"/>
      <c r="F889" s="129"/>
      <c r="G889" s="129"/>
      <c r="H889" s="129"/>
      <c r="I889" s="129"/>
      <c r="J889" s="129"/>
      <c r="K889" s="129"/>
      <c r="L889" s="129"/>
      <c r="M889" s="129"/>
      <c r="N889" s="129"/>
      <c r="O889" s="129"/>
      <c r="P889" s="129"/>
      <c r="Q889" s="129"/>
      <c r="R889" s="129"/>
      <c r="S889" s="129"/>
      <c r="T889" s="129"/>
      <c r="U889" s="129"/>
      <c r="V889" s="129"/>
      <c r="W889" s="129"/>
      <c r="X889" s="129"/>
      <c r="Y889" s="129"/>
      <c r="Z889" s="129"/>
    </row>
    <row r="890" spans="1:26" ht="12.75" customHeight="1" x14ac:dyDescent="0.2">
      <c r="A890" s="129"/>
      <c r="B890" s="129"/>
      <c r="C890" s="129"/>
      <c r="D890" s="129"/>
      <c r="E890" s="129"/>
      <c r="F890" s="129"/>
      <c r="G890" s="129"/>
      <c r="H890" s="129"/>
      <c r="I890" s="129"/>
      <c r="J890" s="129"/>
      <c r="K890" s="129"/>
      <c r="L890" s="129"/>
      <c r="M890" s="129"/>
      <c r="N890" s="129"/>
      <c r="O890" s="129"/>
      <c r="P890" s="129"/>
      <c r="Q890" s="129"/>
      <c r="R890" s="129"/>
      <c r="S890" s="129"/>
      <c r="T890" s="129"/>
      <c r="U890" s="129"/>
      <c r="V890" s="129"/>
      <c r="W890" s="129"/>
      <c r="X890" s="129"/>
      <c r="Y890" s="129"/>
      <c r="Z890" s="129"/>
    </row>
    <row r="891" spans="1:26" ht="12.75" customHeight="1" x14ac:dyDescent="0.2">
      <c r="A891" s="129"/>
      <c r="B891" s="129"/>
      <c r="C891" s="129"/>
      <c r="D891" s="129"/>
      <c r="E891" s="129"/>
      <c r="F891" s="129"/>
      <c r="G891" s="129"/>
      <c r="H891" s="129"/>
      <c r="I891" s="129"/>
      <c r="J891" s="129"/>
      <c r="K891" s="129"/>
      <c r="L891" s="129"/>
      <c r="M891" s="129"/>
      <c r="N891" s="129"/>
      <c r="O891" s="129"/>
      <c r="P891" s="129"/>
      <c r="Q891" s="129"/>
      <c r="R891" s="129"/>
      <c r="S891" s="129"/>
      <c r="T891" s="129"/>
      <c r="U891" s="129"/>
      <c r="V891" s="129"/>
      <c r="W891" s="129"/>
      <c r="X891" s="129"/>
      <c r="Y891" s="129"/>
      <c r="Z891" s="129"/>
    </row>
    <row r="892" spans="1:26" ht="12.75" customHeight="1" x14ac:dyDescent="0.2">
      <c r="A892" s="129"/>
      <c r="B892" s="129"/>
      <c r="C892" s="129"/>
      <c r="D892" s="129"/>
      <c r="E892" s="129"/>
      <c r="F892" s="129"/>
      <c r="G892" s="129"/>
      <c r="H892" s="129"/>
      <c r="I892" s="129"/>
      <c r="J892" s="129"/>
      <c r="K892" s="129"/>
      <c r="L892" s="129"/>
      <c r="M892" s="129"/>
      <c r="N892" s="129"/>
      <c r="O892" s="129"/>
      <c r="P892" s="129"/>
      <c r="Q892" s="129"/>
      <c r="R892" s="129"/>
      <c r="S892" s="129"/>
      <c r="T892" s="129"/>
      <c r="U892" s="129"/>
      <c r="V892" s="129"/>
      <c r="W892" s="129"/>
      <c r="X892" s="129"/>
      <c r="Y892" s="129"/>
      <c r="Z892" s="129"/>
    </row>
    <row r="893" spans="1:26" ht="12.75" customHeight="1" x14ac:dyDescent="0.2">
      <c r="A893" s="129"/>
      <c r="B893" s="129"/>
      <c r="C893" s="129"/>
      <c r="D893" s="129"/>
      <c r="E893" s="129"/>
      <c r="F893" s="129"/>
      <c r="G893" s="129"/>
      <c r="H893" s="129"/>
      <c r="I893" s="129"/>
      <c r="J893" s="129"/>
      <c r="K893" s="129"/>
      <c r="L893" s="129"/>
      <c r="M893" s="129"/>
      <c r="N893" s="129"/>
      <c r="O893" s="129"/>
      <c r="P893" s="129"/>
      <c r="Q893" s="129"/>
      <c r="R893" s="129"/>
      <c r="S893" s="129"/>
      <c r="T893" s="129"/>
      <c r="U893" s="129"/>
      <c r="V893" s="129"/>
      <c r="W893" s="129"/>
      <c r="X893" s="129"/>
      <c r="Y893" s="129"/>
      <c r="Z893" s="129"/>
    </row>
    <row r="894" spans="1:26" ht="12.75" customHeight="1" x14ac:dyDescent="0.2">
      <c r="A894" s="129"/>
      <c r="B894" s="129"/>
      <c r="C894" s="129"/>
      <c r="D894" s="129"/>
      <c r="E894" s="129"/>
      <c r="F894" s="129"/>
      <c r="G894" s="129"/>
      <c r="H894" s="129"/>
      <c r="I894" s="129"/>
      <c r="J894" s="129"/>
      <c r="K894" s="129"/>
      <c r="L894" s="129"/>
      <c r="M894" s="129"/>
      <c r="N894" s="129"/>
      <c r="O894" s="129"/>
      <c r="P894" s="129"/>
      <c r="Q894" s="129"/>
      <c r="R894" s="129"/>
      <c r="S894" s="129"/>
      <c r="T894" s="129"/>
      <c r="U894" s="129"/>
      <c r="V894" s="129"/>
      <c r="W894" s="129"/>
      <c r="X894" s="129"/>
      <c r="Y894" s="129"/>
      <c r="Z894" s="129"/>
    </row>
    <row r="895" spans="1:26" ht="12.75" customHeight="1" x14ac:dyDescent="0.2">
      <c r="A895" s="129"/>
      <c r="B895" s="129"/>
      <c r="C895" s="129"/>
      <c r="D895" s="129"/>
      <c r="E895" s="129"/>
      <c r="F895" s="129"/>
      <c r="G895" s="129"/>
      <c r="H895" s="129"/>
      <c r="I895" s="129"/>
      <c r="J895" s="129"/>
      <c r="K895" s="129"/>
      <c r="L895" s="129"/>
      <c r="M895" s="129"/>
      <c r="N895" s="129"/>
      <c r="O895" s="129"/>
      <c r="P895" s="129"/>
      <c r="Q895" s="129"/>
      <c r="R895" s="129"/>
      <c r="S895" s="129"/>
      <c r="T895" s="129"/>
      <c r="U895" s="129"/>
      <c r="V895" s="129"/>
      <c r="W895" s="129"/>
      <c r="X895" s="129"/>
      <c r="Y895" s="129"/>
      <c r="Z895" s="129"/>
    </row>
    <row r="896" spans="1:26" ht="12.75" customHeight="1" x14ac:dyDescent="0.2">
      <c r="A896" s="129"/>
      <c r="B896" s="129"/>
      <c r="C896" s="129"/>
      <c r="D896" s="129"/>
      <c r="E896" s="129"/>
      <c r="F896" s="129"/>
      <c r="G896" s="129"/>
      <c r="H896" s="129"/>
      <c r="I896" s="129"/>
      <c r="J896" s="129"/>
      <c r="K896" s="129"/>
      <c r="L896" s="129"/>
      <c r="M896" s="129"/>
      <c r="N896" s="129"/>
      <c r="O896" s="129"/>
      <c r="P896" s="129"/>
      <c r="Q896" s="129"/>
      <c r="R896" s="129"/>
      <c r="S896" s="129"/>
      <c r="T896" s="129"/>
      <c r="U896" s="129"/>
      <c r="V896" s="129"/>
      <c r="W896" s="129"/>
      <c r="X896" s="129"/>
      <c r="Y896" s="129"/>
      <c r="Z896" s="129"/>
    </row>
    <row r="897" spans="1:26" ht="12.75" customHeight="1" x14ac:dyDescent="0.2">
      <c r="A897" s="129"/>
      <c r="B897" s="129"/>
      <c r="C897" s="129"/>
      <c r="D897" s="129"/>
      <c r="E897" s="129"/>
      <c r="F897" s="129"/>
      <c r="G897" s="129"/>
      <c r="H897" s="129"/>
      <c r="I897" s="129"/>
      <c r="J897" s="129"/>
      <c r="K897" s="129"/>
      <c r="L897" s="129"/>
      <c r="M897" s="129"/>
      <c r="N897" s="129"/>
      <c r="O897" s="129"/>
      <c r="P897" s="129"/>
      <c r="Q897" s="129"/>
      <c r="R897" s="129"/>
      <c r="S897" s="129"/>
      <c r="T897" s="129"/>
      <c r="U897" s="129"/>
      <c r="V897" s="129"/>
      <c r="W897" s="129"/>
      <c r="X897" s="129"/>
      <c r="Y897" s="129"/>
      <c r="Z897" s="129"/>
    </row>
    <row r="898" spans="1:26" ht="12.75" customHeight="1" x14ac:dyDescent="0.2">
      <c r="A898" s="129"/>
      <c r="B898" s="129"/>
      <c r="C898" s="129"/>
      <c r="D898" s="129"/>
      <c r="E898" s="129"/>
      <c r="F898" s="129"/>
      <c r="G898" s="129"/>
      <c r="H898" s="129"/>
      <c r="I898" s="129"/>
      <c r="J898" s="129"/>
      <c r="K898" s="129"/>
      <c r="L898" s="129"/>
      <c r="M898" s="129"/>
      <c r="N898" s="129"/>
      <c r="O898" s="129"/>
      <c r="P898" s="129"/>
      <c r="Q898" s="129"/>
      <c r="R898" s="129"/>
      <c r="S898" s="129"/>
      <c r="T898" s="129"/>
      <c r="U898" s="129"/>
      <c r="V898" s="129"/>
      <c r="W898" s="129"/>
      <c r="X898" s="129"/>
      <c r="Y898" s="129"/>
      <c r="Z898" s="129"/>
    </row>
    <row r="899" spans="1:26" ht="12.75" customHeight="1" x14ac:dyDescent="0.2">
      <c r="A899" s="129"/>
      <c r="B899" s="129"/>
      <c r="C899" s="129"/>
      <c r="D899" s="129"/>
      <c r="E899" s="129"/>
      <c r="F899" s="129"/>
      <c r="G899" s="129"/>
      <c r="H899" s="129"/>
      <c r="I899" s="129"/>
      <c r="J899" s="129"/>
      <c r="K899" s="129"/>
      <c r="L899" s="129"/>
      <c r="M899" s="129"/>
      <c r="N899" s="129"/>
      <c r="O899" s="129"/>
      <c r="P899" s="129"/>
      <c r="Q899" s="129"/>
      <c r="R899" s="129"/>
      <c r="S899" s="129"/>
      <c r="T899" s="129"/>
      <c r="U899" s="129"/>
      <c r="V899" s="129"/>
      <c r="W899" s="129"/>
      <c r="X899" s="129"/>
      <c r="Y899" s="129"/>
      <c r="Z899" s="129"/>
    </row>
    <row r="900" spans="1:26" ht="12.75" customHeight="1" x14ac:dyDescent="0.2">
      <c r="A900" s="129"/>
      <c r="B900" s="129"/>
      <c r="C900" s="129"/>
      <c r="D900" s="129"/>
      <c r="E900" s="129"/>
      <c r="F900" s="129"/>
      <c r="G900" s="129"/>
      <c r="H900" s="129"/>
      <c r="I900" s="129"/>
      <c r="J900" s="129"/>
      <c r="K900" s="129"/>
      <c r="L900" s="129"/>
      <c r="M900" s="129"/>
      <c r="N900" s="129"/>
      <c r="O900" s="129"/>
      <c r="P900" s="129"/>
      <c r="Q900" s="129"/>
      <c r="R900" s="129"/>
      <c r="S900" s="129"/>
      <c r="T900" s="129"/>
      <c r="U900" s="129"/>
      <c r="V900" s="129"/>
      <c r="W900" s="129"/>
      <c r="X900" s="129"/>
      <c r="Y900" s="129"/>
      <c r="Z900" s="129"/>
    </row>
    <row r="901" spans="1:26" ht="12.75" customHeight="1" x14ac:dyDescent="0.2">
      <c r="A901" s="129"/>
      <c r="B901" s="129"/>
      <c r="C901" s="129"/>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row>
    <row r="902" spans="1:26" ht="12.75" customHeight="1" x14ac:dyDescent="0.2">
      <c r="A902" s="129"/>
      <c r="B902" s="129"/>
      <c r="C902" s="129"/>
      <c r="D902" s="129"/>
      <c r="E902" s="129"/>
      <c r="F902" s="129"/>
      <c r="G902" s="129"/>
      <c r="H902" s="129"/>
      <c r="I902" s="129"/>
      <c r="J902" s="129"/>
      <c r="K902" s="129"/>
      <c r="L902" s="129"/>
      <c r="M902" s="129"/>
      <c r="N902" s="129"/>
      <c r="O902" s="129"/>
      <c r="P902" s="129"/>
      <c r="Q902" s="129"/>
      <c r="R902" s="129"/>
      <c r="S902" s="129"/>
      <c r="T902" s="129"/>
      <c r="U902" s="129"/>
      <c r="V902" s="129"/>
      <c r="W902" s="129"/>
      <c r="X902" s="129"/>
      <c r="Y902" s="129"/>
      <c r="Z902" s="129"/>
    </row>
    <row r="903" spans="1:26" ht="12.75" customHeight="1" x14ac:dyDescent="0.2">
      <c r="A903" s="129"/>
      <c r="B903" s="129"/>
      <c r="C903" s="129"/>
      <c r="D903" s="129"/>
      <c r="E903" s="129"/>
      <c r="F903" s="129"/>
      <c r="G903" s="129"/>
      <c r="H903" s="129"/>
      <c r="I903" s="129"/>
      <c r="J903" s="129"/>
      <c r="K903" s="129"/>
      <c r="L903" s="129"/>
      <c r="M903" s="129"/>
      <c r="N903" s="129"/>
      <c r="O903" s="129"/>
      <c r="P903" s="129"/>
      <c r="Q903" s="129"/>
      <c r="R903" s="129"/>
      <c r="S903" s="129"/>
      <c r="T903" s="129"/>
      <c r="U903" s="129"/>
      <c r="V903" s="129"/>
      <c r="W903" s="129"/>
      <c r="X903" s="129"/>
      <c r="Y903" s="129"/>
      <c r="Z903" s="129"/>
    </row>
    <row r="904" spans="1:26" ht="12.75" customHeight="1" x14ac:dyDescent="0.2">
      <c r="A904" s="129"/>
      <c r="B904" s="129"/>
      <c r="C904" s="129"/>
      <c r="D904" s="129"/>
      <c r="E904" s="129"/>
      <c r="F904" s="129"/>
      <c r="G904" s="129"/>
      <c r="H904" s="129"/>
      <c r="I904" s="129"/>
      <c r="J904" s="129"/>
      <c r="K904" s="129"/>
      <c r="L904" s="129"/>
      <c r="M904" s="129"/>
      <c r="N904" s="129"/>
      <c r="O904" s="129"/>
      <c r="P904" s="129"/>
      <c r="Q904" s="129"/>
      <c r="R904" s="129"/>
      <c r="S904" s="129"/>
      <c r="T904" s="129"/>
      <c r="U904" s="129"/>
      <c r="V904" s="129"/>
      <c r="W904" s="129"/>
      <c r="X904" s="129"/>
      <c r="Y904" s="129"/>
      <c r="Z904" s="129"/>
    </row>
    <row r="905" spans="1:26" ht="12.75" customHeight="1" x14ac:dyDescent="0.2">
      <c r="A905" s="129"/>
      <c r="B905" s="129"/>
      <c r="C905" s="129"/>
      <c r="D905" s="129"/>
      <c r="E905" s="129"/>
      <c r="F905" s="129"/>
      <c r="G905" s="129"/>
      <c r="H905" s="129"/>
      <c r="I905" s="129"/>
      <c r="J905" s="129"/>
      <c r="K905" s="129"/>
      <c r="L905" s="129"/>
      <c r="M905" s="129"/>
      <c r="N905" s="129"/>
      <c r="O905" s="129"/>
      <c r="P905" s="129"/>
      <c r="Q905" s="129"/>
      <c r="R905" s="129"/>
      <c r="S905" s="129"/>
      <c r="T905" s="129"/>
      <c r="U905" s="129"/>
      <c r="V905" s="129"/>
      <c r="W905" s="129"/>
      <c r="X905" s="129"/>
      <c r="Y905" s="129"/>
      <c r="Z905" s="129"/>
    </row>
    <row r="906" spans="1:26" ht="12.75" customHeight="1" x14ac:dyDescent="0.2">
      <c r="A906" s="129"/>
      <c r="B906" s="129"/>
      <c r="C906" s="129"/>
      <c r="D906" s="129"/>
      <c r="E906" s="129"/>
      <c r="F906" s="129"/>
      <c r="G906" s="129"/>
      <c r="H906" s="129"/>
      <c r="I906" s="129"/>
      <c r="J906" s="129"/>
      <c r="K906" s="129"/>
      <c r="L906" s="129"/>
      <c r="M906" s="129"/>
      <c r="N906" s="129"/>
      <c r="O906" s="129"/>
      <c r="P906" s="129"/>
      <c r="Q906" s="129"/>
      <c r="R906" s="129"/>
      <c r="S906" s="129"/>
      <c r="T906" s="129"/>
      <c r="U906" s="129"/>
      <c r="V906" s="129"/>
      <c r="W906" s="129"/>
      <c r="X906" s="129"/>
      <c r="Y906" s="129"/>
      <c r="Z906" s="129"/>
    </row>
    <row r="907" spans="1:26" ht="12.75" customHeight="1" x14ac:dyDescent="0.2">
      <c r="A907" s="129"/>
      <c r="B907" s="129"/>
      <c r="C907" s="129"/>
      <c r="D907" s="129"/>
      <c r="E907" s="129"/>
      <c r="F907" s="129"/>
      <c r="G907" s="129"/>
      <c r="H907" s="129"/>
      <c r="I907" s="129"/>
      <c r="J907" s="129"/>
      <c r="K907" s="129"/>
      <c r="L907" s="129"/>
      <c r="M907" s="129"/>
      <c r="N907" s="129"/>
      <c r="O907" s="129"/>
      <c r="P907" s="129"/>
      <c r="Q907" s="129"/>
      <c r="R907" s="129"/>
      <c r="S907" s="129"/>
      <c r="T907" s="129"/>
      <c r="U907" s="129"/>
      <c r="V907" s="129"/>
      <c r="W907" s="129"/>
      <c r="X907" s="129"/>
      <c r="Y907" s="129"/>
      <c r="Z907" s="129"/>
    </row>
    <row r="908" spans="1:26" ht="12.75" customHeight="1" x14ac:dyDescent="0.2">
      <c r="A908" s="129"/>
      <c r="B908" s="129"/>
      <c r="C908" s="129"/>
      <c r="D908" s="129"/>
      <c r="E908" s="129"/>
      <c r="F908" s="129"/>
      <c r="G908" s="129"/>
      <c r="H908" s="129"/>
      <c r="I908" s="129"/>
      <c r="J908" s="129"/>
      <c r="K908" s="129"/>
      <c r="L908" s="129"/>
      <c r="M908" s="129"/>
      <c r="N908" s="129"/>
      <c r="O908" s="129"/>
      <c r="P908" s="129"/>
      <c r="Q908" s="129"/>
      <c r="R908" s="129"/>
      <c r="S908" s="129"/>
      <c r="T908" s="129"/>
      <c r="U908" s="129"/>
      <c r="V908" s="129"/>
      <c r="W908" s="129"/>
      <c r="X908" s="129"/>
      <c r="Y908" s="129"/>
      <c r="Z908" s="129"/>
    </row>
    <row r="909" spans="1:26" ht="12.75" customHeight="1" x14ac:dyDescent="0.2">
      <c r="A909" s="129"/>
      <c r="B909" s="129"/>
      <c r="C909" s="129"/>
      <c r="D909" s="129"/>
      <c r="E909" s="129"/>
      <c r="F909" s="129"/>
      <c r="G909" s="129"/>
      <c r="H909" s="129"/>
      <c r="I909" s="129"/>
      <c r="J909" s="129"/>
      <c r="K909" s="129"/>
      <c r="L909" s="129"/>
      <c r="M909" s="129"/>
      <c r="N909" s="129"/>
      <c r="O909" s="129"/>
      <c r="P909" s="129"/>
      <c r="Q909" s="129"/>
      <c r="R909" s="129"/>
      <c r="S909" s="129"/>
      <c r="T909" s="129"/>
      <c r="U909" s="129"/>
      <c r="V909" s="129"/>
      <c r="W909" s="129"/>
      <c r="X909" s="129"/>
      <c r="Y909" s="129"/>
      <c r="Z909" s="129"/>
    </row>
    <row r="910" spans="1:26" ht="12.75" customHeight="1" x14ac:dyDescent="0.2">
      <c r="A910" s="129"/>
      <c r="B910" s="129"/>
      <c r="C910" s="129"/>
      <c r="D910" s="129"/>
      <c r="E910" s="129"/>
      <c r="F910" s="129"/>
      <c r="G910" s="129"/>
      <c r="H910" s="129"/>
      <c r="I910" s="129"/>
      <c r="J910" s="129"/>
      <c r="K910" s="129"/>
      <c r="L910" s="129"/>
      <c r="M910" s="129"/>
      <c r="N910" s="129"/>
      <c r="O910" s="129"/>
      <c r="P910" s="129"/>
      <c r="Q910" s="129"/>
      <c r="R910" s="129"/>
      <c r="S910" s="129"/>
      <c r="T910" s="129"/>
      <c r="U910" s="129"/>
      <c r="V910" s="129"/>
      <c r="W910" s="129"/>
      <c r="X910" s="129"/>
      <c r="Y910" s="129"/>
      <c r="Z910" s="129"/>
    </row>
    <row r="911" spans="1:26" ht="12.75" customHeight="1" x14ac:dyDescent="0.2">
      <c r="A911" s="129"/>
      <c r="B911" s="129"/>
      <c r="C911" s="129"/>
      <c r="D911" s="129"/>
      <c r="E911" s="129"/>
      <c r="F911" s="129"/>
      <c r="G911" s="129"/>
      <c r="H911" s="129"/>
      <c r="I911" s="129"/>
      <c r="J911" s="129"/>
      <c r="K911" s="129"/>
      <c r="L911" s="129"/>
      <c r="M911" s="129"/>
      <c r="N911" s="129"/>
      <c r="O911" s="129"/>
      <c r="P911" s="129"/>
      <c r="Q911" s="129"/>
      <c r="R911" s="129"/>
      <c r="S911" s="129"/>
      <c r="T911" s="129"/>
      <c r="U911" s="129"/>
      <c r="V911" s="129"/>
      <c r="W911" s="129"/>
      <c r="X911" s="129"/>
      <c r="Y911" s="129"/>
      <c r="Z911" s="129"/>
    </row>
    <row r="912" spans="1:26" ht="12.75" customHeight="1" x14ac:dyDescent="0.2">
      <c r="A912" s="129"/>
      <c r="B912" s="129"/>
      <c r="C912" s="129"/>
      <c r="D912" s="129"/>
      <c r="E912" s="129"/>
      <c r="F912" s="129"/>
      <c r="G912" s="129"/>
      <c r="H912" s="129"/>
      <c r="I912" s="129"/>
      <c r="J912" s="129"/>
      <c r="K912" s="129"/>
      <c r="L912" s="129"/>
      <c r="M912" s="129"/>
      <c r="N912" s="129"/>
      <c r="O912" s="129"/>
      <c r="P912" s="129"/>
      <c r="Q912" s="129"/>
      <c r="R912" s="129"/>
      <c r="S912" s="129"/>
      <c r="T912" s="129"/>
      <c r="U912" s="129"/>
      <c r="V912" s="129"/>
      <c r="W912" s="129"/>
      <c r="X912" s="129"/>
      <c r="Y912" s="129"/>
      <c r="Z912" s="129"/>
    </row>
    <row r="913" spans="1:26" ht="12.75" customHeight="1" x14ac:dyDescent="0.2">
      <c r="A913" s="129"/>
      <c r="B913" s="129"/>
      <c r="C913" s="129"/>
      <c r="D913" s="129"/>
      <c r="E913" s="129"/>
      <c r="F913" s="129"/>
      <c r="G913" s="129"/>
      <c r="H913" s="129"/>
      <c r="I913" s="129"/>
      <c r="J913" s="129"/>
      <c r="K913" s="129"/>
      <c r="L913" s="129"/>
      <c r="M913" s="129"/>
      <c r="N913" s="129"/>
      <c r="O913" s="129"/>
      <c r="P913" s="129"/>
      <c r="Q913" s="129"/>
      <c r="R913" s="129"/>
      <c r="S913" s="129"/>
      <c r="T913" s="129"/>
      <c r="U913" s="129"/>
      <c r="V913" s="129"/>
      <c r="W913" s="129"/>
      <c r="X913" s="129"/>
      <c r="Y913" s="129"/>
      <c r="Z913" s="129"/>
    </row>
    <row r="914" spans="1:26" ht="12.75" customHeight="1" x14ac:dyDescent="0.2">
      <c r="A914" s="129"/>
      <c r="B914" s="129"/>
      <c r="C914" s="129"/>
      <c r="D914" s="129"/>
      <c r="E914" s="129"/>
      <c r="F914" s="129"/>
      <c r="G914" s="129"/>
      <c r="H914" s="129"/>
      <c r="I914" s="129"/>
      <c r="J914" s="129"/>
      <c r="K914" s="129"/>
      <c r="L914" s="129"/>
      <c r="M914" s="129"/>
      <c r="N914" s="129"/>
      <c r="O914" s="129"/>
      <c r="P914" s="129"/>
      <c r="Q914" s="129"/>
      <c r="R914" s="129"/>
      <c r="S914" s="129"/>
      <c r="T914" s="129"/>
      <c r="U914" s="129"/>
      <c r="V914" s="129"/>
      <c r="W914" s="129"/>
      <c r="X914" s="129"/>
      <c r="Y914" s="129"/>
      <c r="Z914" s="129"/>
    </row>
    <row r="915" spans="1:26" ht="12.75" customHeight="1" x14ac:dyDescent="0.2">
      <c r="A915" s="129"/>
      <c r="B915" s="129"/>
      <c r="C915" s="129"/>
      <c r="D915" s="129"/>
      <c r="E915" s="129"/>
      <c r="F915" s="129"/>
      <c r="G915" s="129"/>
      <c r="H915" s="129"/>
      <c r="I915" s="129"/>
      <c r="J915" s="129"/>
      <c r="K915" s="129"/>
      <c r="L915" s="129"/>
      <c r="M915" s="129"/>
      <c r="N915" s="129"/>
      <c r="O915" s="129"/>
      <c r="P915" s="129"/>
      <c r="Q915" s="129"/>
      <c r="R915" s="129"/>
      <c r="S915" s="129"/>
      <c r="T915" s="129"/>
      <c r="U915" s="129"/>
      <c r="V915" s="129"/>
      <c r="W915" s="129"/>
      <c r="X915" s="129"/>
      <c r="Y915" s="129"/>
      <c r="Z915" s="129"/>
    </row>
    <row r="916" spans="1:26" ht="12.75" customHeight="1" x14ac:dyDescent="0.2">
      <c r="A916" s="129"/>
      <c r="B916" s="129"/>
      <c r="C916" s="129"/>
      <c r="D916" s="129"/>
      <c r="E916" s="129"/>
      <c r="F916" s="129"/>
      <c r="G916" s="129"/>
      <c r="H916" s="129"/>
      <c r="I916" s="129"/>
      <c r="J916" s="129"/>
      <c r="K916" s="129"/>
      <c r="L916" s="129"/>
      <c r="M916" s="129"/>
      <c r="N916" s="129"/>
      <c r="O916" s="129"/>
      <c r="P916" s="129"/>
      <c r="Q916" s="129"/>
      <c r="R916" s="129"/>
      <c r="S916" s="129"/>
      <c r="T916" s="129"/>
      <c r="U916" s="129"/>
      <c r="V916" s="129"/>
      <c r="W916" s="129"/>
      <c r="X916" s="129"/>
      <c r="Y916" s="129"/>
      <c r="Z916" s="129"/>
    </row>
    <row r="917" spans="1:26" ht="12.75" customHeight="1" x14ac:dyDescent="0.2">
      <c r="A917" s="129"/>
      <c r="B917" s="129"/>
      <c r="C917" s="129"/>
      <c r="D917" s="129"/>
      <c r="E917" s="129"/>
      <c r="F917" s="129"/>
      <c r="G917" s="129"/>
      <c r="H917" s="129"/>
      <c r="I917" s="129"/>
      <c r="J917" s="129"/>
      <c r="K917" s="129"/>
      <c r="L917" s="129"/>
      <c r="M917" s="129"/>
      <c r="N917" s="129"/>
      <c r="O917" s="129"/>
      <c r="P917" s="129"/>
      <c r="Q917" s="129"/>
      <c r="R917" s="129"/>
      <c r="S917" s="129"/>
      <c r="T917" s="129"/>
      <c r="U917" s="129"/>
      <c r="V917" s="129"/>
      <c r="W917" s="129"/>
      <c r="X917" s="129"/>
      <c r="Y917" s="129"/>
      <c r="Z917" s="129"/>
    </row>
    <row r="918" spans="1:26" ht="12.75" customHeight="1" x14ac:dyDescent="0.2">
      <c r="A918" s="129"/>
      <c r="B918" s="129"/>
      <c r="C918" s="129"/>
      <c r="D918" s="129"/>
      <c r="E918" s="129"/>
      <c r="F918" s="129"/>
      <c r="G918" s="129"/>
      <c r="H918" s="129"/>
      <c r="I918" s="129"/>
      <c r="J918" s="129"/>
      <c r="K918" s="129"/>
      <c r="L918" s="129"/>
      <c r="M918" s="129"/>
      <c r="N918" s="129"/>
      <c r="O918" s="129"/>
      <c r="P918" s="129"/>
      <c r="Q918" s="129"/>
      <c r="R918" s="129"/>
      <c r="S918" s="129"/>
      <c r="T918" s="129"/>
      <c r="U918" s="129"/>
      <c r="V918" s="129"/>
      <c r="W918" s="129"/>
      <c r="X918" s="129"/>
      <c r="Y918" s="129"/>
      <c r="Z918" s="129"/>
    </row>
    <row r="919" spans="1:26" ht="12.75" customHeight="1" x14ac:dyDescent="0.2">
      <c r="A919" s="129"/>
      <c r="B919" s="129"/>
      <c r="C919" s="129"/>
      <c r="D919" s="129"/>
      <c r="E919" s="129"/>
      <c r="F919" s="129"/>
      <c r="G919" s="129"/>
      <c r="H919" s="129"/>
      <c r="I919" s="129"/>
      <c r="J919" s="129"/>
      <c r="K919" s="129"/>
      <c r="L919" s="129"/>
      <c r="M919" s="129"/>
      <c r="N919" s="129"/>
      <c r="O919" s="129"/>
      <c r="P919" s="129"/>
      <c r="Q919" s="129"/>
      <c r="R919" s="129"/>
      <c r="S919" s="129"/>
      <c r="T919" s="129"/>
      <c r="U919" s="129"/>
      <c r="V919" s="129"/>
      <c r="W919" s="129"/>
      <c r="X919" s="129"/>
      <c r="Y919" s="129"/>
      <c r="Z919" s="129"/>
    </row>
    <row r="920" spans="1:26" ht="12.75" customHeight="1" x14ac:dyDescent="0.2">
      <c r="A920" s="129"/>
      <c r="B920" s="129"/>
      <c r="C920" s="129"/>
      <c r="D920" s="129"/>
      <c r="E920" s="129"/>
      <c r="F920" s="129"/>
      <c r="G920" s="129"/>
      <c r="H920" s="129"/>
      <c r="I920" s="129"/>
      <c r="J920" s="129"/>
      <c r="K920" s="129"/>
      <c r="L920" s="129"/>
      <c r="M920" s="129"/>
      <c r="N920" s="129"/>
      <c r="O920" s="129"/>
      <c r="P920" s="129"/>
      <c r="Q920" s="129"/>
      <c r="R920" s="129"/>
      <c r="S920" s="129"/>
      <c r="T920" s="129"/>
      <c r="U920" s="129"/>
      <c r="V920" s="129"/>
      <c r="W920" s="129"/>
      <c r="X920" s="129"/>
      <c r="Y920" s="129"/>
      <c r="Z920" s="129"/>
    </row>
    <row r="921" spans="1:26" ht="12.75" customHeight="1" x14ac:dyDescent="0.2">
      <c r="A921" s="129"/>
      <c r="B921" s="129"/>
      <c r="C921" s="129"/>
      <c r="D921" s="129"/>
      <c r="E921" s="129"/>
      <c r="F921" s="129"/>
      <c r="G921" s="129"/>
      <c r="H921" s="129"/>
      <c r="I921" s="129"/>
      <c r="J921" s="129"/>
      <c r="K921" s="129"/>
      <c r="L921" s="129"/>
      <c r="M921" s="129"/>
      <c r="N921" s="129"/>
      <c r="O921" s="129"/>
      <c r="P921" s="129"/>
      <c r="Q921" s="129"/>
      <c r="R921" s="129"/>
      <c r="S921" s="129"/>
      <c r="T921" s="129"/>
      <c r="U921" s="129"/>
      <c r="V921" s="129"/>
      <c r="W921" s="129"/>
      <c r="X921" s="129"/>
      <c r="Y921" s="129"/>
      <c r="Z921" s="129"/>
    </row>
    <row r="922" spans="1:26" ht="12.75" customHeight="1" x14ac:dyDescent="0.2">
      <c r="A922" s="129"/>
      <c r="B922" s="129"/>
      <c r="C922" s="129"/>
      <c r="D922" s="129"/>
      <c r="E922" s="129"/>
      <c r="F922" s="129"/>
      <c r="G922" s="129"/>
      <c r="H922" s="129"/>
      <c r="I922" s="129"/>
      <c r="J922" s="129"/>
      <c r="K922" s="129"/>
      <c r="L922" s="129"/>
      <c r="M922" s="129"/>
      <c r="N922" s="129"/>
      <c r="O922" s="129"/>
      <c r="P922" s="129"/>
      <c r="Q922" s="129"/>
      <c r="R922" s="129"/>
      <c r="S922" s="129"/>
      <c r="T922" s="129"/>
      <c r="U922" s="129"/>
      <c r="V922" s="129"/>
      <c r="W922" s="129"/>
      <c r="X922" s="129"/>
      <c r="Y922" s="129"/>
      <c r="Z922" s="129"/>
    </row>
    <row r="923" spans="1:26" ht="12.75" customHeight="1" x14ac:dyDescent="0.2">
      <c r="A923" s="129"/>
      <c r="B923" s="129"/>
      <c r="C923" s="129"/>
      <c r="D923" s="129"/>
      <c r="E923" s="129"/>
      <c r="F923" s="129"/>
      <c r="G923" s="129"/>
      <c r="H923" s="129"/>
      <c r="I923" s="129"/>
      <c r="J923" s="129"/>
      <c r="K923" s="129"/>
      <c r="L923" s="129"/>
      <c r="M923" s="129"/>
      <c r="N923" s="129"/>
      <c r="O923" s="129"/>
      <c r="P923" s="129"/>
      <c r="Q923" s="129"/>
      <c r="R923" s="129"/>
      <c r="S923" s="129"/>
      <c r="T923" s="129"/>
      <c r="U923" s="129"/>
      <c r="V923" s="129"/>
      <c r="W923" s="129"/>
      <c r="X923" s="129"/>
      <c r="Y923" s="129"/>
      <c r="Z923" s="129"/>
    </row>
    <row r="924" spans="1:26" ht="12.75" customHeight="1" x14ac:dyDescent="0.2">
      <c r="A924" s="129"/>
      <c r="B924" s="129"/>
      <c r="C924" s="129"/>
      <c r="D924" s="129"/>
      <c r="E924" s="129"/>
      <c r="F924" s="129"/>
      <c r="G924" s="129"/>
      <c r="H924" s="129"/>
      <c r="I924" s="129"/>
      <c r="J924" s="129"/>
      <c r="K924" s="129"/>
      <c r="L924" s="129"/>
      <c r="M924" s="129"/>
      <c r="N924" s="129"/>
      <c r="O924" s="129"/>
      <c r="P924" s="129"/>
      <c r="Q924" s="129"/>
      <c r="R924" s="129"/>
      <c r="S924" s="129"/>
      <c r="T924" s="129"/>
      <c r="U924" s="129"/>
      <c r="V924" s="129"/>
      <c r="W924" s="129"/>
      <c r="X924" s="129"/>
      <c r="Y924" s="129"/>
      <c r="Z924" s="129"/>
    </row>
    <row r="925" spans="1:26" ht="12.75" customHeight="1" x14ac:dyDescent="0.2">
      <c r="A925" s="129"/>
      <c r="B925" s="129"/>
      <c r="C925" s="129"/>
      <c r="D925" s="129"/>
      <c r="E925" s="129"/>
      <c r="F925" s="129"/>
      <c r="G925" s="129"/>
      <c r="H925" s="129"/>
      <c r="I925" s="129"/>
      <c r="J925" s="129"/>
      <c r="K925" s="129"/>
      <c r="L925" s="129"/>
      <c r="M925" s="129"/>
      <c r="N925" s="129"/>
      <c r="O925" s="129"/>
      <c r="P925" s="129"/>
      <c r="Q925" s="129"/>
      <c r="R925" s="129"/>
      <c r="S925" s="129"/>
      <c r="T925" s="129"/>
      <c r="U925" s="129"/>
      <c r="V925" s="129"/>
      <c r="W925" s="129"/>
      <c r="X925" s="129"/>
      <c r="Y925" s="129"/>
      <c r="Z925" s="129"/>
    </row>
    <row r="926" spans="1:26" ht="12.75" customHeight="1" x14ac:dyDescent="0.2">
      <c r="A926" s="129"/>
      <c r="B926" s="129"/>
      <c r="C926" s="129"/>
      <c r="D926" s="129"/>
      <c r="E926" s="129"/>
      <c r="F926" s="129"/>
      <c r="G926" s="129"/>
      <c r="H926" s="129"/>
      <c r="I926" s="129"/>
      <c r="J926" s="129"/>
      <c r="K926" s="129"/>
      <c r="L926" s="129"/>
      <c r="M926" s="129"/>
      <c r="N926" s="129"/>
      <c r="O926" s="129"/>
      <c r="P926" s="129"/>
      <c r="Q926" s="129"/>
      <c r="R926" s="129"/>
      <c r="S926" s="129"/>
      <c r="T926" s="129"/>
      <c r="U926" s="129"/>
      <c r="V926" s="129"/>
      <c r="W926" s="129"/>
      <c r="X926" s="129"/>
      <c r="Y926" s="129"/>
      <c r="Z926" s="129"/>
    </row>
    <row r="927" spans="1:26" ht="12.75" customHeight="1" x14ac:dyDescent="0.2">
      <c r="A927" s="129"/>
      <c r="B927" s="129"/>
      <c r="C927" s="129"/>
      <c r="D927" s="129"/>
      <c r="E927" s="129"/>
      <c r="F927" s="129"/>
      <c r="G927" s="129"/>
      <c r="H927" s="129"/>
      <c r="I927" s="129"/>
      <c r="J927" s="129"/>
      <c r="K927" s="129"/>
      <c r="L927" s="129"/>
      <c r="M927" s="129"/>
      <c r="N927" s="129"/>
      <c r="O927" s="129"/>
      <c r="P927" s="129"/>
      <c r="Q927" s="129"/>
      <c r="R927" s="129"/>
      <c r="S927" s="129"/>
      <c r="T927" s="129"/>
      <c r="U927" s="129"/>
      <c r="V927" s="129"/>
      <c r="W927" s="129"/>
      <c r="X927" s="129"/>
      <c r="Y927" s="129"/>
      <c r="Z927" s="129"/>
    </row>
    <row r="928" spans="1:26" ht="12.75" customHeight="1" x14ac:dyDescent="0.2">
      <c r="A928" s="129"/>
      <c r="B928" s="129"/>
      <c r="C928" s="129"/>
      <c r="D928" s="129"/>
      <c r="E928" s="129"/>
      <c r="F928" s="129"/>
      <c r="G928" s="129"/>
      <c r="H928" s="129"/>
      <c r="I928" s="129"/>
      <c r="J928" s="129"/>
      <c r="K928" s="129"/>
      <c r="L928" s="129"/>
      <c r="M928" s="129"/>
      <c r="N928" s="129"/>
      <c r="O928" s="129"/>
      <c r="P928" s="129"/>
      <c r="Q928" s="129"/>
      <c r="R928" s="129"/>
      <c r="S928" s="129"/>
      <c r="T928" s="129"/>
      <c r="U928" s="129"/>
      <c r="V928" s="129"/>
      <c r="W928" s="129"/>
      <c r="X928" s="129"/>
      <c r="Y928" s="129"/>
      <c r="Z928" s="129"/>
    </row>
    <row r="929" spans="1:26" ht="12.75" customHeight="1" x14ac:dyDescent="0.2">
      <c r="A929" s="129"/>
      <c r="B929" s="129"/>
      <c r="C929" s="129"/>
      <c r="D929" s="129"/>
      <c r="E929" s="129"/>
      <c r="F929" s="129"/>
      <c r="G929" s="129"/>
      <c r="H929" s="129"/>
      <c r="I929" s="129"/>
      <c r="J929" s="129"/>
      <c r="K929" s="129"/>
      <c r="L929" s="129"/>
      <c r="M929" s="129"/>
      <c r="N929" s="129"/>
      <c r="O929" s="129"/>
      <c r="P929" s="129"/>
      <c r="Q929" s="129"/>
      <c r="R929" s="129"/>
      <c r="S929" s="129"/>
      <c r="T929" s="129"/>
      <c r="U929" s="129"/>
      <c r="V929" s="129"/>
      <c r="W929" s="129"/>
      <c r="X929" s="129"/>
      <c r="Y929" s="129"/>
      <c r="Z929" s="129"/>
    </row>
    <row r="930" spans="1:26" ht="12.75" customHeight="1" x14ac:dyDescent="0.2">
      <c r="A930" s="129"/>
      <c r="B930" s="129"/>
      <c r="C930" s="129"/>
      <c r="D930" s="129"/>
      <c r="E930" s="129"/>
      <c r="F930" s="129"/>
      <c r="G930" s="129"/>
      <c r="H930" s="129"/>
      <c r="I930" s="129"/>
      <c r="J930" s="129"/>
      <c r="K930" s="129"/>
      <c r="L930" s="129"/>
      <c r="M930" s="129"/>
      <c r="N930" s="129"/>
      <c r="O930" s="129"/>
      <c r="P930" s="129"/>
      <c r="Q930" s="129"/>
      <c r="R930" s="129"/>
      <c r="S930" s="129"/>
      <c r="T930" s="129"/>
      <c r="U930" s="129"/>
      <c r="V930" s="129"/>
      <c r="W930" s="129"/>
      <c r="X930" s="129"/>
      <c r="Y930" s="129"/>
      <c r="Z930" s="129"/>
    </row>
    <row r="931" spans="1:26" ht="12.75" customHeight="1" x14ac:dyDescent="0.2">
      <c r="A931" s="129"/>
      <c r="B931" s="129"/>
      <c r="C931" s="129"/>
      <c r="D931" s="129"/>
      <c r="E931" s="129"/>
      <c r="F931" s="129"/>
      <c r="G931" s="129"/>
      <c r="H931" s="129"/>
      <c r="I931" s="129"/>
      <c r="J931" s="129"/>
      <c r="K931" s="129"/>
      <c r="L931" s="129"/>
      <c r="M931" s="129"/>
      <c r="N931" s="129"/>
      <c r="O931" s="129"/>
      <c r="P931" s="129"/>
      <c r="Q931" s="129"/>
      <c r="R931" s="129"/>
      <c r="S931" s="129"/>
      <c r="T931" s="129"/>
      <c r="U931" s="129"/>
      <c r="V931" s="129"/>
      <c r="W931" s="129"/>
      <c r="X931" s="129"/>
      <c r="Y931" s="129"/>
      <c r="Z931" s="129"/>
    </row>
    <row r="932" spans="1:26" ht="12.75" customHeight="1" x14ac:dyDescent="0.2">
      <c r="A932" s="129"/>
      <c r="B932" s="129"/>
      <c r="C932" s="129"/>
      <c r="D932" s="129"/>
      <c r="E932" s="129"/>
      <c r="F932" s="129"/>
      <c r="G932" s="129"/>
      <c r="H932" s="129"/>
      <c r="I932" s="129"/>
      <c r="J932" s="129"/>
      <c r="K932" s="129"/>
      <c r="L932" s="129"/>
      <c r="M932" s="129"/>
      <c r="N932" s="129"/>
      <c r="O932" s="129"/>
      <c r="P932" s="129"/>
      <c r="Q932" s="129"/>
      <c r="R932" s="129"/>
      <c r="S932" s="129"/>
      <c r="T932" s="129"/>
      <c r="U932" s="129"/>
      <c r="V932" s="129"/>
      <c r="W932" s="129"/>
      <c r="X932" s="129"/>
      <c r="Y932" s="129"/>
      <c r="Z932" s="129"/>
    </row>
    <row r="933" spans="1:26" ht="12.75" customHeight="1" x14ac:dyDescent="0.2">
      <c r="A933" s="129"/>
      <c r="B933" s="129"/>
      <c r="C933" s="129"/>
      <c r="D933" s="129"/>
      <c r="E933" s="129"/>
      <c r="F933" s="129"/>
      <c r="G933" s="129"/>
      <c r="H933" s="129"/>
      <c r="I933" s="129"/>
      <c r="J933" s="129"/>
      <c r="K933" s="129"/>
      <c r="L933" s="129"/>
      <c r="M933" s="129"/>
      <c r="N933" s="129"/>
      <c r="O933" s="129"/>
      <c r="P933" s="129"/>
      <c r="Q933" s="129"/>
      <c r="R933" s="129"/>
      <c r="S933" s="129"/>
      <c r="T933" s="129"/>
      <c r="U933" s="129"/>
      <c r="V933" s="129"/>
      <c r="W933" s="129"/>
      <c r="X933" s="129"/>
      <c r="Y933" s="129"/>
      <c r="Z933" s="129"/>
    </row>
    <row r="934" spans="1:26" ht="12.75" customHeight="1" x14ac:dyDescent="0.2">
      <c r="A934" s="129"/>
      <c r="B934" s="129"/>
      <c r="C934" s="129"/>
      <c r="D934" s="129"/>
      <c r="E934" s="129"/>
      <c r="F934" s="129"/>
      <c r="G934" s="129"/>
      <c r="H934" s="129"/>
      <c r="I934" s="129"/>
      <c r="J934" s="129"/>
      <c r="K934" s="129"/>
      <c r="L934" s="129"/>
      <c r="M934" s="129"/>
      <c r="N934" s="129"/>
      <c r="O934" s="129"/>
      <c r="P934" s="129"/>
      <c r="Q934" s="129"/>
      <c r="R934" s="129"/>
      <c r="S934" s="129"/>
      <c r="T934" s="129"/>
      <c r="U934" s="129"/>
      <c r="V934" s="129"/>
      <c r="W934" s="129"/>
      <c r="X934" s="129"/>
      <c r="Y934" s="129"/>
      <c r="Z934" s="129"/>
    </row>
    <row r="935" spans="1:26" ht="12.75" customHeight="1" x14ac:dyDescent="0.2">
      <c r="A935" s="129"/>
      <c r="B935" s="129"/>
      <c r="C935" s="129"/>
      <c r="D935" s="129"/>
      <c r="E935" s="129"/>
      <c r="F935" s="129"/>
      <c r="G935" s="129"/>
      <c r="H935" s="129"/>
      <c r="I935" s="129"/>
      <c r="J935" s="129"/>
      <c r="K935" s="129"/>
      <c r="L935" s="129"/>
      <c r="M935" s="129"/>
      <c r="N935" s="129"/>
      <c r="O935" s="129"/>
      <c r="P935" s="129"/>
      <c r="Q935" s="129"/>
      <c r="R935" s="129"/>
      <c r="S935" s="129"/>
      <c r="T935" s="129"/>
      <c r="U935" s="129"/>
      <c r="V935" s="129"/>
      <c r="W935" s="129"/>
      <c r="X935" s="129"/>
      <c r="Y935" s="129"/>
      <c r="Z935" s="129"/>
    </row>
    <row r="936" spans="1:26" ht="12.75" customHeight="1" x14ac:dyDescent="0.2">
      <c r="A936" s="129"/>
      <c r="B936" s="129"/>
      <c r="C936" s="129"/>
      <c r="D936" s="129"/>
      <c r="E936" s="129"/>
      <c r="F936" s="129"/>
      <c r="G936" s="129"/>
      <c r="H936" s="129"/>
      <c r="I936" s="129"/>
      <c r="J936" s="129"/>
      <c r="K936" s="129"/>
      <c r="L936" s="129"/>
      <c r="M936" s="129"/>
      <c r="N936" s="129"/>
      <c r="O936" s="129"/>
      <c r="P936" s="129"/>
      <c r="Q936" s="129"/>
      <c r="R936" s="129"/>
      <c r="S936" s="129"/>
      <c r="T936" s="129"/>
      <c r="U936" s="129"/>
      <c r="V936" s="129"/>
      <c r="W936" s="129"/>
      <c r="X936" s="129"/>
      <c r="Y936" s="129"/>
      <c r="Z936" s="129"/>
    </row>
    <row r="937" spans="1:26" ht="12.75" customHeight="1" x14ac:dyDescent="0.2">
      <c r="A937" s="129"/>
      <c r="B937" s="129"/>
      <c r="C937" s="129"/>
      <c r="D937" s="129"/>
      <c r="E937" s="129"/>
      <c r="F937" s="129"/>
      <c r="G937" s="129"/>
      <c r="H937" s="129"/>
      <c r="I937" s="129"/>
      <c r="J937" s="129"/>
      <c r="K937" s="129"/>
      <c r="L937" s="129"/>
      <c r="M937" s="129"/>
      <c r="N937" s="129"/>
      <c r="O937" s="129"/>
      <c r="P937" s="129"/>
      <c r="Q937" s="129"/>
      <c r="R937" s="129"/>
      <c r="S937" s="129"/>
      <c r="T937" s="129"/>
      <c r="U937" s="129"/>
      <c r="V937" s="129"/>
      <c r="W937" s="129"/>
      <c r="X937" s="129"/>
      <c r="Y937" s="129"/>
      <c r="Z937" s="129"/>
    </row>
    <row r="938" spans="1:26" ht="12.75" customHeight="1" x14ac:dyDescent="0.2">
      <c r="A938" s="129"/>
      <c r="B938" s="129"/>
      <c r="C938" s="129"/>
      <c r="D938" s="129"/>
      <c r="E938" s="129"/>
      <c r="F938" s="129"/>
      <c r="G938" s="129"/>
      <c r="H938" s="129"/>
      <c r="I938" s="129"/>
      <c r="J938" s="129"/>
      <c r="K938" s="129"/>
      <c r="L938" s="129"/>
      <c r="M938" s="129"/>
      <c r="N938" s="129"/>
      <c r="O938" s="129"/>
      <c r="P938" s="129"/>
      <c r="Q938" s="129"/>
      <c r="R938" s="129"/>
      <c r="S938" s="129"/>
      <c r="T938" s="129"/>
      <c r="U938" s="129"/>
      <c r="V938" s="129"/>
      <c r="W938" s="129"/>
      <c r="X938" s="129"/>
      <c r="Y938" s="129"/>
      <c r="Z938" s="129"/>
    </row>
    <row r="939" spans="1:26" ht="12.75" customHeight="1" x14ac:dyDescent="0.2">
      <c r="A939" s="129"/>
      <c r="B939" s="129"/>
      <c r="C939" s="129"/>
      <c r="D939" s="129"/>
      <c r="E939" s="129"/>
      <c r="F939" s="129"/>
      <c r="G939" s="129"/>
      <c r="H939" s="129"/>
      <c r="I939" s="129"/>
      <c r="J939" s="129"/>
      <c r="K939" s="129"/>
      <c r="L939" s="129"/>
      <c r="M939" s="129"/>
      <c r="N939" s="129"/>
      <c r="O939" s="129"/>
      <c r="P939" s="129"/>
      <c r="Q939" s="129"/>
      <c r="R939" s="129"/>
      <c r="S939" s="129"/>
      <c r="T939" s="129"/>
      <c r="U939" s="129"/>
      <c r="V939" s="129"/>
      <c r="W939" s="129"/>
      <c r="X939" s="129"/>
      <c r="Y939" s="129"/>
      <c r="Z939" s="129"/>
    </row>
    <row r="940" spans="1:26" ht="12.75" customHeight="1" x14ac:dyDescent="0.2">
      <c r="A940" s="129"/>
      <c r="B940" s="129"/>
      <c r="C940" s="129"/>
      <c r="D940" s="129"/>
      <c r="E940" s="129"/>
      <c r="F940" s="129"/>
      <c r="G940" s="129"/>
      <c r="H940" s="129"/>
      <c r="I940" s="129"/>
      <c r="J940" s="129"/>
      <c r="K940" s="129"/>
      <c r="L940" s="129"/>
      <c r="M940" s="129"/>
      <c r="N940" s="129"/>
      <c r="O940" s="129"/>
      <c r="P940" s="129"/>
      <c r="Q940" s="129"/>
      <c r="R940" s="129"/>
      <c r="S940" s="129"/>
      <c r="T940" s="129"/>
      <c r="U940" s="129"/>
      <c r="V940" s="129"/>
      <c r="W940" s="129"/>
      <c r="X940" s="129"/>
      <c r="Y940" s="129"/>
      <c r="Z940" s="129"/>
    </row>
    <row r="941" spans="1:26" ht="12.75" customHeight="1" x14ac:dyDescent="0.2">
      <c r="A941" s="129"/>
      <c r="B941" s="129"/>
      <c r="C941" s="129"/>
      <c r="D941" s="129"/>
      <c r="E941" s="129"/>
      <c r="F941" s="129"/>
      <c r="G941" s="129"/>
      <c r="H941" s="129"/>
      <c r="I941" s="129"/>
      <c r="J941" s="129"/>
      <c r="K941" s="129"/>
      <c r="L941" s="129"/>
      <c r="M941" s="129"/>
      <c r="N941" s="129"/>
      <c r="O941" s="129"/>
      <c r="P941" s="129"/>
      <c r="Q941" s="129"/>
      <c r="R941" s="129"/>
      <c r="S941" s="129"/>
      <c r="T941" s="129"/>
      <c r="U941" s="129"/>
      <c r="V941" s="129"/>
      <c r="W941" s="129"/>
      <c r="X941" s="129"/>
      <c r="Y941" s="129"/>
      <c r="Z941" s="129"/>
    </row>
    <row r="942" spans="1:26" ht="12.75" customHeight="1" x14ac:dyDescent="0.2">
      <c r="A942" s="129"/>
      <c r="B942" s="129"/>
      <c r="C942" s="129"/>
      <c r="D942" s="129"/>
      <c r="E942" s="129"/>
      <c r="F942" s="129"/>
      <c r="G942" s="129"/>
      <c r="H942" s="129"/>
      <c r="I942" s="129"/>
      <c r="J942" s="129"/>
      <c r="K942" s="129"/>
      <c r="L942" s="129"/>
      <c r="M942" s="129"/>
      <c r="N942" s="129"/>
      <c r="O942" s="129"/>
      <c r="P942" s="129"/>
      <c r="Q942" s="129"/>
      <c r="R942" s="129"/>
      <c r="S942" s="129"/>
      <c r="T942" s="129"/>
      <c r="U942" s="129"/>
      <c r="V942" s="129"/>
      <c r="W942" s="129"/>
      <c r="X942" s="129"/>
      <c r="Y942" s="129"/>
      <c r="Z942" s="129"/>
    </row>
    <row r="943" spans="1:26" ht="12.75" customHeight="1" x14ac:dyDescent="0.2">
      <c r="A943" s="129"/>
      <c r="B943" s="129"/>
      <c r="C943" s="129"/>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29"/>
    </row>
    <row r="944" spans="1:26" ht="12.75" customHeight="1" x14ac:dyDescent="0.2">
      <c r="A944" s="129"/>
      <c r="B944" s="129"/>
      <c r="C944" s="129"/>
      <c r="D944" s="129"/>
      <c r="E944" s="129"/>
      <c r="F944" s="129"/>
      <c r="G944" s="129"/>
      <c r="H944" s="129"/>
      <c r="I944" s="129"/>
      <c r="J944" s="129"/>
      <c r="K944" s="129"/>
      <c r="L944" s="129"/>
      <c r="M944" s="129"/>
      <c r="N944" s="129"/>
      <c r="O944" s="129"/>
      <c r="P944" s="129"/>
      <c r="Q944" s="129"/>
      <c r="R944" s="129"/>
      <c r="S944" s="129"/>
      <c r="T944" s="129"/>
      <c r="U944" s="129"/>
      <c r="V944" s="129"/>
      <c r="W944" s="129"/>
      <c r="X944" s="129"/>
      <c r="Y944" s="129"/>
      <c r="Z944" s="129"/>
    </row>
    <row r="945" spans="1:26" ht="12.75" customHeight="1" x14ac:dyDescent="0.2">
      <c r="A945" s="129"/>
      <c r="B945" s="129"/>
      <c r="C945" s="129"/>
      <c r="D945" s="129"/>
      <c r="E945" s="129"/>
      <c r="F945" s="129"/>
      <c r="G945" s="129"/>
      <c r="H945" s="129"/>
      <c r="I945" s="129"/>
      <c r="J945" s="129"/>
      <c r="K945" s="129"/>
      <c r="L945" s="129"/>
      <c r="M945" s="129"/>
      <c r="N945" s="129"/>
      <c r="O945" s="129"/>
      <c r="P945" s="129"/>
      <c r="Q945" s="129"/>
      <c r="R945" s="129"/>
      <c r="S945" s="129"/>
      <c r="T945" s="129"/>
      <c r="U945" s="129"/>
      <c r="V945" s="129"/>
      <c r="W945" s="129"/>
      <c r="X945" s="129"/>
      <c r="Y945" s="129"/>
      <c r="Z945" s="129"/>
    </row>
    <row r="946" spans="1:26" ht="12.75" customHeight="1" x14ac:dyDescent="0.2">
      <c r="A946" s="129"/>
      <c r="B946" s="129"/>
      <c r="C946" s="129"/>
      <c r="D946" s="129"/>
      <c r="E946" s="129"/>
      <c r="F946" s="129"/>
      <c r="G946" s="129"/>
      <c r="H946" s="129"/>
      <c r="I946" s="129"/>
      <c r="J946" s="129"/>
      <c r="K946" s="129"/>
      <c r="L946" s="129"/>
      <c r="M946" s="129"/>
      <c r="N946" s="129"/>
      <c r="O946" s="129"/>
      <c r="P946" s="129"/>
      <c r="Q946" s="129"/>
      <c r="R946" s="129"/>
      <c r="S946" s="129"/>
      <c r="T946" s="129"/>
      <c r="U946" s="129"/>
      <c r="V946" s="129"/>
      <c r="W946" s="129"/>
      <c r="X946" s="129"/>
      <c r="Y946" s="129"/>
      <c r="Z946" s="129"/>
    </row>
    <row r="947" spans="1:26" ht="12.75" customHeight="1" x14ac:dyDescent="0.2">
      <c r="A947" s="129"/>
      <c r="B947" s="129"/>
      <c r="C947" s="129"/>
      <c r="D947" s="129"/>
      <c r="E947" s="129"/>
      <c r="F947" s="129"/>
      <c r="G947" s="129"/>
      <c r="H947" s="129"/>
      <c r="I947" s="129"/>
      <c r="J947" s="129"/>
      <c r="K947" s="129"/>
      <c r="L947" s="129"/>
      <c r="M947" s="129"/>
      <c r="N947" s="129"/>
      <c r="O947" s="129"/>
      <c r="P947" s="129"/>
      <c r="Q947" s="129"/>
      <c r="R947" s="129"/>
      <c r="S947" s="129"/>
      <c r="T947" s="129"/>
      <c r="U947" s="129"/>
      <c r="V947" s="129"/>
      <c r="W947" s="129"/>
      <c r="X947" s="129"/>
      <c r="Y947" s="129"/>
      <c r="Z947" s="129"/>
    </row>
    <row r="948" spans="1:26" ht="12.75" customHeight="1" x14ac:dyDescent="0.2">
      <c r="A948" s="129"/>
      <c r="B948" s="129"/>
      <c r="C948" s="129"/>
      <c r="D948" s="129"/>
      <c r="E948" s="129"/>
      <c r="F948" s="129"/>
      <c r="G948" s="129"/>
      <c r="H948" s="129"/>
      <c r="I948" s="129"/>
      <c r="J948" s="129"/>
      <c r="K948" s="129"/>
      <c r="L948" s="129"/>
      <c r="M948" s="129"/>
      <c r="N948" s="129"/>
      <c r="O948" s="129"/>
      <c r="P948" s="129"/>
      <c r="Q948" s="129"/>
      <c r="R948" s="129"/>
      <c r="S948" s="129"/>
      <c r="T948" s="129"/>
      <c r="U948" s="129"/>
      <c r="V948" s="129"/>
      <c r="W948" s="129"/>
      <c r="X948" s="129"/>
      <c r="Y948" s="129"/>
      <c r="Z948" s="129"/>
    </row>
    <row r="949" spans="1:26" ht="12.75" customHeight="1" x14ac:dyDescent="0.2">
      <c r="A949" s="129"/>
      <c r="B949" s="129"/>
      <c r="C949" s="129"/>
      <c r="D949" s="129"/>
      <c r="E949" s="129"/>
      <c r="F949" s="129"/>
      <c r="G949" s="129"/>
      <c r="H949" s="129"/>
      <c r="I949" s="129"/>
      <c r="J949" s="129"/>
      <c r="K949" s="129"/>
      <c r="L949" s="129"/>
      <c r="M949" s="129"/>
      <c r="N949" s="129"/>
      <c r="O949" s="129"/>
      <c r="P949" s="129"/>
      <c r="Q949" s="129"/>
      <c r="R949" s="129"/>
      <c r="S949" s="129"/>
      <c r="T949" s="129"/>
      <c r="U949" s="129"/>
      <c r="V949" s="129"/>
      <c r="W949" s="129"/>
      <c r="X949" s="129"/>
      <c r="Y949" s="129"/>
      <c r="Z949" s="129"/>
    </row>
    <row r="950" spans="1:26" ht="12.75" customHeight="1" x14ac:dyDescent="0.2">
      <c r="A950" s="129"/>
      <c r="B950" s="129"/>
      <c r="C950" s="129"/>
      <c r="D950" s="129"/>
      <c r="E950" s="129"/>
      <c r="F950" s="129"/>
      <c r="G950" s="129"/>
      <c r="H950" s="129"/>
      <c r="I950" s="129"/>
      <c r="J950" s="129"/>
      <c r="K950" s="129"/>
      <c r="L950" s="129"/>
      <c r="M950" s="129"/>
      <c r="N950" s="129"/>
      <c r="O950" s="129"/>
      <c r="P950" s="129"/>
      <c r="Q950" s="129"/>
      <c r="R950" s="129"/>
      <c r="S950" s="129"/>
      <c r="T950" s="129"/>
      <c r="U950" s="129"/>
      <c r="V950" s="129"/>
      <c r="W950" s="129"/>
      <c r="X950" s="129"/>
      <c r="Y950" s="129"/>
      <c r="Z950" s="129"/>
    </row>
    <row r="951" spans="1:26" ht="12.75" customHeight="1" x14ac:dyDescent="0.2">
      <c r="A951" s="129"/>
      <c r="B951" s="129"/>
      <c r="C951" s="129"/>
      <c r="D951" s="129"/>
      <c r="E951" s="129"/>
      <c r="F951" s="129"/>
      <c r="G951" s="129"/>
      <c r="H951" s="129"/>
      <c r="I951" s="129"/>
      <c r="J951" s="129"/>
      <c r="K951" s="129"/>
      <c r="L951" s="129"/>
      <c r="M951" s="129"/>
      <c r="N951" s="129"/>
      <c r="O951" s="129"/>
      <c r="P951" s="129"/>
      <c r="Q951" s="129"/>
      <c r="R951" s="129"/>
      <c r="S951" s="129"/>
      <c r="T951" s="129"/>
      <c r="U951" s="129"/>
      <c r="V951" s="129"/>
      <c r="W951" s="129"/>
      <c r="X951" s="129"/>
      <c r="Y951" s="129"/>
      <c r="Z951" s="129"/>
    </row>
    <row r="952" spans="1:26" ht="12.75" customHeight="1" x14ac:dyDescent="0.2">
      <c r="A952" s="129"/>
      <c r="B952" s="129"/>
      <c r="C952" s="129"/>
      <c r="D952" s="129"/>
      <c r="E952" s="129"/>
      <c r="F952" s="129"/>
      <c r="G952" s="129"/>
      <c r="H952" s="129"/>
      <c r="I952" s="129"/>
      <c r="J952" s="129"/>
      <c r="K952" s="129"/>
      <c r="L952" s="129"/>
      <c r="M952" s="129"/>
      <c r="N952" s="129"/>
      <c r="O952" s="129"/>
      <c r="P952" s="129"/>
      <c r="Q952" s="129"/>
      <c r="R952" s="129"/>
      <c r="S952" s="129"/>
      <c r="T952" s="129"/>
      <c r="U952" s="129"/>
      <c r="V952" s="129"/>
      <c r="W952" s="129"/>
      <c r="X952" s="129"/>
      <c r="Y952" s="129"/>
      <c r="Z952" s="129"/>
    </row>
    <row r="953" spans="1:26" ht="12.75" customHeight="1" x14ac:dyDescent="0.2">
      <c r="A953" s="129"/>
      <c r="B953" s="129"/>
      <c r="C953" s="129"/>
      <c r="D953" s="129"/>
      <c r="E953" s="129"/>
      <c r="F953" s="129"/>
      <c r="G953" s="129"/>
      <c r="H953" s="129"/>
      <c r="I953" s="129"/>
      <c r="J953" s="129"/>
      <c r="K953" s="129"/>
      <c r="L953" s="129"/>
      <c r="M953" s="129"/>
      <c r="N953" s="129"/>
      <c r="O953" s="129"/>
      <c r="P953" s="129"/>
      <c r="Q953" s="129"/>
      <c r="R953" s="129"/>
      <c r="S953" s="129"/>
      <c r="T953" s="129"/>
      <c r="U953" s="129"/>
      <c r="V953" s="129"/>
      <c r="W953" s="129"/>
      <c r="X953" s="129"/>
      <c r="Y953" s="129"/>
      <c r="Z953" s="129"/>
    </row>
    <row r="954" spans="1:26" ht="12.75" customHeight="1" x14ac:dyDescent="0.2">
      <c r="A954" s="129"/>
      <c r="B954" s="129"/>
      <c r="C954" s="129"/>
      <c r="D954" s="129"/>
      <c r="E954" s="129"/>
      <c r="F954" s="129"/>
      <c r="G954" s="129"/>
      <c r="H954" s="129"/>
      <c r="I954" s="129"/>
      <c r="J954" s="129"/>
      <c r="K954" s="129"/>
      <c r="L954" s="129"/>
      <c r="M954" s="129"/>
      <c r="N954" s="129"/>
      <c r="O954" s="129"/>
      <c r="P954" s="129"/>
      <c r="Q954" s="129"/>
      <c r="R954" s="129"/>
      <c r="S954" s="129"/>
      <c r="T954" s="129"/>
      <c r="U954" s="129"/>
      <c r="V954" s="129"/>
      <c r="W954" s="129"/>
      <c r="X954" s="129"/>
      <c r="Y954" s="129"/>
      <c r="Z954" s="129"/>
    </row>
    <row r="955" spans="1:26" ht="12.75" customHeight="1" x14ac:dyDescent="0.2">
      <c r="A955" s="129"/>
      <c r="B955" s="129"/>
      <c r="C955" s="129"/>
      <c r="D955" s="129"/>
      <c r="E955" s="129"/>
      <c r="F955" s="129"/>
      <c r="G955" s="129"/>
      <c r="H955" s="129"/>
      <c r="I955" s="129"/>
      <c r="J955" s="129"/>
      <c r="K955" s="129"/>
      <c r="L955" s="129"/>
      <c r="M955" s="129"/>
      <c r="N955" s="129"/>
      <c r="O955" s="129"/>
      <c r="P955" s="129"/>
      <c r="Q955" s="129"/>
      <c r="R955" s="129"/>
      <c r="S955" s="129"/>
      <c r="T955" s="129"/>
      <c r="U955" s="129"/>
      <c r="V955" s="129"/>
      <c r="W955" s="129"/>
      <c r="X955" s="129"/>
      <c r="Y955" s="129"/>
      <c r="Z955" s="129"/>
    </row>
    <row r="956" spans="1:26" ht="12.75" customHeight="1" x14ac:dyDescent="0.2">
      <c r="A956" s="129"/>
      <c r="B956" s="129"/>
      <c r="C956" s="129"/>
      <c r="D956" s="129"/>
      <c r="E956" s="129"/>
      <c r="F956" s="129"/>
      <c r="G956" s="129"/>
      <c r="H956" s="129"/>
      <c r="I956" s="129"/>
      <c r="J956" s="129"/>
      <c r="K956" s="129"/>
      <c r="L956" s="129"/>
      <c r="M956" s="129"/>
      <c r="N956" s="129"/>
      <c r="O956" s="129"/>
      <c r="P956" s="129"/>
      <c r="Q956" s="129"/>
      <c r="R956" s="129"/>
      <c r="S956" s="129"/>
      <c r="T956" s="129"/>
      <c r="U956" s="129"/>
      <c r="V956" s="129"/>
      <c r="W956" s="129"/>
      <c r="X956" s="129"/>
      <c r="Y956" s="129"/>
      <c r="Z956" s="129"/>
    </row>
    <row r="957" spans="1:26" ht="12.75" customHeight="1" x14ac:dyDescent="0.2">
      <c r="A957" s="129"/>
      <c r="B957" s="129"/>
      <c r="C957" s="129"/>
      <c r="D957" s="129"/>
      <c r="E957" s="129"/>
      <c r="F957" s="129"/>
      <c r="G957" s="129"/>
      <c r="H957" s="129"/>
      <c r="I957" s="129"/>
      <c r="J957" s="129"/>
      <c r="K957" s="129"/>
      <c r="L957" s="129"/>
      <c r="M957" s="129"/>
      <c r="N957" s="129"/>
      <c r="O957" s="129"/>
      <c r="P957" s="129"/>
      <c r="Q957" s="129"/>
      <c r="R957" s="129"/>
      <c r="S957" s="129"/>
      <c r="T957" s="129"/>
      <c r="U957" s="129"/>
      <c r="V957" s="129"/>
      <c r="W957" s="129"/>
      <c r="X957" s="129"/>
      <c r="Y957" s="129"/>
      <c r="Z957" s="129"/>
    </row>
    <row r="958" spans="1:26" ht="12.75" customHeight="1" x14ac:dyDescent="0.2">
      <c r="A958" s="129"/>
      <c r="B958" s="129"/>
      <c r="C958" s="129"/>
      <c r="D958" s="129"/>
      <c r="E958" s="129"/>
      <c r="F958" s="129"/>
      <c r="G958" s="129"/>
      <c r="H958" s="129"/>
      <c r="I958" s="129"/>
      <c r="J958" s="129"/>
      <c r="K958" s="129"/>
      <c r="L958" s="129"/>
      <c r="M958" s="129"/>
      <c r="N958" s="129"/>
      <c r="O958" s="129"/>
      <c r="P958" s="129"/>
      <c r="Q958" s="129"/>
      <c r="R958" s="129"/>
      <c r="S958" s="129"/>
      <c r="T958" s="129"/>
      <c r="U958" s="129"/>
      <c r="V958" s="129"/>
      <c r="W958" s="129"/>
      <c r="X958" s="129"/>
      <c r="Y958" s="129"/>
      <c r="Z958" s="129"/>
    </row>
    <row r="959" spans="1:26" ht="12.75" customHeight="1" x14ac:dyDescent="0.2">
      <c r="A959" s="129"/>
      <c r="B959" s="129"/>
      <c r="C959" s="129"/>
      <c r="D959" s="129"/>
      <c r="E959" s="129"/>
      <c r="F959" s="129"/>
      <c r="G959" s="129"/>
      <c r="H959" s="129"/>
      <c r="I959" s="129"/>
      <c r="J959" s="129"/>
      <c r="K959" s="129"/>
      <c r="L959" s="129"/>
      <c r="M959" s="129"/>
      <c r="N959" s="129"/>
      <c r="O959" s="129"/>
      <c r="P959" s="129"/>
      <c r="Q959" s="129"/>
      <c r="R959" s="129"/>
      <c r="S959" s="129"/>
      <c r="T959" s="129"/>
      <c r="U959" s="129"/>
      <c r="V959" s="129"/>
      <c r="W959" s="129"/>
      <c r="X959" s="129"/>
      <c r="Y959" s="129"/>
      <c r="Z959" s="129"/>
    </row>
    <row r="960" spans="1:26" ht="12.75" customHeight="1" x14ac:dyDescent="0.2">
      <c r="A960" s="129"/>
      <c r="B960" s="129"/>
      <c r="C960" s="129"/>
      <c r="D960" s="129"/>
      <c r="E960" s="129"/>
      <c r="F960" s="129"/>
      <c r="G960" s="129"/>
      <c r="H960" s="129"/>
      <c r="I960" s="129"/>
      <c r="J960" s="129"/>
      <c r="K960" s="129"/>
      <c r="L960" s="129"/>
      <c r="M960" s="129"/>
      <c r="N960" s="129"/>
      <c r="O960" s="129"/>
      <c r="P960" s="129"/>
      <c r="Q960" s="129"/>
      <c r="R960" s="129"/>
      <c r="S960" s="129"/>
      <c r="T960" s="129"/>
      <c r="U960" s="129"/>
      <c r="V960" s="129"/>
      <c r="W960" s="129"/>
      <c r="X960" s="129"/>
      <c r="Y960" s="129"/>
      <c r="Z960" s="129"/>
    </row>
    <row r="961" spans="1:26" ht="12.75" customHeight="1" x14ac:dyDescent="0.2">
      <c r="A961" s="129"/>
      <c r="B961" s="129"/>
      <c r="C961" s="129"/>
      <c r="D961" s="129"/>
      <c r="E961" s="129"/>
      <c r="F961" s="129"/>
      <c r="G961" s="129"/>
      <c r="H961" s="129"/>
      <c r="I961" s="129"/>
      <c r="J961" s="129"/>
      <c r="K961" s="129"/>
      <c r="L961" s="129"/>
      <c r="M961" s="129"/>
      <c r="N961" s="129"/>
      <c r="O961" s="129"/>
      <c r="P961" s="129"/>
      <c r="Q961" s="129"/>
      <c r="R961" s="129"/>
      <c r="S961" s="129"/>
      <c r="T961" s="129"/>
      <c r="U961" s="129"/>
      <c r="V961" s="129"/>
      <c r="W961" s="129"/>
      <c r="X961" s="129"/>
      <c r="Y961" s="129"/>
      <c r="Z961" s="129"/>
    </row>
    <row r="962" spans="1:26" ht="12.75" customHeight="1" x14ac:dyDescent="0.2">
      <c r="A962" s="129"/>
      <c r="B962" s="129"/>
      <c r="C962" s="129"/>
      <c r="D962" s="129"/>
      <c r="E962" s="129"/>
      <c r="F962" s="129"/>
      <c r="G962" s="129"/>
      <c r="H962" s="129"/>
      <c r="I962" s="129"/>
      <c r="J962" s="129"/>
      <c r="K962" s="129"/>
      <c r="L962" s="129"/>
      <c r="M962" s="129"/>
      <c r="N962" s="129"/>
      <c r="O962" s="129"/>
      <c r="P962" s="129"/>
      <c r="Q962" s="129"/>
      <c r="R962" s="129"/>
      <c r="S962" s="129"/>
      <c r="T962" s="129"/>
      <c r="U962" s="129"/>
      <c r="V962" s="129"/>
      <c r="W962" s="129"/>
      <c r="X962" s="129"/>
      <c r="Y962" s="129"/>
      <c r="Z962" s="129"/>
    </row>
    <row r="963" spans="1:26" ht="12.75" customHeight="1" x14ac:dyDescent="0.2">
      <c r="A963" s="129"/>
      <c r="B963" s="129"/>
      <c r="C963" s="129"/>
      <c r="D963" s="129"/>
      <c r="E963" s="129"/>
      <c r="F963" s="129"/>
      <c r="G963" s="129"/>
      <c r="H963" s="129"/>
      <c r="I963" s="129"/>
      <c r="J963" s="129"/>
      <c r="K963" s="129"/>
      <c r="L963" s="129"/>
      <c r="M963" s="129"/>
      <c r="N963" s="129"/>
      <c r="O963" s="129"/>
      <c r="P963" s="129"/>
      <c r="Q963" s="129"/>
      <c r="R963" s="129"/>
      <c r="S963" s="129"/>
      <c r="T963" s="129"/>
      <c r="U963" s="129"/>
      <c r="V963" s="129"/>
      <c r="W963" s="129"/>
      <c r="X963" s="129"/>
      <c r="Y963" s="129"/>
      <c r="Z963" s="129"/>
    </row>
    <row r="964" spans="1:26" ht="12.75" customHeight="1" x14ac:dyDescent="0.2">
      <c r="A964" s="129"/>
      <c r="B964" s="129"/>
      <c r="C964" s="129"/>
      <c r="D964" s="129"/>
      <c r="E964" s="129"/>
      <c r="F964" s="129"/>
      <c r="G964" s="129"/>
      <c r="H964" s="129"/>
      <c r="I964" s="129"/>
      <c r="J964" s="129"/>
      <c r="K964" s="129"/>
      <c r="L964" s="129"/>
      <c r="M964" s="129"/>
      <c r="N964" s="129"/>
      <c r="O964" s="129"/>
      <c r="P964" s="129"/>
      <c r="Q964" s="129"/>
      <c r="R964" s="129"/>
      <c r="S964" s="129"/>
      <c r="T964" s="129"/>
      <c r="U964" s="129"/>
      <c r="V964" s="129"/>
      <c r="W964" s="129"/>
      <c r="X964" s="129"/>
      <c r="Y964" s="129"/>
      <c r="Z964" s="129"/>
    </row>
    <row r="965" spans="1:26" ht="12.75" customHeight="1" x14ac:dyDescent="0.2">
      <c r="A965" s="129"/>
      <c r="B965" s="129"/>
      <c r="C965" s="129"/>
      <c r="D965" s="129"/>
      <c r="E965" s="129"/>
      <c r="F965" s="129"/>
      <c r="G965" s="129"/>
      <c r="H965" s="129"/>
      <c r="I965" s="129"/>
      <c r="J965" s="129"/>
      <c r="K965" s="129"/>
      <c r="L965" s="129"/>
      <c r="M965" s="129"/>
      <c r="N965" s="129"/>
      <c r="O965" s="129"/>
      <c r="P965" s="129"/>
      <c r="Q965" s="129"/>
      <c r="R965" s="129"/>
      <c r="S965" s="129"/>
      <c r="T965" s="129"/>
      <c r="U965" s="129"/>
      <c r="V965" s="129"/>
      <c r="W965" s="129"/>
      <c r="X965" s="129"/>
      <c r="Y965" s="129"/>
      <c r="Z965" s="129"/>
    </row>
    <row r="966" spans="1:26" ht="12.75" customHeight="1" x14ac:dyDescent="0.2">
      <c r="A966" s="129"/>
      <c r="B966" s="129"/>
      <c r="C966" s="129"/>
      <c r="D966" s="129"/>
      <c r="E966" s="129"/>
      <c r="F966" s="129"/>
      <c r="G966" s="129"/>
      <c r="H966" s="129"/>
      <c r="I966" s="129"/>
      <c r="J966" s="129"/>
      <c r="K966" s="129"/>
      <c r="L966" s="129"/>
      <c r="M966" s="129"/>
      <c r="N966" s="129"/>
      <c r="O966" s="129"/>
      <c r="P966" s="129"/>
      <c r="Q966" s="129"/>
      <c r="R966" s="129"/>
      <c r="S966" s="129"/>
      <c r="T966" s="129"/>
      <c r="U966" s="129"/>
      <c r="V966" s="129"/>
      <c r="W966" s="129"/>
      <c r="X966" s="129"/>
      <c r="Y966" s="129"/>
      <c r="Z966" s="129"/>
    </row>
    <row r="967" spans="1:26" ht="12.75" customHeight="1" x14ac:dyDescent="0.2">
      <c r="A967" s="129"/>
      <c r="B967" s="129"/>
      <c r="C967" s="129"/>
      <c r="D967" s="129"/>
      <c r="E967" s="129"/>
      <c r="F967" s="129"/>
      <c r="G967" s="129"/>
      <c r="H967" s="129"/>
      <c r="I967" s="129"/>
      <c r="J967" s="129"/>
      <c r="K967" s="129"/>
      <c r="L967" s="129"/>
      <c r="M967" s="129"/>
      <c r="N967" s="129"/>
      <c r="O967" s="129"/>
      <c r="P967" s="129"/>
      <c r="Q967" s="129"/>
      <c r="R967" s="129"/>
      <c r="S967" s="129"/>
      <c r="T967" s="129"/>
      <c r="U967" s="129"/>
      <c r="V967" s="129"/>
      <c r="W967" s="129"/>
      <c r="X967" s="129"/>
      <c r="Y967" s="129"/>
      <c r="Z967" s="129"/>
    </row>
    <row r="968" spans="1:26" ht="12.75" customHeight="1" x14ac:dyDescent="0.2">
      <c r="A968" s="129"/>
      <c r="B968" s="129"/>
      <c r="C968" s="129"/>
      <c r="D968" s="129"/>
      <c r="E968" s="129"/>
      <c r="F968" s="129"/>
      <c r="G968" s="129"/>
      <c r="H968" s="129"/>
      <c r="I968" s="129"/>
      <c r="J968" s="129"/>
      <c r="K968" s="129"/>
      <c r="L968" s="129"/>
      <c r="M968" s="129"/>
      <c r="N968" s="129"/>
      <c r="O968" s="129"/>
      <c r="P968" s="129"/>
      <c r="Q968" s="129"/>
      <c r="R968" s="129"/>
      <c r="S968" s="129"/>
      <c r="T968" s="129"/>
      <c r="U968" s="129"/>
      <c r="V968" s="129"/>
      <c r="W968" s="129"/>
      <c r="X968" s="129"/>
      <c r="Y968" s="129"/>
      <c r="Z968" s="129"/>
    </row>
    <row r="969" spans="1:26" ht="12.75" customHeight="1" x14ac:dyDescent="0.2">
      <c r="A969" s="129"/>
      <c r="B969" s="129"/>
      <c r="C969" s="129"/>
      <c r="D969" s="129"/>
      <c r="E969" s="129"/>
      <c r="F969" s="129"/>
      <c r="G969" s="129"/>
      <c r="H969" s="129"/>
      <c r="I969" s="129"/>
      <c r="J969" s="129"/>
      <c r="K969" s="129"/>
      <c r="L969" s="129"/>
      <c r="M969" s="129"/>
      <c r="N969" s="129"/>
      <c r="O969" s="129"/>
      <c r="P969" s="129"/>
      <c r="Q969" s="129"/>
      <c r="R969" s="129"/>
      <c r="S969" s="129"/>
      <c r="T969" s="129"/>
      <c r="U969" s="129"/>
      <c r="V969" s="129"/>
      <c r="W969" s="129"/>
      <c r="X969" s="129"/>
      <c r="Y969" s="129"/>
      <c r="Z969" s="129"/>
    </row>
    <row r="970" spans="1:26" ht="12.75" customHeight="1" x14ac:dyDescent="0.2">
      <c r="A970" s="129"/>
      <c r="B970" s="129"/>
      <c r="C970" s="129"/>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row>
    <row r="971" spans="1:26" ht="12.75" customHeight="1" x14ac:dyDescent="0.2">
      <c r="A971" s="129"/>
      <c r="B971" s="129"/>
      <c r="C971" s="129"/>
      <c r="D971" s="129"/>
      <c r="E971" s="129"/>
      <c r="F971" s="129"/>
      <c r="G971" s="129"/>
      <c r="H971" s="129"/>
      <c r="I971" s="129"/>
      <c r="J971" s="129"/>
      <c r="K971" s="129"/>
      <c r="L971" s="129"/>
      <c r="M971" s="129"/>
      <c r="N971" s="129"/>
      <c r="O971" s="129"/>
      <c r="P971" s="129"/>
      <c r="Q971" s="129"/>
      <c r="R971" s="129"/>
      <c r="S971" s="129"/>
      <c r="T971" s="129"/>
      <c r="U971" s="129"/>
      <c r="V971" s="129"/>
      <c r="W971" s="129"/>
      <c r="X971" s="129"/>
      <c r="Y971" s="129"/>
      <c r="Z971" s="129"/>
    </row>
    <row r="972" spans="1:26" ht="12.75" customHeight="1" x14ac:dyDescent="0.2">
      <c r="A972" s="129"/>
      <c r="B972" s="129"/>
      <c r="C972" s="129"/>
      <c r="D972" s="129"/>
      <c r="E972" s="129"/>
      <c r="F972" s="129"/>
      <c r="G972" s="129"/>
      <c r="H972" s="129"/>
      <c r="I972" s="129"/>
      <c r="J972" s="129"/>
      <c r="K972" s="129"/>
      <c r="L972" s="129"/>
      <c r="M972" s="129"/>
      <c r="N972" s="129"/>
      <c r="O972" s="129"/>
      <c r="P972" s="129"/>
      <c r="Q972" s="129"/>
      <c r="R972" s="129"/>
      <c r="S972" s="129"/>
      <c r="T972" s="129"/>
      <c r="U972" s="129"/>
      <c r="V972" s="129"/>
      <c r="W972" s="129"/>
      <c r="X972" s="129"/>
      <c r="Y972" s="129"/>
      <c r="Z972" s="129"/>
    </row>
    <row r="973" spans="1:26" ht="12.75" customHeight="1" x14ac:dyDescent="0.2">
      <c r="A973" s="129"/>
      <c r="B973" s="129"/>
      <c r="C973" s="129"/>
      <c r="D973" s="129"/>
      <c r="E973" s="129"/>
      <c r="F973" s="129"/>
      <c r="G973" s="129"/>
      <c r="H973" s="129"/>
      <c r="I973" s="129"/>
      <c r="J973" s="129"/>
      <c r="K973" s="129"/>
      <c r="L973" s="129"/>
      <c r="M973" s="129"/>
      <c r="N973" s="129"/>
      <c r="O973" s="129"/>
      <c r="P973" s="129"/>
      <c r="Q973" s="129"/>
      <c r="R973" s="129"/>
      <c r="S973" s="129"/>
      <c r="T973" s="129"/>
      <c r="U973" s="129"/>
      <c r="V973" s="129"/>
      <c r="W973" s="129"/>
      <c r="X973" s="129"/>
      <c r="Y973" s="129"/>
      <c r="Z973" s="129"/>
    </row>
    <row r="974" spans="1:26" ht="12.75" customHeight="1" x14ac:dyDescent="0.2">
      <c r="A974" s="129"/>
      <c r="B974" s="129"/>
      <c r="C974" s="129"/>
      <c r="D974" s="129"/>
      <c r="E974" s="129"/>
      <c r="F974" s="129"/>
      <c r="G974" s="129"/>
      <c r="H974" s="129"/>
      <c r="I974" s="129"/>
      <c r="J974" s="129"/>
      <c r="K974" s="129"/>
      <c r="L974" s="129"/>
      <c r="M974" s="129"/>
      <c r="N974" s="129"/>
      <c r="O974" s="129"/>
      <c r="P974" s="129"/>
      <c r="Q974" s="129"/>
      <c r="R974" s="129"/>
      <c r="S974" s="129"/>
      <c r="T974" s="129"/>
      <c r="U974" s="129"/>
      <c r="V974" s="129"/>
      <c r="W974" s="129"/>
      <c r="X974" s="129"/>
      <c r="Y974" s="129"/>
      <c r="Z974" s="129"/>
    </row>
    <row r="975" spans="1:26" ht="12.75" customHeight="1" x14ac:dyDescent="0.2">
      <c r="A975" s="129"/>
      <c r="B975" s="129"/>
      <c r="C975" s="129"/>
      <c r="D975" s="129"/>
      <c r="E975" s="129"/>
      <c r="F975" s="129"/>
      <c r="G975" s="129"/>
      <c r="H975" s="129"/>
      <c r="I975" s="129"/>
      <c r="J975" s="129"/>
      <c r="K975" s="129"/>
      <c r="L975" s="129"/>
      <c r="M975" s="129"/>
      <c r="N975" s="129"/>
      <c r="O975" s="129"/>
      <c r="P975" s="129"/>
      <c r="Q975" s="129"/>
      <c r="R975" s="129"/>
      <c r="S975" s="129"/>
      <c r="T975" s="129"/>
      <c r="U975" s="129"/>
      <c r="V975" s="129"/>
      <c r="W975" s="129"/>
      <c r="X975" s="129"/>
      <c r="Y975" s="129"/>
      <c r="Z975" s="129"/>
    </row>
    <row r="976" spans="1:26" ht="12.75" customHeight="1" x14ac:dyDescent="0.2">
      <c r="A976" s="129"/>
      <c r="B976" s="129"/>
      <c r="C976" s="129"/>
      <c r="D976" s="129"/>
      <c r="E976" s="129"/>
      <c r="F976" s="129"/>
      <c r="G976" s="129"/>
      <c r="H976" s="129"/>
      <c r="I976" s="129"/>
      <c r="J976" s="129"/>
      <c r="K976" s="129"/>
      <c r="L976" s="129"/>
      <c r="M976" s="129"/>
      <c r="N976" s="129"/>
      <c r="O976" s="129"/>
      <c r="P976" s="129"/>
      <c r="Q976" s="129"/>
      <c r="R976" s="129"/>
      <c r="S976" s="129"/>
      <c r="T976" s="129"/>
      <c r="U976" s="129"/>
      <c r="V976" s="129"/>
      <c r="W976" s="129"/>
      <c r="X976" s="129"/>
      <c r="Y976" s="129"/>
      <c r="Z976" s="129"/>
    </row>
    <row r="977" spans="1:26" ht="12.75" customHeight="1" x14ac:dyDescent="0.2">
      <c r="A977" s="129"/>
      <c r="B977" s="129"/>
      <c r="C977" s="129"/>
      <c r="D977" s="129"/>
      <c r="E977" s="129"/>
      <c r="F977" s="129"/>
      <c r="G977" s="129"/>
      <c r="H977" s="129"/>
      <c r="I977" s="129"/>
      <c r="J977" s="129"/>
      <c r="K977" s="129"/>
      <c r="L977" s="129"/>
      <c r="M977" s="129"/>
      <c r="N977" s="129"/>
      <c r="O977" s="129"/>
      <c r="P977" s="129"/>
      <c r="Q977" s="129"/>
      <c r="R977" s="129"/>
      <c r="S977" s="129"/>
      <c r="T977" s="129"/>
      <c r="U977" s="129"/>
      <c r="V977" s="129"/>
      <c r="W977" s="129"/>
      <c r="X977" s="129"/>
      <c r="Y977" s="129"/>
      <c r="Z977" s="129"/>
    </row>
    <row r="978" spans="1:26" ht="12.75" customHeight="1" x14ac:dyDescent="0.2">
      <c r="A978" s="129"/>
      <c r="B978" s="129"/>
      <c r="C978" s="129"/>
      <c r="D978" s="129"/>
      <c r="E978" s="129"/>
      <c r="F978" s="129"/>
      <c r="G978" s="129"/>
      <c r="H978" s="129"/>
      <c r="I978" s="129"/>
      <c r="J978" s="129"/>
      <c r="K978" s="129"/>
      <c r="L978" s="129"/>
      <c r="M978" s="129"/>
      <c r="N978" s="129"/>
      <c r="O978" s="129"/>
      <c r="P978" s="129"/>
      <c r="Q978" s="129"/>
      <c r="R978" s="129"/>
      <c r="S978" s="129"/>
      <c r="T978" s="129"/>
      <c r="U978" s="129"/>
      <c r="V978" s="129"/>
      <c r="W978" s="129"/>
      <c r="X978" s="129"/>
      <c r="Y978" s="129"/>
      <c r="Z978" s="129"/>
    </row>
    <row r="979" spans="1:26" ht="12.75" customHeight="1" x14ac:dyDescent="0.2">
      <c r="A979" s="129"/>
      <c r="B979" s="129"/>
      <c r="C979" s="129"/>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29"/>
    </row>
    <row r="980" spans="1:26" ht="12.75" customHeight="1" x14ac:dyDescent="0.2">
      <c r="A980" s="129"/>
      <c r="B980" s="129"/>
      <c r="C980" s="129"/>
      <c r="D980" s="129"/>
      <c r="E980" s="129"/>
      <c r="F980" s="129"/>
      <c r="G980" s="129"/>
      <c r="H980" s="129"/>
      <c r="I980" s="129"/>
      <c r="J980" s="129"/>
      <c r="K980" s="129"/>
      <c r="L980" s="129"/>
      <c r="M980" s="129"/>
      <c r="N980" s="129"/>
      <c r="O980" s="129"/>
      <c r="P980" s="129"/>
      <c r="Q980" s="129"/>
      <c r="R980" s="129"/>
      <c r="S980" s="129"/>
      <c r="T980" s="129"/>
      <c r="U980" s="129"/>
      <c r="V980" s="129"/>
      <c r="W980" s="129"/>
      <c r="X980" s="129"/>
      <c r="Y980" s="129"/>
      <c r="Z980" s="129"/>
    </row>
    <row r="981" spans="1:26" ht="12.75" customHeight="1" x14ac:dyDescent="0.2">
      <c r="A981" s="129"/>
      <c r="B981" s="129"/>
      <c r="C981" s="129"/>
      <c r="D981" s="129"/>
      <c r="E981" s="129"/>
      <c r="F981" s="129"/>
      <c r="G981" s="129"/>
      <c r="H981" s="129"/>
      <c r="I981" s="129"/>
      <c r="J981" s="129"/>
      <c r="K981" s="129"/>
      <c r="L981" s="129"/>
      <c r="M981" s="129"/>
      <c r="N981" s="129"/>
      <c r="O981" s="129"/>
      <c r="P981" s="129"/>
      <c r="Q981" s="129"/>
      <c r="R981" s="129"/>
      <c r="S981" s="129"/>
      <c r="T981" s="129"/>
      <c r="U981" s="129"/>
      <c r="V981" s="129"/>
      <c r="W981" s="129"/>
      <c r="X981" s="129"/>
      <c r="Y981" s="129"/>
      <c r="Z981" s="129"/>
    </row>
    <row r="982" spans="1:26" ht="12.75" customHeight="1" x14ac:dyDescent="0.2">
      <c r="A982" s="129"/>
      <c r="B982" s="129"/>
      <c r="C982" s="129"/>
      <c r="D982" s="129"/>
      <c r="E982" s="129"/>
      <c r="F982" s="129"/>
      <c r="G982" s="129"/>
      <c r="H982" s="129"/>
      <c r="I982" s="129"/>
      <c r="J982" s="129"/>
      <c r="K982" s="129"/>
      <c r="L982" s="129"/>
      <c r="M982" s="129"/>
      <c r="N982" s="129"/>
      <c r="O982" s="129"/>
      <c r="P982" s="129"/>
      <c r="Q982" s="129"/>
      <c r="R982" s="129"/>
      <c r="S982" s="129"/>
      <c r="T982" s="129"/>
      <c r="U982" s="129"/>
      <c r="V982" s="129"/>
      <c r="W982" s="129"/>
      <c r="X982" s="129"/>
      <c r="Y982" s="129"/>
      <c r="Z982" s="129"/>
    </row>
    <row r="983" spans="1:26" ht="12.75" customHeight="1" x14ac:dyDescent="0.2">
      <c r="A983" s="129"/>
      <c r="B983" s="129"/>
      <c r="C983" s="129"/>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row>
    <row r="984" spans="1:26" ht="12.75" customHeight="1" x14ac:dyDescent="0.2">
      <c r="A984" s="129"/>
      <c r="B984" s="129"/>
      <c r="C984" s="129"/>
      <c r="D984" s="129"/>
      <c r="E984" s="129"/>
      <c r="F984" s="129"/>
      <c r="G984" s="129"/>
      <c r="H984" s="129"/>
      <c r="I984" s="129"/>
      <c r="J984" s="129"/>
      <c r="K984" s="129"/>
      <c r="L984" s="129"/>
      <c r="M984" s="129"/>
      <c r="N984" s="129"/>
      <c r="O984" s="129"/>
      <c r="P984" s="129"/>
      <c r="Q984" s="129"/>
      <c r="R984" s="129"/>
      <c r="S984" s="129"/>
      <c r="T984" s="129"/>
      <c r="U984" s="129"/>
      <c r="V984" s="129"/>
      <c r="W984" s="129"/>
      <c r="X984" s="129"/>
      <c r="Y984" s="129"/>
      <c r="Z984" s="129"/>
    </row>
    <row r="985" spans="1:26" ht="12.75" customHeight="1" x14ac:dyDescent="0.2">
      <c r="A985" s="129"/>
      <c r="B985" s="129"/>
      <c r="C985" s="129"/>
      <c r="D985" s="129"/>
      <c r="E985" s="129"/>
      <c r="F985" s="129"/>
      <c r="G985" s="129"/>
      <c r="H985" s="129"/>
      <c r="I985" s="129"/>
      <c r="J985" s="129"/>
      <c r="K985" s="129"/>
      <c r="L985" s="129"/>
      <c r="M985" s="129"/>
      <c r="N985" s="129"/>
      <c r="O985" s="129"/>
      <c r="P985" s="129"/>
      <c r="Q985" s="129"/>
      <c r="R985" s="129"/>
      <c r="S985" s="129"/>
      <c r="T985" s="129"/>
      <c r="U985" s="129"/>
      <c r="V985" s="129"/>
      <c r="W985" s="129"/>
      <c r="X985" s="129"/>
      <c r="Y985" s="129"/>
      <c r="Z985" s="129"/>
    </row>
    <row r="986" spans="1:26" ht="12.75" customHeight="1" x14ac:dyDescent="0.2">
      <c r="A986" s="129"/>
      <c r="B986" s="129"/>
      <c r="C986" s="129"/>
      <c r="D986" s="129"/>
      <c r="E986" s="129"/>
      <c r="F986" s="129"/>
      <c r="G986" s="129"/>
      <c r="H986" s="129"/>
      <c r="I986" s="129"/>
      <c r="J986" s="129"/>
      <c r="K986" s="129"/>
      <c r="L986" s="129"/>
      <c r="M986" s="129"/>
      <c r="N986" s="129"/>
      <c r="O986" s="129"/>
      <c r="P986" s="129"/>
      <c r="Q986" s="129"/>
      <c r="R986" s="129"/>
      <c r="S986" s="129"/>
      <c r="T986" s="129"/>
      <c r="U986" s="129"/>
      <c r="V986" s="129"/>
      <c r="W986" s="129"/>
      <c r="X986" s="129"/>
      <c r="Y986" s="129"/>
      <c r="Z986" s="129"/>
    </row>
    <row r="987" spans="1:26" ht="12.75" customHeight="1" x14ac:dyDescent="0.2">
      <c r="A987" s="129"/>
      <c r="B987" s="129"/>
      <c r="C987" s="129"/>
      <c r="D987" s="129"/>
      <c r="E987" s="129"/>
      <c r="F987" s="129"/>
      <c r="G987" s="129"/>
      <c r="H987" s="129"/>
      <c r="I987" s="129"/>
      <c r="J987" s="129"/>
      <c r="K987" s="129"/>
      <c r="L987" s="129"/>
      <c r="M987" s="129"/>
      <c r="N987" s="129"/>
      <c r="O987" s="129"/>
      <c r="P987" s="129"/>
      <c r="Q987" s="129"/>
      <c r="R987" s="129"/>
      <c r="S987" s="129"/>
      <c r="T987" s="129"/>
      <c r="U987" s="129"/>
      <c r="V987" s="129"/>
      <c r="W987" s="129"/>
      <c r="X987" s="129"/>
      <c r="Y987" s="129"/>
      <c r="Z987" s="129"/>
    </row>
    <row r="988" spans="1:26" ht="12.75" customHeight="1" x14ac:dyDescent="0.2">
      <c r="A988" s="129"/>
      <c r="B988" s="129"/>
      <c r="C988" s="129"/>
      <c r="D988" s="129"/>
      <c r="E988" s="129"/>
      <c r="F988" s="129"/>
      <c r="G988" s="129"/>
      <c r="H988" s="129"/>
      <c r="I988" s="129"/>
      <c r="J988" s="129"/>
      <c r="K988" s="129"/>
      <c r="L988" s="129"/>
      <c r="M988" s="129"/>
      <c r="N988" s="129"/>
      <c r="O988" s="129"/>
      <c r="P988" s="129"/>
      <c r="Q988" s="129"/>
      <c r="R988" s="129"/>
      <c r="S988" s="129"/>
      <c r="T988" s="129"/>
      <c r="U988" s="129"/>
      <c r="V988" s="129"/>
      <c r="W988" s="129"/>
      <c r="X988" s="129"/>
      <c r="Y988" s="129"/>
      <c r="Z988" s="129"/>
    </row>
    <row r="989" spans="1:26" ht="12.75" customHeight="1" x14ac:dyDescent="0.2">
      <c r="A989" s="129"/>
      <c r="B989" s="129"/>
      <c r="C989" s="129"/>
      <c r="D989" s="129"/>
      <c r="E989" s="129"/>
      <c r="F989" s="129"/>
      <c r="G989" s="129"/>
      <c r="H989" s="129"/>
      <c r="I989" s="129"/>
      <c r="J989" s="129"/>
      <c r="K989" s="129"/>
      <c r="L989" s="129"/>
      <c r="M989" s="129"/>
      <c r="N989" s="129"/>
      <c r="O989" s="129"/>
      <c r="P989" s="129"/>
      <c r="Q989" s="129"/>
      <c r="R989" s="129"/>
      <c r="S989" s="129"/>
      <c r="T989" s="129"/>
      <c r="U989" s="129"/>
      <c r="V989" s="129"/>
      <c r="W989" s="129"/>
      <c r="X989" s="129"/>
      <c r="Y989" s="129"/>
      <c r="Z989" s="129"/>
    </row>
    <row r="990" spans="1:26" ht="12.75" customHeight="1" x14ac:dyDescent="0.2">
      <c r="A990" s="129"/>
      <c r="B990" s="129"/>
      <c r="C990" s="129"/>
      <c r="D990" s="129"/>
      <c r="E990" s="129"/>
      <c r="F990" s="129"/>
      <c r="G990" s="129"/>
      <c r="H990" s="129"/>
      <c r="I990" s="129"/>
      <c r="J990" s="129"/>
      <c r="K990" s="129"/>
      <c r="L990" s="129"/>
      <c r="M990" s="129"/>
      <c r="N990" s="129"/>
      <c r="O990" s="129"/>
      <c r="P990" s="129"/>
      <c r="Q990" s="129"/>
      <c r="R990" s="129"/>
      <c r="S990" s="129"/>
      <c r="T990" s="129"/>
      <c r="U990" s="129"/>
      <c r="V990" s="129"/>
      <c r="W990" s="129"/>
      <c r="X990" s="129"/>
      <c r="Y990" s="129"/>
      <c r="Z990" s="129"/>
    </row>
    <row r="991" spans="1:26" ht="12.75" customHeight="1" x14ac:dyDescent="0.2">
      <c r="A991" s="129"/>
      <c r="B991" s="129"/>
      <c r="C991" s="129"/>
      <c r="D991" s="129"/>
      <c r="E991" s="129"/>
      <c r="F991" s="129"/>
      <c r="G991" s="129"/>
      <c r="H991" s="129"/>
      <c r="I991" s="129"/>
      <c r="J991" s="129"/>
      <c r="K991" s="129"/>
      <c r="L991" s="129"/>
      <c r="M991" s="129"/>
      <c r="N991" s="129"/>
      <c r="O991" s="129"/>
      <c r="P991" s="129"/>
      <c r="Q991" s="129"/>
      <c r="R991" s="129"/>
      <c r="S991" s="129"/>
      <c r="T991" s="129"/>
      <c r="U991" s="129"/>
      <c r="V991" s="129"/>
      <c r="W991" s="129"/>
      <c r="X991" s="129"/>
      <c r="Y991" s="129"/>
      <c r="Z991" s="129"/>
    </row>
    <row r="992" spans="1:26" ht="12.75" customHeight="1" x14ac:dyDescent="0.2">
      <c r="A992" s="129"/>
      <c r="B992" s="129"/>
      <c r="C992" s="129"/>
      <c r="D992" s="129"/>
      <c r="E992" s="129"/>
      <c r="F992" s="129"/>
      <c r="G992" s="129"/>
      <c r="H992" s="129"/>
      <c r="I992" s="129"/>
      <c r="J992" s="129"/>
      <c r="K992" s="129"/>
      <c r="L992" s="129"/>
      <c r="M992" s="129"/>
      <c r="N992" s="129"/>
      <c r="O992" s="129"/>
      <c r="P992" s="129"/>
      <c r="Q992" s="129"/>
      <c r="R992" s="129"/>
      <c r="S992" s="129"/>
      <c r="T992" s="129"/>
      <c r="U992" s="129"/>
      <c r="V992" s="129"/>
      <c r="W992" s="129"/>
      <c r="X992" s="129"/>
      <c r="Y992" s="129"/>
      <c r="Z992" s="129"/>
    </row>
    <row r="993" spans="1:26" ht="12.75" customHeight="1" x14ac:dyDescent="0.2">
      <c r="A993" s="129"/>
      <c r="B993" s="129"/>
      <c r="C993" s="129"/>
      <c r="D993" s="129"/>
      <c r="E993" s="129"/>
      <c r="F993" s="129"/>
      <c r="G993" s="129"/>
      <c r="H993" s="129"/>
      <c r="I993" s="129"/>
      <c r="J993" s="129"/>
      <c r="K993" s="129"/>
      <c r="L993" s="129"/>
      <c r="M993" s="129"/>
      <c r="N993" s="129"/>
      <c r="O993" s="129"/>
      <c r="P993" s="129"/>
      <c r="Q993" s="129"/>
      <c r="R993" s="129"/>
      <c r="S993" s="129"/>
      <c r="T993" s="129"/>
      <c r="U993" s="129"/>
      <c r="V993" s="129"/>
      <c r="W993" s="129"/>
      <c r="X993" s="129"/>
      <c r="Y993" s="129"/>
      <c r="Z993" s="129"/>
    </row>
    <row r="994" spans="1:26" ht="12.75" customHeight="1" x14ac:dyDescent="0.2">
      <c r="A994" s="129"/>
      <c r="B994" s="129"/>
      <c r="C994" s="129"/>
      <c r="D994" s="129"/>
      <c r="E994" s="129"/>
      <c r="F994" s="129"/>
      <c r="G994" s="129"/>
      <c r="H994" s="129"/>
      <c r="I994" s="129"/>
      <c r="J994" s="129"/>
      <c r="K994" s="129"/>
      <c r="L994" s="129"/>
      <c r="M994" s="129"/>
      <c r="N994" s="129"/>
      <c r="O994" s="129"/>
      <c r="P994" s="129"/>
      <c r="Q994" s="129"/>
      <c r="R994" s="129"/>
      <c r="S994" s="129"/>
      <c r="T994" s="129"/>
      <c r="U994" s="129"/>
      <c r="V994" s="129"/>
      <c r="W994" s="129"/>
      <c r="X994" s="129"/>
      <c r="Y994" s="129"/>
      <c r="Z994" s="129"/>
    </row>
    <row r="995" spans="1:26" ht="12.75" customHeight="1" x14ac:dyDescent="0.2">
      <c r="A995" s="129"/>
      <c r="B995" s="129"/>
      <c r="C995" s="129"/>
      <c r="D995" s="129"/>
      <c r="E995" s="129"/>
      <c r="F995" s="129"/>
      <c r="G995" s="129"/>
      <c r="H995" s="129"/>
      <c r="I995" s="129"/>
      <c r="J995" s="129"/>
      <c r="K995" s="129"/>
      <c r="L995" s="129"/>
      <c r="M995" s="129"/>
      <c r="N995" s="129"/>
      <c r="O995" s="129"/>
      <c r="P995" s="129"/>
      <c r="Q995" s="129"/>
      <c r="R995" s="129"/>
      <c r="S995" s="129"/>
      <c r="T995" s="129"/>
      <c r="U995" s="129"/>
      <c r="V995" s="129"/>
      <c r="W995" s="129"/>
      <c r="X995" s="129"/>
      <c r="Y995" s="129"/>
      <c r="Z995" s="129"/>
    </row>
    <row r="996" spans="1:26" ht="12.75" customHeight="1" x14ac:dyDescent="0.2">
      <c r="A996" s="129"/>
      <c r="B996" s="129"/>
      <c r="C996" s="129"/>
      <c r="D996" s="129"/>
      <c r="E996" s="129"/>
      <c r="F996" s="129"/>
      <c r="G996" s="129"/>
      <c r="H996" s="129"/>
      <c r="I996" s="129"/>
      <c r="J996" s="129"/>
      <c r="K996" s="129"/>
      <c r="L996" s="129"/>
      <c r="M996" s="129"/>
      <c r="N996" s="129"/>
      <c r="O996" s="129"/>
      <c r="P996" s="129"/>
      <c r="Q996" s="129"/>
      <c r="R996" s="129"/>
      <c r="S996" s="129"/>
      <c r="T996" s="129"/>
      <c r="U996" s="129"/>
      <c r="V996" s="129"/>
      <c r="W996" s="129"/>
      <c r="X996" s="129"/>
      <c r="Y996" s="129"/>
      <c r="Z996" s="129"/>
    </row>
    <row r="997" spans="1:26" ht="12.75" customHeight="1" x14ac:dyDescent="0.2">
      <c r="A997" s="129"/>
      <c r="B997" s="129"/>
      <c r="C997" s="129"/>
      <c r="D997" s="129"/>
      <c r="E997" s="129"/>
      <c r="F997" s="129"/>
      <c r="G997" s="129"/>
      <c r="H997" s="129"/>
      <c r="I997" s="129"/>
      <c r="J997" s="129"/>
      <c r="K997" s="129"/>
      <c r="L997" s="129"/>
      <c r="M997" s="129"/>
      <c r="N997" s="129"/>
      <c r="O997" s="129"/>
      <c r="P997" s="129"/>
      <c r="Q997" s="129"/>
      <c r="R997" s="129"/>
      <c r="S997" s="129"/>
      <c r="T997" s="129"/>
      <c r="U997" s="129"/>
      <c r="V997" s="129"/>
      <c r="W997" s="129"/>
      <c r="X997" s="129"/>
      <c r="Y997" s="129"/>
      <c r="Z997" s="129"/>
    </row>
    <row r="998" spans="1:26" ht="12.75" customHeight="1" x14ac:dyDescent="0.2">
      <c r="A998" s="129"/>
      <c r="B998" s="129"/>
      <c r="C998" s="129"/>
      <c r="D998" s="129"/>
      <c r="E998" s="129"/>
      <c r="F998" s="129"/>
      <c r="G998" s="129"/>
      <c r="H998" s="129"/>
      <c r="I998" s="129"/>
      <c r="J998" s="129"/>
      <c r="K998" s="129"/>
      <c r="L998" s="129"/>
      <c r="M998" s="129"/>
      <c r="N998" s="129"/>
      <c r="O998" s="129"/>
      <c r="P998" s="129"/>
      <c r="Q998" s="129"/>
      <c r="R998" s="129"/>
      <c r="S998" s="129"/>
      <c r="T998" s="129"/>
      <c r="U998" s="129"/>
      <c r="V998" s="129"/>
      <c r="W998" s="129"/>
      <c r="X998" s="129"/>
      <c r="Y998" s="129"/>
      <c r="Z998" s="129"/>
    </row>
    <row r="999" spans="1:26" ht="12.75" customHeight="1" x14ac:dyDescent="0.2">
      <c r="A999" s="129"/>
      <c r="B999" s="129"/>
      <c r="C999" s="129"/>
      <c r="D999" s="129"/>
      <c r="E999" s="129"/>
      <c r="F999" s="129"/>
      <c r="G999" s="129"/>
      <c r="H999" s="129"/>
      <c r="I999" s="129"/>
      <c r="J999" s="129"/>
      <c r="K999" s="129"/>
      <c r="L999" s="129"/>
      <c r="M999" s="129"/>
      <c r="N999" s="129"/>
      <c r="O999" s="129"/>
      <c r="P999" s="129"/>
      <c r="Q999" s="129"/>
      <c r="R999" s="129"/>
      <c r="S999" s="129"/>
      <c r="T999" s="129"/>
      <c r="U999" s="129"/>
      <c r="V999" s="129"/>
      <c r="W999" s="129"/>
      <c r="X999" s="129"/>
      <c r="Y999" s="129"/>
      <c r="Z999" s="129"/>
    </row>
    <row r="1000" spans="1:26" ht="12.75" customHeight="1" x14ac:dyDescent="0.2">
      <c r="A1000" s="129"/>
      <c r="B1000" s="129"/>
      <c r="C1000" s="129"/>
      <c r="D1000" s="129"/>
      <c r="E1000" s="129"/>
      <c r="F1000" s="129"/>
      <c r="G1000" s="129"/>
      <c r="H1000" s="129"/>
      <c r="I1000" s="129"/>
      <c r="J1000" s="129"/>
      <c r="K1000" s="129"/>
      <c r="L1000" s="129"/>
      <c r="M1000" s="129"/>
      <c r="N1000" s="129"/>
      <c r="O1000" s="129"/>
      <c r="P1000" s="129"/>
      <c r="Q1000" s="129"/>
      <c r="R1000" s="129"/>
      <c r="S1000" s="129"/>
      <c r="T1000" s="129"/>
      <c r="U1000" s="129"/>
      <c r="V1000" s="129"/>
      <c r="W1000" s="129"/>
      <c r="X1000" s="129"/>
      <c r="Y1000" s="129"/>
      <c r="Z1000" s="129"/>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HP</cp:lastModifiedBy>
  <cp:lastPrinted>2022-11-07T17:35:34Z</cp:lastPrinted>
  <dcterms:created xsi:type="dcterms:W3CDTF">2020-03-24T23:12:47Z</dcterms:created>
  <dcterms:modified xsi:type="dcterms:W3CDTF">2022-11-07T17:36:13Z</dcterms:modified>
</cp:coreProperties>
</file>