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GCALIDAD\Documents\SGC\AUDITORIAS\AUDITORIA 2023\SISTEMA DE GESTIÓN DE CALIDAD\"/>
    </mc:Choice>
  </mc:AlternateContent>
  <bookViews>
    <workbookView xWindow="0" yWindow="0" windowWidth="20490" windowHeight="7650" activeTab="1"/>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62913"/>
  <extLst>
    <ext uri="GoogleSheetsCustomDataVersion1">
      <go:sheetsCustomData xmlns:go="http://customooxmlschemas.google.com/" r:id="rId13" roundtripDataSignature="AMtx7mhYriGShfAogEmfWluIpwXAeg3NNQ=="/>
    </ext>
  </extLst>
</workbook>
</file>

<file path=xl/calcChain.xml><?xml version="1.0" encoding="utf-8"?>
<calcChain xmlns="http://schemas.openxmlformats.org/spreadsheetml/2006/main">
  <c r="Q11" i="2" l="1"/>
  <c r="F221" i="5" l="1"/>
  <c r="F220" i="5"/>
  <c r="F219" i="5"/>
  <c r="F218" i="5"/>
  <c r="F217" i="5"/>
  <c r="F216" i="5"/>
  <c r="F215" i="5"/>
  <c r="F214" i="5"/>
  <c r="F213" i="5"/>
  <c r="F212" i="5"/>
  <c r="F211" i="5"/>
  <c r="F210" i="5"/>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69" i="2"/>
  <c r="Q69" i="2"/>
  <c r="T68" i="2"/>
  <c r="Q68" i="2"/>
  <c r="T67" i="2"/>
  <c r="Q67" i="2"/>
  <c r="T66" i="2"/>
  <c r="Q66" i="2"/>
  <c r="T65" i="2"/>
  <c r="Q65" i="2"/>
  <c r="T64" i="2"/>
  <c r="Q64" i="2"/>
  <c r="H64" i="2"/>
  <c r="T63" i="2"/>
  <c r="Q63" i="2"/>
  <c r="T62" i="2"/>
  <c r="Q62" i="2"/>
  <c r="T61" i="2"/>
  <c r="Q61" i="2"/>
  <c r="T60" i="2"/>
  <c r="Q60" i="2"/>
  <c r="AB61" i="2" s="1"/>
  <c r="AA61" i="2" s="1"/>
  <c r="T59" i="2"/>
  <c r="Q59" i="2"/>
  <c r="X60" i="2" s="1"/>
  <c r="T58" i="2"/>
  <c r="Q58" i="2"/>
  <c r="X58" i="2" s="1"/>
  <c r="H58" i="2"/>
  <c r="T57" i="2"/>
  <c r="Q57" i="2"/>
  <c r="T56" i="2"/>
  <c r="Q56" i="2"/>
  <c r="T55" i="2"/>
  <c r="Q55" i="2"/>
  <c r="T54" i="2"/>
  <c r="Q54" i="2"/>
  <c r="T53" i="2"/>
  <c r="Q53" i="2"/>
  <c r="T52" i="2"/>
  <c r="Q52" i="2"/>
  <c r="H52" i="2"/>
  <c r="X51" i="2"/>
  <c r="Z51" i="2" s="1"/>
  <c r="T51" i="2"/>
  <c r="Q51" i="2"/>
  <c r="T50" i="2"/>
  <c r="Q50" i="2"/>
  <c r="AB51" i="2" s="1"/>
  <c r="AA51" i="2" s="1"/>
  <c r="T49" i="2"/>
  <c r="Q49" i="2"/>
  <c r="AB50" i="2" s="1"/>
  <c r="AA50" i="2" s="1"/>
  <c r="T48" i="2"/>
  <c r="Q48" i="2"/>
  <c r="AB49" i="2" s="1"/>
  <c r="AA49" i="2" s="1"/>
  <c r="T47" i="2"/>
  <c r="Q47" i="2"/>
  <c r="T46" i="2"/>
  <c r="Q46" i="2"/>
  <c r="X46" i="2" s="1"/>
  <c r="Z46" i="2" s="1"/>
  <c r="H46" i="2"/>
  <c r="I46" i="2" s="1"/>
  <c r="T45" i="2"/>
  <c r="Q45" i="2"/>
  <c r="T44" i="2"/>
  <c r="Q44" i="2"/>
  <c r="T43" i="2"/>
  <c r="Q43" i="2"/>
  <c r="T42" i="2"/>
  <c r="Q42" i="2"/>
  <c r="T41" i="2"/>
  <c r="Q41" i="2"/>
  <c r="AB42" i="2" s="1"/>
  <c r="AA42" i="2" s="1"/>
  <c r="T40" i="2"/>
  <c r="Q40" i="2"/>
  <c r="H40" i="2"/>
  <c r="I40" i="2" s="1"/>
  <c r="T39" i="2"/>
  <c r="Q39" i="2"/>
  <c r="T38" i="2"/>
  <c r="Q38" i="2"/>
  <c r="T37" i="2"/>
  <c r="Q37" i="2"/>
  <c r="X38" i="2" s="1"/>
  <c r="Z38" i="2" s="1"/>
  <c r="T36" i="2"/>
  <c r="Q36" i="2"/>
  <c r="T35" i="2"/>
  <c r="Q35" i="2"/>
  <c r="X36" i="2" s="1"/>
  <c r="Z36" i="2" s="1"/>
  <c r="T34" i="2"/>
  <c r="Q34" i="2"/>
  <c r="X34" i="2" s="1"/>
  <c r="Z34" i="2" s="1"/>
  <c r="H34" i="2"/>
  <c r="T33" i="2"/>
  <c r="Q33" i="2"/>
  <c r="T32" i="2"/>
  <c r="Q32" i="2"/>
  <c r="T31" i="2"/>
  <c r="Q31" i="2"/>
  <c r="AB32" i="2" s="1"/>
  <c r="AA32" i="2" s="1"/>
  <c r="T30" i="2"/>
  <c r="Q30" i="2"/>
  <c r="T29" i="2"/>
  <c r="Q29" i="2"/>
  <c r="T28" i="2"/>
  <c r="Q28" i="2"/>
  <c r="H28" i="2"/>
  <c r="I28" i="2" s="1"/>
  <c r="T27" i="2"/>
  <c r="Q27" i="2"/>
  <c r="AB27" i="2" s="1"/>
  <c r="AA27" i="2" s="1"/>
  <c r="AB26" i="2"/>
  <c r="AA26" i="2" s="1"/>
  <c r="T26" i="2"/>
  <c r="Q26" i="2"/>
  <c r="T25" i="2"/>
  <c r="Q25" i="2"/>
  <c r="X26" i="2" s="1"/>
  <c r="Z26" i="2" s="1"/>
  <c r="T24" i="2"/>
  <c r="Q24" i="2"/>
  <c r="X25" i="2" s="1"/>
  <c r="Z25" i="2" s="1"/>
  <c r="AB23" i="2"/>
  <c r="AA23" i="2" s="1"/>
  <c r="T23" i="2"/>
  <c r="Q23" i="2"/>
  <c r="AB24" i="2" s="1"/>
  <c r="AA24" i="2" s="1"/>
  <c r="AB22" i="2"/>
  <c r="AA22" i="2" s="1"/>
  <c r="T22" i="2"/>
  <c r="Q22" i="2"/>
  <c r="X23" i="2" s="1"/>
  <c r="Z23" i="2" s="1"/>
  <c r="H22" i="2"/>
  <c r="T21" i="2"/>
  <c r="Q21" i="2"/>
  <c r="T20" i="2"/>
  <c r="Q20" i="2"/>
  <c r="T19" i="2"/>
  <c r="Q19" i="2"/>
  <c r="T18" i="2"/>
  <c r="Q18" i="2"/>
  <c r="AB19" i="2" s="1"/>
  <c r="AA19" i="2" s="1"/>
  <c r="T17" i="2"/>
  <c r="Q17" i="2"/>
  <c r="T16" i="2"/>
  <c r="Q16" i="2"/>
  <c r="H16" i="2"/>
  <c r="I16" i="2" s="1"/>
  <c r="T15" i="2"/>
  <c r="Q15" i="2"/>
  <c r="AB14" i="2"/>
  <c r="AA14" i="2" s="1"/>
  <c r="T14" i="2"/>
  <c r="Q14" i="2"/>
  <c r="AB15" i="2" s="1"/>
  <c r="AA15" i="2" s="1"/>
  <c r="T13" i="2"/>
  <c r="Q13" i="2"/>
  <c r="X14" i="2" s="1"/>
  <c r="Z14" i="2" s="1"/>
  <c r="T12" i="2"/>
  <c r="Q12" i="2"/>
  <c r="AB13" i="2" s="1"/>
  <c r="AA13" i="2" s="1"/>
  <c r="T11" i="2"/>
  <c r="T10" i="2"/>
  <c r="Q10" i="2"/>
  <c r="H10" i="2"/>
  <c r="B221" i="5"/>
  <c r="B222" i="5"/>
  <c r="B223" i="5"/>
  <c r="H210" i="5"/>
  <c r="X27" i="2" l="1"/>
  <c r="Z27" i="2" s="1"/>
  <c r="AB37" i="2"/>
  <c r="AA37" i="2" s="1"/>
  <c r="X48" i="2"/>
  <c r="AB30" i="2"/>
  <c r="AA30" i="2" s="1"/>
  <c r="AB63" i="2"/>
  <c r="AA63" i="2" s="1"/>
  <c r="X15" i="2"/>
  <c r="Z15" i="2" s="1"/>
  <c r="AB39" i="2"/>
  <c r="AA39" i="2" s="1"/>
  <c r="AB17" i="2"/>
  <c r="AA17" i="2" s="1"/>
  <c r="AB21" i="2"/>
  <c r="AA21" i="2" s="1"/>
  <c r="X24" i="2"/>
  <c r="Z24" i="2" s="1"/>
  <c r="AB25" i="2"/>
  <c r="AA25" i="2" s="1"/>
  <c r="AB44" i="2"/>
  <c r="AA44" i="2" s="1"/>
  <c r="X62" i="2"/>
  <c r="Z48" i="2"/>
  <c r="Y48" i="2"/>
  <c r="X13" i="2"/>
  <c r="Z13" i="2" s="1"/>
  <c r="X22" i="2"/>
  <c r="Z22" i="2" s="1"/>
  <c r="AB29" i="2"/>
  <c r="AA29" i="2" s="1"/>
  <c r="AB33" i="2"/>
  <c r="AA33" i="2" s="1"/>
  <c r="AB34" i="2"/>
  <c r="AA34" i="2" s="1"/>
  <c r="AB36" i="2"/>
  <c r="AA36" i="2" s="1"/>
  <c r="AB38" i="2"/>
  <c r="AA38" i="2" s="1"/>
  <c r="AB46" i="2"/>
  <c r="AA46" i="2" s="1"/>
  <c r="X50" i="2"/>
  <c r="AB58" i="2"/>
  <c r="AA58" i="2" s="1"/>
  <c r="AB60" i="2"/>
  <c r="AA60" i="2" s="1"/>
  <c r="AB62" i="2"/>
  <c r="AA62" i="2" s="1"/>
  <c r="AB48" i="2"/>
  <c r="AA48" i="2" s="1"/>
  <c r="AB18" i="2"/>
  <c r="AA18" i="2" s="1"/>
  <c r="X35" i="2"/>
  <c r="Z35" i="2" s="1"/>
  <c r="X37" i="2"/>
  <c r="Z37" i="2" s="1"/>
  <c r="X39" i="2"/>
  <c r="Z39" i="2" s="1"/>
  <c r="AB43" i="2"/>
  <c r="AA43" i="2" s="1"/>
  <c r="X47" i="2"/>
  <c r="Z47" i="2" s="1"/>
  <c r="X59" i="2"/>
  <c r="X61" i="2"/>
  <c r="X63" i="2"/>
  <c r="AB31" i="2"/>
  <c r="AA31" i="2" s="1"/>
  <c r="AB35" i="2"/>
  <c r="AA35" i="2" s="1"/>
  <c r="AB47" i="2"/>
  <c r="AA47" i="2" s="1"/>
  <c r="X49" i="2"/>
  <c r="Z49" i="2" s="1"/>
  <c r="AB59" i="2"/>
  <c r="AA59" i="2" s="1"/>
  <c r="AB20" i="2"/>
  <c r="AA20" i="2" s="1"/>
  <c r="AB41" i="2"/>
  <c r="AA41" i="2" s="1"/>
  <c r="K58" i="2"/>
  <c r="L58" i="2" s="1"/>
  <c r="N34" i="3" s="1"/>
  <c r="K46" i="2"/>
  <c r="L46" i="2" s="1"/>
  <c r="AB18" i="3" s="1"/>
  <c r="K64" i="2"/>
  <c r="L64" i="2" s="1"/>
  <c r="AH44" i="3" s="1"/>
  <c r="K52" i="2"/>
  <c r="L52" i="2" s="1"/>
  <c r="X42" i="3" s="1"/>
  <c r="K34" i="2"/>
  <c r="L34" i="2" s="1"/>
  <c r="M34" i="2" s="1"/>
  <c r="K22" i="2"/>
  <c r="L22" i="2" s="1"/>
  <c r="M22" i="2" s="1"/>
  <c r="K10" i="2"/>
  <c r="L10" i="2" s="1"/>
  <c r="M10" i="2" s="1"/>
  <c r="AB10" i="2" s="1"/>
  <c r="K28" i="2"/>
  <c r="L28" i="2" s="1"/>
  <c r="J40" i="3" s="1"/>
  <c r="K16" i="2"/>
  <c r="L16" i="2" s="1"/>
  <c r="X38" i="3" s="1"/>
  <c r="K40" i="2"/>
  <c r="L40" i="2" s="1"/>
  <c r="T16" i="3" s="1"/>
  <c r="AB45" i="2"/>
  <c r="AA45" i="2" s="1"/>
  <c r="X45" i="2"/>
  <c r="AD52" i="4"/>
  <c r="R52" i="4"/>
  <c r="AJ42" i="4"/>
  <c r="X42" i="4"/>
  <c r="L42" i="4"/>
  <c r="L52" i="4"/>
  <c r="X52" i="4"/>
  <c r="AD42" i="4"/>
  <c r="R42" i="4"/>
  <c r="AJ52" i="4"/>
  <c r="AJ32" i="4"/>
  <c r="X32" i="4"/>
  <c r="L32" i="4"/>
  <c r="AD22" i="4"/>
  <c r="R22" i="4"/>
  <c r="AD12" i="4"/>
  <c r="R12" i="4"/>
  <c r="R32" i="4"/>
  <c r="X22" i="4"/>
  <c r="AJ12" i="4"/>
  <c r="AD32" i="4"/>
  <c r="AJ22" i="4"/>
  <c r="L12" i="4"/>
  <c r="AB53" i="2"/>
  <c r="AA53" i="2" s="1"/>
  <c r="X53" i="2"/>
  <c r="AB52" i="2"/>
  <c r="AA52" i="2" s="1"/>
  <c r="X52" i="2"/>
  <c r="AB54" i="2"/>
  <c r="AA54" i="2" s="1"/>
  <c r="X54" i="2"/>
  <c r="AB68" i="2"/>
  <c r="AA68" i="2" s="1"/>
  <c r="X68" i="2"/>
  <c r="X12" i="4"/>
  <c r="I10" i="2"/>
  <c r="X10" i="2" s="1"/>
  <c r="Y14" i="2"/>
  <c r="I22" i="2"/>
  <c r="Y22" i="2"/>
  <c r="Y23" i="2"/>
  <c r="Y24" i="2"/>
  <c r="Y25" i="2"/>
  <c r="Y26" i="2"/>
  <c r="Y27" i="2"/>
  <c r="I34" i="2"/>
  <c r="Y34" i="2"/>
  <c r="Y35" i="2"/>
  <c r="Y36" i="2"/>
  <c r="Y37" i="2"/>
  <c r="Y38" i="2"/>
  <c r="Y47" i="2"/>
  <c r="AB57" i="2"/>
  <c r="AA57" i="2" s="1"/>
  <c r="X57" i="2"/>
  <c r="AB67" i="2"/>
  <c r="AA67" i="2" s="1"/>
  <c r="X67" i="2"/>
  <c r="X16" i="2"/>
  <c r="AB16" i="2"/>
  <c r="AA16" i="2" s="1"/>
  <c r="X17" i="2"/>
  <c r="X18" i="2"/>
  <c r="X19" i="2"/>
  <c r="X20" i="2"/>
  <c r="X21" i="2"/>
  <c r="X28" i="2"/>
  <c r="AB28" i="2"/>
  <c r="AA28" i="2" s="1"/>
  <c r="X29" i="2"/>
  <c r="X30" i="2"/>
  <c r="X31" i="2"/>
  <c r="X32" i="2"/>
  <c r="X33" i="2"/>
  <c r="X40" i="2"/>
  <c r="AB40" i="2"/>
  <c r="AA40" i="2" s="1"/>
  <c r="X41" i="2"/>
  <c r="X42" i="2"/>
  <c r="X43" i="2"/>
  <c r="X44" i="2"/>
  <c r="Y46" i="2"/>
  <c r="AC48" i="2"/>
  <c r="Y49" i="2"/>
  <c r="Y51" i="2"/>
  <c r="AB56" i="2"/>
  <c r="AA56" i="2" s="1"/>
  <c r="X56" i="2"/>
  <c r="AB66" i="2"/>
  <c r="AA66" i="2" s="1"/>
  <c r="X66" i="2"/>
  <c r="L22" i="4"/>
  <c r="AB55" i="2"/>
  <c r="AA55" i="2" s="1"/>
  <c r="X55" i="2"/>
  <c r="I58" i="2"/>
  <c r="Z58" i="2"/>
  <c r="Y58" i="2"/>
  <c r="Z59" i="2"/>
  <c r="Y59" i="2"/>
  <c r="Z60" i="2"/>
  <c r="Y60" i="2"/>
  <c r="Z61" i="2"/>
  <c r="Y61" i="2"/>
  <c r="Z62" i="2"/>
  <c r="Y62" i="2"/>
  <c r="Z63" i="2"/>
  <c r="Y63" i="2"/>
  <c r="AB65" i="2"/>
  <c r="AA65" i="2" s="1"/>
  <c r="X65" i="2"/>
  <c r="AB64" i="2"/>
  <c r="AA64" i="2" s="1"/>
  <c r="X64" i="2"/>
  <c r="AB69" i="2"/>
  <c r="AA69" i="2" s="1"/>
  <c r="X69" i="2"/>
  <c r="I52" i="2"/>
  <c r="I64" i="2"/>
  <c r="Y15" i="2" l="1"/>
  <c r="Y39" i="2"/>
  <c r="Y13" i="2"/>
  <c r="AH10" i="3"/>
  <c r="AH26" i="3"/>
  <c r="J18" i="3"/>
  <c r="AJ16" i="3"/>
  <c r="J42" i="3"/>
  <c r="AL16" i="3"/>
  <c r="AB34" i="3"/>
  <c r="N22" i="2"/>
  <c r="AF6" i="3"/>
  <c r="AB26" i="3"/>
  <c r="T38" i="3"/>
  <c r="AL24" i="3"/>
  <c r="AL38" i="3"/>
  <c r="V34" i="3"/>
  <c r="V10" i="3"/>
  <c r="T40" i="3"/>
  <c r="Z16" i="3"/>
  <c r="AL26" i="3"/>
  <c r="Z10" i="3"/>
  <c r="T34" i="3"/>
  <c r="T32" i="3"/>
  <c r="N46" i="2"/>
  <c r="AL40" i="3"/>
  <c r="L24" i="3"/>
  <c r="P26" i="3"/>
  <c r="AF32" i="3"/>
  <c r="T30" i="3"/>
  <c r="L32" i="3"/>
  <c r="Z14" i="3"/>
  <c r="Z18" i="3"/>
  <c r="AD30" i="3"/>
  <c r="N26" i="3"/>
  <c r="Z26" i="3"/>
  <c r="X14" i="3"/>
  <c r="AL6" i="3"/>
  <c r="AF14" i="3"/>
  <c r="N58" i="2"/>
  <c r="AF10" i="3"/>
  <c r="AL18" i="3"/>
  <c r="AF18" i="3"/>
  <c r="Z42" i="3"/>
  <c r="L6" i="3"/>
  <c r="N42" i="3"/>
  <c r="AL14" i="3"/>
  <c r="AF38" i="3"/>
  <c r="AD6" i="3"/>
  <c r="X30" i="3"/>
  <c r="N14" i="3"/>
  <c r="AF30" i="3"/>
  <c r="AF26" i="3"/>
  <c r="T10" i="3"/>
  <c r="L14" i="3"/>
  <c r="N10" i="3"/>
  <c r="AL22" i="3"/>
  <c r="Z6" i="3"/>
  <c r="T18" i="3"/>
  <c r="T6" i="3"/>
  <c r="R30" i="3"/>
  <c r="T42" i="3"/>
  <c r="Z34" i="3"/>
  <c r="Z38" i="3"/>
  <c r="AF34" i="3"/>
  <c r="R38" i="3"/>
  <c r="AJ22" i="3"/>
  <c r="N30" i="3"/>
  <c r="AF42" i="3"/>
  <c r="T26" i="3"/>
  <c r="L38" i="3"/>
  <c r="T22" i="3"/>
  <c r="AL30" i="3"/>
  <c r="N8" i="3"/>
  <c r="AF16" i="3"/>
  <c r="AD32" i="3"/>
  <c r="J26" i="3"/>
  <c r="AB42" i="3"/>
  <c r="AL8" i="3"/>
  <c r="AF24" i="3"/>
  <c r="X24" i="3"/>
  <c r="R16" i="3"/>
  <c r="P18" i="3"/>
  <c r="J34" i="3"/>
  <c r="N24" i="3"/>
  <c r="Z8" i="3"/>
  <c r="L16" i="3"/>
  <c r="P34" i="3"/>
  <c r="AH42" i="3"/>
  <c r="AL32" i="3"/>
  <c r="Z24" i="3"/>
  <c r="Z50" i="2"/>
  <c r="Y50" i="2"/>
  <c r="AJ24" i="3"/>
  <c r="J10" i="3"/>
  <c r="AB10" i="3"/>
  <c r="N40" i="3"/>
  <c r="Z40" i="3"/>
  <c r="L40" i="3"/>
  <c r="AJ40" i="3"/>
  <c r="L22" i="3"/>
  <c r="AJ38" i="3"/>
  <c r="AD38" i="3"/>
  <c r="L8" i="3"/>
  <c r="N34" i="2"/>
  <c r="X8" i="3"/>
  <c r="R32" i="3"/>
  <c r="R14" i="3"/>
  <c r="AJ6" i="3"/>
  <c r="L30" i="3"/>
  <c r="AD22" i="3"/>
  <c r="X22" i="3"/>
  <c r="AL34" i="3"/>
  <c r="AD16" i="3"/>
  <c r="X40" i="3"/>
  <c r="R6" i="3"/>
  <c r="AJ14" i="3"/>
  <c r="AJ30" i="3"/>
  <c r="AD14" i="3"/>
  <c r="X6" i="3"/>
  <c r="AJ32" i="3"/>
  <c r="AD8" i="3"/>
  <c r="AD40" i="3"/>
  <c r="X32" i="3"/>
  <c r="R24" i="3"/>
  <c r="AJ8" i="3"/>
  <c r="AD24" i="3"/>
  <c r="X16" i="3"/>
  <c r="R8" i="3"/>
  <c r="R40" i="3"/>
  <c r="V42" i="3"/>
  <c r="T8" i="3"/>
  <c r="P10" i="3"/>
  <c r="P42" i="3"/>
  <c r="AH18" i="3"/>
  <c r="AH34" i="3"/>
  <c r="N16" i="3"/>
  <c r="N32" i="3"/>
  <c r="AF8" i="3"/>
  <c r="AF40" i="3"/>
  <c r="Z32" i="3"/>
  <c r="Z22" i="3"/>
  <c r="T14" i="3"/>
  <c r="N6" i="3"/>
  <c r="N22" i="3"/>
  <c r="N38" i="3"/>
  <c r="AF22" i="3"/>
  <c r="AH28" i="3"/>
  <c r="AH36" i="3"/>
  <c r="V36" i="3"/>
  <c r="J20" i="3"/>
  <c r="AB44" i="3"/>
  <c r="V12" i="3"/>
  <c r="AB12" i="3"/>
  <c r="X10" i="3"/>
  <c r="V30" i="3"/>
  <c r="N64" i="2"/>
  <c r="AB28" i="3"/>
  <c r="J28" i="3"/>
  <c r="P22" i="3"/>
  <c r="J22" i="3"/>
  <c r="J16" i="3"/>
  <c r="AH38" i="3"/>
  <c r="J32" i="3"/>
  <c r="AJ26" i="3"/>
  <c r="AB8" i="3"/>
  <c r="J30" i="3"/>
  <c r="V40" i="3"/>
  <c r="AH30" i="3"/>
  <c r="J6" i="3"/>
  <c r="AB6" i="3"/>
  <c r="AB16" i="3"/>
  <c r="V8" i="3"/>
  <c r="L18" i="3"/>
  <c r="P32" i="3"/>
  <c r="J38" i="3"/>
  <c r="AH6" i="3"/>
  <c r="AB38" i="3"/>
  <c r="Y43" i="2"/>
  <c r="Z43" i="2"/>
  <c r="Y17" i="2"/>
  <c r="Z17" i="2"/>
  <c r="AG50" i="4"/>
  <c r="U50" i="4"/>
  <c r="AM50" i="4"/>
  <c r="AA50" i="4"/>
  <c r="O50" i="4"/>
  <c r="AM40" i="4"/>
  <c r="AA40" i="4"/>
  <c r="O40" i="4"/>
  <c r="AG30" i="4"/>
  <c r="U30" i="4"/>
  <c r="U40" i="4"/>
  <c r="AM30" i="4"/>
  <c r="AA30" i="4"/>
  <c r="O30" i="4"/>
  <c r="AG40" i="4"/>
  <c r="AM20" i="4"/>
  <c r="AA20" i="4"/>
  <c r="O20" i="4"/>
  <c r="AM10" i="4"/>
  <c r="AA10" i="4"/>
  <c r="AG20" i="4"/>
  <c r="U20" i="4"/>
  <c r="AG10" i="4"/>
  <c r="U10" i="4"/>
  <c r="O10" i="4"/>
  <c r="AC39" i="2"/>
  <c r="AG48" i="4"/>
  <c r="U48" i="4"/>
  <c r="AM48" i="4"/>
  <c r="AA48" i="4"/>
  <c r="O48" i="4"/>
  <c r="AM38" i="4"/>
  <c r="AA38" i="4"/>
  <c r="O38" i="4"/>
  <c r="U38" i="4"/>
  <c r="AG28" i="4"/>
  <c r="AG38" i="4"/>
  <c r="AA28" i="4"/>
  <c r="O28" i="4"/>
  <c r="AM18" i="4"/>
  <c r="AA18" i="4"/>
  <c r="O18" i="4"/>
  <c r="U28" i="4"/>
  <c r="AG18" i="4"/>
  <c r="U18" i="4"/>
  <c r="AM28" i="4"/>
  <c r="AG8" i="4"/>
  <c r="U8" i="4"/>
  <c r="AM8" i="4"/>
  <c r="AA8" i="4"/>
  <c r="O8" i="4"/>
  <c r="AC27" i="2"/>
  <c r="AG46" i="4"/>
  <c r="U46" i="4"/>
  <c r="AM46" i="4"/>
  <c r="AA46" i="4"/>
  <c r="O46" i="4"/>
  <c r="AM36" i="4"/>
  <c r="AG36" i="4"/>
  <c r="U36" i="4"/>
  <c r="O36" i="4"/>
  <c r="AM26" i="4"/>
  <c r="AA26" i="4"/>
  <c r="O26" i="4"/>
  <c r="AM16" i="4"/>
  <c r="AA16" i="4"/>
  <c r="O16" i="4"/>
  <c r="AA36" i="4"/>
  <c r="AG26" i="4"/>
  <c r="U26" i="4"/>
  <c r="AG16" i="4"/>
  <c r="U16" i="4"/>
  <c r="AG6" i="4"/>
  <c r="U6" i="4"/>
  <c r="AM6" i="4"/>
  <c r="AA6" i="4"/>
  <c r="O6" i="4"/>
  <c r="AC15" i="2"/>
  <c r="Y54" i="2"/>
  <c r="Z54" i="2"/>
  <c r="M52" i="2"/>
  <c r="AD42" i="3"/>
  <c r="AD10" i="3"/>
  <c r="AD18" i="3"/>
  <c r="AD26" i="3"/>
  <c r="AD34" i="3"/>
  <c r="L26" i="3"/>
  <c r="R10" i="3"/>
  <c r="AB40" i="3"/>
  <c r="Y55" i="2"/>
  <c r="Z55" i="2"/>
  <c r="Y66" i="2"/>
  <c r="Z66" i="2"/>
  <c r="AG54" i="4"/>
  <c r="U54" i="4"/>
  <c r="AM54" i="4"/>
  <c r="AA54" i="4"/>
  <c r="O54" i="4"/>
  <c r="AM44" i="4"/>
  <c r="AA44" i="4"/>
  <c r="O44" i="4"/>
  <c r="U44" i="4"/>
  <c r="AG34" i="4"/>
  <c r="U34" i="4"/>
  <c r="AG44" i="4"/>
  <c r="AM34" i="4"/>
  <c r="AA34" i="4"/>
  <c r="O34" i="4"/>
  <c r="AM24" i="4"/>
  <c r="AA24" i="4"/>
  <c r="O24" i="4"/>
  <c r="AM14" i="4"/>
  <c r="AA14" i="4"/>
  <c r="O14" i="4"/>
  <c r="AG24" i="4"/>
  <c r="U24" i="4"/>
  <c r="AG14" i="4"/>
  <c r="U14" i="4"/>
  <c r="AC63" i="2"/>
  <c r="AC54" i="4"/>
  <c r="Q54" i="4"/>
  <c r="AI54" i="4"/>
  <c r="W54" i="4"/>
  <c r="K54" i="4"/>
  <c r="AI44" i="4"/>
  <c r="W44" i="4"/>
  <c r="K44" i="4"/>
  <c r="AC34" i="4"/>
  <c r="Q34" i="4"/>
  <c r="Q44" i="4"/>
  <c r="AC44" i="4"/>
  <c r="AI34" i="4"/>
  <c r="W34" i="4"/>
  <c r="K34" i="4"/>
  <c r="AI24" i="4"/>
  <c r="W24" i="4"/>
  <c r="K24" i="4"/>
  <c r="AI14" i="4"/>
  <c r="W14" i="4"/>
  <c r="K14" i="4"/>
  <c r="AC24" i="4"/>
  <c r="Q24" i="4"/>
  <c r="AC14" i="4"/>
  <c r="Q14" i="4"/>
  <c r="AC59" i="2"/>
  <c r="Y40" i="2"/>
  <c r="Z40" i="2"/>
  <c r="Y30" i="2"/>
  <c r="Z30" i="2"/>
  <c r="Y21" i="2"/>
  <c r="Z21" i="2"/>
  <c r="Z10" i="2"/>
  <c r="X11" i="2" s="1"/>
  <c r="Y10" i="2"/>
  <c r="AH52" i="4"/>
  <c r="V52" i="4"/>
  <c r="J52" i="4"/>
  <c r="P52" i="4"/>
  <c r="AB42" i="4"/>
  <c r="P42" i="4"/>
  <c r="AB52" i="4"/>
  <c r="AH42" i="4"/>
  <c r="V42" i="4"/>
  <c r="J42" i="4"/>
  <c r="AB32" i="4"/>
  <c r="P32" i="4"/>
  <c r="J32" i="4"/>
  <c r="V32" i="4"/>
  <c r="AH22" i="4"/>
  <c r="V22" i="4"/>
  <c r="J22" i="4"/>
  <c r="AH12" i="4"/>
  <c r="V12" i="4"/>
  <c r="J12" i="4"/>
  <c r="AH32" i="4"/>
  <c r="P12" i="4"/>
  <c r="P22" i="4"/>
  <c r="AB12" i="4"/>
  <c r="AB22" i="4"/>
  <c r="AC46" i="2"/>
  <c r="Y33" i="2"/>
  <c r="Z33" i="2"/>
  <c r="V16" i="3"/>
  <c r="P8" i="3"/>
  <c r="P40" i="3"/>
  <c r="AH16" i="3"/>
  <c r="AH32" i="3"/>
  <c r="AH50" i="4"/>
  <c r="V50" i="4"/>
  <c r="J50" i="4"/>
  <c r="AB50" i="4"/>
  <c r="AB40" i="4"/>
  <c r="P40" i="4"/>
  <c r="AH40" i="4"/>
  <c r="V40" i="4"/>
  <c r="J40" i="4"/>
  <c r="AB30" i="4"/>
  <c r="P30" i="4"/>
  <c r="P50" i="4"/>
  <c r="V30" i="4"/>
  <c r="AH30" i="4"/>
  <c r="AH20" i="4"/>
  <c r="V20" i="4"/>
  <c r="J20" i="4"/>
  <c r="AH10" i="4"/>
  <c r="V10" i="4"/>
  <c r="J10" i="4"/>
  <c r="P10" i="4"/>
  <c r="P20" i="4"/>
  <c r="AB10" i="4"/>
  <c r="J30" i="4"/>
  <c r="AB20" i="4"/>
  <c r="AC34" i="2"/>
  <c r="AH48" i="4"/>
  <c r="V48" i="4"/>
  <c r="J48" i="4"/>
  <c r="AB38" i="4"/>
  <c r="P38" i="4"/>
  <c r="P48" i="4"/>
  <c r="AB48" i="4"/>
  <c r="AH38" i="4"/>
  <c r="J38" i="4"/>
  <c r="V28" i="4"/>
  <c r="J28" i="4"/>
  <c r="AH18" i="4"/>
  <c r="V18" i="4"/>
  <c r="J18" i="4"/>
  <c r="AH28" i="4"/>
  <c r="V38" i="4"/>
  <c r="P18" i="4"/>
  <c r="P28" i="4"/>
  <c r="AB18" i="4"/>
  <c r="AB8" i="4"/>
  <c r="P8" i="4"/>
  <c r="AB28" i="4"/>
  <c r="J8" i="4"/>
  <c r="V8" i="4"/>
  <c r="AH8" i="4"/>
  <c r="AC22" i="2"/>
  <c r="AA10" i="2"/>
  <c r="AB12" i="2"/>
  <c r="AA12" i="2" s="1"/>
  <c r="AB11" i="2"/>
  <c r="AA11" i="2" s="1"/>
  <c r="V20" i="3"/>
  <c r="AJ10" i="3"/>
  <c r="AB36" i="3"/>
  <c r="X26" i="3"/>
  <c r="Y65" i="2"/>
  <c r="Z65" i="2"/>
  <c r="AD54" i="4"/>
  <c r="R54" i="4"/>
  <c r="AJ54" i="4"/>
  <c r="X44" i="4"/>
  <c r="L44" i="4"/>
  <c r="AJ44" i="4"/>
  <c r="L54" i="4"/>
  <c r="AD44" i="4"/>
  <c r="R44" i="4"/>
  <c r="AJ34" i="4"/>
  <c r="X34" i="4"/>
  <c r="L34" i="4"/>
  <c r="X54" i="4"/>
  <c r="AD34" i="4"/>
  <c r="AD24" i="4"/>
  <c r="R24" i="4"/>
  <c r="AD14" i="4"/>
  <c r="R14" i="4"/>
  <c r="L24" i="4"/>
  <c r="X14" i="4"/>
  <c r="X24" i="4"/>
  <c r="AJ14" i="4"/>
  <c r="R34" i="4"/>
  <c r="AJ24" i="4"/>
  <c r="AC60" i="2"/>
  <c r="L14" i="4"/>
  <c r="Y41" i="2"/>
  <c r="Z41" i="2"/>
  <c r="Y32" i="2"/>
  <c r="Z32" i="2"/>
  <c r="V24" i="3"/>
  <c r="P16" i="3"/>
  <c r="J8" i="3"/>
  <c r="J24" i="3"/>
  <c r="Y19" i="2"/>
  <c r="Z19" i="2"/>
  <c r="Y16" i="2"/>
  <c r="Z16" i="2"/>
  <c r="AJ42" i="3"/>
  <c r="AK50" i="4"/>
  <c r="Y50" i="4"/>
  <c r="M50" i="4"/>
  <c r="AE50" i="4"/>
  <c r="S50" i="4"/>
  <c r="AE40" i="4"/>
  <c r="S40" i="4"/>
  <c r="M40" i="4"/>
  <c r="AK30" i="4"/>
  <c r="Y30" i="4"/>
  <c r="M30" i="4"/>
  <c r="Y40" i="4"/>
  <c r="AK40" i="4"/>
  <c r="AE30" i="4"/>
  <c r="S30" i="4"/>
  <c r="AE20" i="4"/>
  <c r="S20" i="4"/>
  <c r="AE10" i="4"/>
  <c r="S10" i="4"/>
  <c r="AK20" i="4"/>
  <c r="Y20" i="4"/>
  <c r="M20" i="4"/>
  <c r="AK10" i="4"/>
  <c r="Y10" i="4"/>
  <c r="M10" i="4"/>
  <c r="AC37" i="2"/>
  <c r="AK48" i="4"/>
  <c r="Y48" i="4"/>
  <c r="M48" i="4"/>
  <c r="AE48" i="4"/>
  <c r="S48" i="4"/>
  <c r="AE38" i="4"/>
  <c r="S38" i="4"/>
  <c r="AK38" i="4"/>
  <c r="M38" i="4"/>
  <c r="AK28" i="4"/>
  <c r="Y38" i="4"/>
  <c r="AE28" i="4"/>
  <c r="S28" i="4"/>
  <c r="AE18" i="4"/>
  <c r="S18" i="4"/>
  <c r="Y28" i="4"/>
  <c r="M28" i="4"/>
  <c r="AK18" i="4"/>
  <c r="Y18" i="4"/>
  <c r="M18" i="4"/>
  <c r="AK8" i="4"/>
  <c r="Y8" i="4"/>
  <c r="M8" i="4"/>
  <c r="AE8" i="4"/>
  <c r="S8" i="4"/>
  <c r="AC25" i="2"/>
  <c r="AK46" i="4"/>
  <c r="Y46" i="4"/>
  <c r="M46" i="4"/>
  <c r="AE46" i="4"/>
  <c r="S46" i="4"/>
  <c r="AE36" i="4"/>
  <c r="M36" i="4"/>
  <c r="Y36" i="4"/>
  <c r="AK36" i="4"/>
  <c r="S36" i="4"/>
  <c r="AE26" i="4"/>
  <c r="S26" i="4"/>
  <c r="AE16" i="4"/>
  <c r="S16" i="4"/>
  <c r="AK26" i="4"/>
  <c r="Y26" i="4"/>
  <c r="M26" i="4"/>
  <c r="AK16" i="4"/>
  <c r="Y16" i="4"/>
  <c r="M16" i="4"/>
  <c r="AK6" i="4"/>
  <c r="Y6" i="4"/>
  <c r="M6" i="4"/>
  <c r="AE6" i="4"/>
  <c r="S6" i="4"/>
  <c r="AC13" i="2"/>
  <c r="Y68" i="2"/>
  <c r="Z68" i="2"/>
  <c r="Y52" i="2"/>
  <c r="Z52" i="2"/>
  <c r="Z45" i="2"/>
  <c r="Y45" i="2"/>
  <c r="AB22" i="3"/>
  <c r="V14" i="3"/>
  <c r="P6" i="3"/>
  <c r="P38" i="3"/>
  <c r="N40" i="2"/>
  <c r="M40" i="2"/>
  <c r="T24" i="3"/>
  <c r="M46" i="2"/>
  <c r="V26" i="3"/>
  <c r="Y64" i="2"/>
  <c r="Z64" i="2"/>
  <c r="AK54" i="4"/>
  <c r="Y54" i="4"/>
  <c r="M54" i="4"/>
  <c r="AK44" i="4"/>
  <c r="AE54" i="4"/>
  <c r="S54" i="4"/>
  <c r="AE44" i="4"/>
  <c r="S44" i="4"/>
  <c r="AK34" i="4"/>
  <c r="Y34" i="4"/>
  <c r="M34" i="4"/>
  <c r="M44" i="4"/>
  <c r="AE34" i="4"/>
  <c r="S34" i="4"/>
  <c r="AE24" i="4"/>
  <c r="S24" i="4"/>
  <c r="AE14" i="4"/>
  <c r="S14" i="4"/>
  <c r="Y44" i="4"/>
  <c r="AK24" i="4"/>
  <c r="Y24" i="4"/>
  <c r="M24" i="4"/>
  <c r="AK14" i="4"/>
  <c r="Y14" i="4"/>
  <c r="M14" i="4"/>
  <c r="AC61" i="2"/>
  <c r="Y57" i="2"/>
  <c r="Z57" i="2"/>
  <c r="AC50" i="4"/>
  <c r="Q50" i="4"/>
  <c r="AI50" i="4"/>
  <c r="W50" i="4"/>
  <c r="K50" i="4"/>
  <c r="AI40" i="4"/>
  <c r="W40" i="4"/>
  <c r="K40" i="4"/>
  <c r="AC40" i="4"/>
  <c r="AC30" i="4"/>
  <c r="Q30" i="4"/>
  <c r="AI30" i="4"/>
  <c r="W30" i="4"/>
  <c r="K30" i="4"/>
  <c r="AI20" i="4"/>
  <c r="W20" i="4"/>
  <c r="K20" i="4"/>
  <c r="AI10" i="4"/>
  <c r="W10" i="4"/>
  <c r="Q40" i="4"/>
  <c r="AC20" i="4"/>
  <c r="Q20" i="4"/>
  <c r="AC10" i="4"/>
  <c r="Q10" i="4"/>
  <c r="K10" i="4"/>
  <c r="AC35" i="2"/>
  <c r="AC48" i="4"/>
  <c r="Q48" i="4"/>
  <c r="AI48" i="4"/>
  <c r="W48" i="4"/>
  <c r="K48" i="4"/>
  <c r="AI38" i="4"/>
  <c r="W38" i="4"/>
  <c r="K38" i="4"/>
  <c r="AC38" i="4"/>
  <c r="Q38" i="4"/>
  <c r="W28" i="4"/>
  <c r="K28" i="4"/>
  <c r="AI18" i="4"/>
  <c r="W18" i="4"/>
  <c r="K18" i="4"/>
  <c r="AI28" i="4"/>
  <c r="AC28" i="4"/>
  <c r="Q28" i="4"/>
  <c r="AC18" i="4"/>
  <c r="Q18" i="4"/>
  <c r="AC8" i="4"/>
  <c r="Q8" i="4"/>
  <c r="AI8" i="4"/>
  <c r="W8" i="4"/>
  <c r="K8" i="4"/>
  <c r="AC23" i="2"/>
  <c r="Y53" i="2"/>
  <c r="Z53" i="2"/>
  <c r="N28" i="2"/>
  <c r="M28" i="2"/>
  <c r="AB32" i="3"/>
  <c r="AJ34" i="3"/>
  <c r="R42" i="3"/>
  <c r="R26" i="3"/>
  <c r="X18" i="3"/>
  <c r="AG52" i="4"/>
  <c r="U52" i="4"/>
  <c r="AM52" i="4"/>
  <c r="AA52" i="4"/>
  <c r="O52" i="4"/>
  <c r="AM42" i="4"/>
  <c r="AA42" i="4"/>
  <c r="O42" i="4"/>
  <c r="AG42" i="4"/>
  <c r="AG32" i="4"/>
  <c r="U32" i="4"/>
  <c r="AM32" i="4"/>
  <c r="AA32" i="4"/>
  <c r="O32" i="4"/>
  <c r="AM22" i="4"/>
  <c r="AA22" i="4"/>
  <c r="O22" i="4"/>
  <c r="AM12" i="4"/>
  <c r="AA12" i="4"/>
  <c r="O12" i="4"/>
  <c r="U42" i="4"/>
  <c r="AG22" i="4"/>
  <c r="U22" i="4"/>
  <c r="AG12" i="4"/>
  <c r="U12" i="4"/>
  <c r="AC51" i="2"/>
  <c r="Y42" i="2"/>
  <c r="Z42" i="2"/>
  <c r="Y29" i="2"/>
  <c r="Z29" i="2"/>
  <c r="Y20" i="2"/>
  <c r="Z20" i="2"/>
  <c r="Y67" i="2"/>
  <c r="Z67" i="2"/>
  <c r="AL50" i="4"/>
  <c r="Z50" i="4"/>
  <c r="N50" i="4"/>
  <c r="AF40" i="4"/>
  <c r="T40" i="4"/>
  <c r="T50" i="4"/>
  <c r="AL40" i="4"/>
  <c r="Z40" i="4"/>
  <c r="N40" i="4"/>
  <c r="AF50" i="4"/>
  <c r="AF30" i="4"/>
  <c r="T30" i="4"/>
  <c r="AL30" i="4"/>
  <c r="AL20" i="4"/>
  <c r="Z20" i="4"/>
  <c r="N20" i="4"/>
  <c r="AL10" i="4"/>
  <c r="Z10" i="4"/>
  <c r="N10" i="4"/>
  <c r="N30" i="4"/>
  <c r="T20" i="4"/>
  <c r="AF10" i="4"/>
  <c r="Z30" i="4"/>
  <c r="AF20" i="4"/>
  <c r="AC38" i="2"/>
  <c r="T10" i="4"/>
  <c r="AL48" i="4"/>
  <c r="Z48" i="4"/>
  <c r="N48" i="4"/>
  <c r="AF38" i="4"/>
  <c r="T38" i="4"/>
  <c r="T48" i="4"/>
  <c r="AF48" i="4"/>
  <c r="Z38" i="4"/>
  <c r="N38" i="4"/>
  <c r="AL28" i="4"/>
  <c r="AL38" i="4"/>
  <c r="Z28" i="4"/>
  <c r="N28" i="4"/>
  <c r="AL18" i="4"/>
  <c r="Z18" i="4"/>
  <c r="N18" i="4"/>
  <c r="T28" i="4"/>
  <c r="AF18" i="4"/>
  <c r="AF28" i="4"/>
  <c r="AF8" i="4"/>
  <c r="T8" i="4"/>
  <c r="T18" i="4"/>
  <c r="Z8" i="4"/>
  <c r="AL8" i="4"/>
  <c r="AC26" i="2"/>
  <c r="N8" i="4"/>
  <c r="AL46" i="4"/>
  <c r="Z46" i="4"/>
  <c r="N46" i="4"/>
  <c r="T46" i="4"/>
  <c r="AF36" i="4"/>
  <c r="AF46" i="4"/>
  <c r="Z36" i="4"/>
  <c r="AL36" i="4"/>
  <c r="T36" i="4"/>
  <c r="N36" i="4"/>
  <c r="AL26" i="4"/>
  <c r="Z26" i="4"/>
  <c r="N26" i="4"/>
  <c r="AL16" i="4"/>
  <c r="Z16" i="4"/>
  <c r="N16" i="4"/>
  <c r="AF26" i="4"/>
  <c r="AF6" i="4"/>
  <c r="T6" i="4"/>
  <c r="T16" i="4"/>
  <c r="AL6" i="4"/>
  <c r="T26" i="4"/>
  <c r="N6" i="4"/>
  <c r="AC14" i="2"/>
  <c r="AF16" i="4"/>
  <c r="Z6" i="4"/>
  <c r="AB14" i="3"/>
  <c r="V6" i="3"/>
  <c r="V38" i="3"/>
  <c r="P30" i="3"/>
  <c r="AB24" i="3"/>
  <c r="M64" i="2"/>
  <c r="P44" i="3"/>
  <c r="P12" i="3"/>
  <c r="P20" i="3"/>
  <c r="P28" i="3"/>
  <c r="P36" i="3"/>
  <c r="L34" i="3"/>
  <c r="N52" i="2"/>
  <c r="AB20" i="3"/>
  <c r="J36" i="3"/>
  <c r="AH12" i="3"/>
  <c r="Y69" i="2"/>
  <c r="Z69" i="2"/>
  <c r="AL54" i="4"/>
  <c r="Z54" i="4"/>
  <c r="N54" i="4"/>
  <c r="T54" i="4"/>
  <c r="AL44" i="4"/>
  <c r="AF44" i="4"/>
  <c r="T44" i="4"/>
  <c r="AF54" i="4"/>
  <c r="Z44" i="4"/>
  <c r="N44" i="4"/>
  <c r="AF34" i="4"/>
  <c r="T34" i="4"/>
  <c r="N34" i="4"/>
  <c r="Z34" i="4"/>
  <c r="AL24" i="4"/>
  <c r="Z24" i="4"/>
  <c r="N24" i="4"/>
  <c r="AL14" i="4"/>
  <c r="Z14" i="4"/>
  <c r="N14" i="4"/>
  <c r="AL34" i="4"/>
  <c r="T14" i="4"/>
  <c r="T24" i="4"/>
  <c r="AF14" i="4"/>
  <c r="AC62" i="2"/>
  <c r="AF24" i="4"/>
  <c r="AH54" i="4"/>
  <c r="V54" i="4"/>
  <c r="J54" i="4"/>
  <c r="AB44" i="4"/>
  <c r="P44" i="4"/>
  <c r="P54" i="4"/>
  <c r="AB54" i="4"/>
  <c r="AH44" i="4"/>
  <c r="V44" i="4"/>
  <c r="J44" i="4"/>
  <c r="AB34" i="4"/>
  <c r="P34" i="4"/>
  <c r="J34" i="4"/>
  <c r="AH24" i="4"/>
  <c r="V24" i="4"/>
  <c r="J24" i="4"/>
  <c r="AH14" i="4"/>
  <c r="V14" i="4"/>
  <c r="J14" i="4"/>
  <c r="V34" i="4"/>
  <c r="AB24" i="4"/>
  <c r="AH34" i="4"/>
  <c r="P14" i="4"/>
  <c r="AC58" i="2"/>
  <c r="P24" i="4"/>
  <c r="AB14" i="4"/>
  <c r="L42" i="3"/>
  <c r="V28" i="3"/>
  <c r="AJ18" i="3"/>
  <c r="L10" i="3"/>
  <c r="R34" i="3"/>
  <c r="R18" i="3"/>
  <c r="J44" i="3"/>
  <c r="X34" i="3"/>
  <c r="AH20" i="3"/>
  <c r="J12" i="3"/>
  <c r="AH14" i="3"/>
  <c r="AH22" i="3"/>
  <c r="Y56" i="2"/>
  <c r="Z56" i="2"/>
  <c r="AK52" i="4"/>
  <c r="Y52" i="4"/>
  <c r="M52" i="4"/>
  <c r="AE52" i="4"/>
  <c r="S52" i="4"/>
  <c r="AE42" i="4"/>
  <c r="S42" i="4"/>
  <c r="AK32" i="4"/>
  <c r="Y32" i="4"/>
  <c r="M32" i="4"/>
  <c r="M42" i="4"/>
  <c r="Y42" i="4"/>
  <c r="AE32" i="4"/>
  <c r="S32" i="4"/>
  <c r="AK42" i="4"/>
  <c r="AE22" i="4"/>
  <c r="S22" i="4"/>
  <c r="AE12" i="4"/>
  <c r="S12" i="4"/>
  <c r="AK22" i="4"/>
  <c r="Y22" i="4"/>
  <c r="M22" i="4"/>
  <c r="AK12" i="4"/>
  <c r="Y12" i="4"/>
  <c r="M12" i="4"/>
  <c r="AC49" i="2"/>
  <c r="Y44" i="2"/>
  <c r="Z44" i="2"/>
  <c r="Y31" i="2"/>
  <c r="Z31" i="2"/>
  <c r="Y28" i="2"/>
  <c r="Z28" i="2"/>
  <c r="V32" i="3"/>
  <c r="P24" i="3"/>
  <c r="AH8" i="3"/>
  <c r="AH24" i="3"/>
  <c r="AH40" i="3"/>
  <c r="Y18" i="2"/>
  <c r="Z18" i="2"/>
  <c r="V44" i="3"/>
  <c r="AC52" i="4"/>
  <c r="Q52" i="4"/>
  <c r="AI52" i="4"/>
  <c r="W52" i="4"/>
  <c r="K52" i="4"/>
  <c r="AI42" i="4"/>
  <c r="W42" i="4"/>
  <c r="K42" i="4"/>
  <c r="Q42" i="4"/>
  <c r="AC32" i="4"/>
  <c r="Q32" i="4"/>
  <c r="AC42" i="4"/>
  <c r="AI32" i="4"/>
  <c r="W32" i="4"/>
  <c r="K32" i="4"/>
  <c r="AI22" i="4"/>
  <c r="W22" i="4"/>
  <c r="K22" i="4"/>
  <c r="AI12" i="4"/>
  <c r="W12" i="4"/>
  <c r="K12" i="4"/>
  <c r="AC22" i="4"/>
  <c r="Q22" i="4"/>
  <c r="AC12" i="4"/>
  <c r="Q12" i="4"/>
  <c r="AC47" i="2"/>
  <c r="AD50" i="4"/>
  <c r="R50" i="4"/>
  <c r="L50" i="4"/>
  <c r="AJ40" i="4"/>
  <c r="X40" i="4"/>
  <c r="L40" i="4"/>
  <c r="X50" i="4"/>
  <c r="AJ50" i="4"/>
  <c r="AD40" i="4"/>
  <c r="R40" i="4"/>
  <c r="AJ30" i="4"/>
  <c r="X30" i="4"/>
  <c r="L30" i="4"/>
  <c r="R30" i="4"/>
  <c r="AD20" i="4"/>
  <c r="R20" i="4"/>
  <c r="AD10" i="4"/>
  <c r="R10" i="4"/>
  <c r="AD30" i="4"/>
  <c r="AJ20" i="4"/>
  <c r="L20" i="4"/>
  <c r="X10" i="4"/>
  <c r="L10" i="4"/>
  <c r="X20" i="4"/>
  <c r="AJ10" i="4"/>
  <c r="AC36" i="2"/>
  <c r="AD48" i="4"/>
  <c r="R48" i="4"/>
  <c r="X48" i="4"/>
  <c r="AJ38" i="4"/>
  <c r="X38" i="4"/>
  <c r="L38" i="4"/>
  <c r="AJ48" i="4"/>
  <c r="R38" i="4"/>
  <c r="AJ28" i="4"/>
  <c r="L48" i="4"/>
  <c r="AD28" i="4"/>
  <c r="R28" i="4"/>
  <c r="AD18" i="4"/>
  <c r="R18" i="4"/>
  <c r="AD38" i="4"/>
  <c r="L18" i="4"/>
  <c r="AJ8" i="4"/>
  <c r="X8" i="4"/>
  <c r="L8" i="4"/>
  <c r="L28" i="4"/>
  <c r="X18" i="4"/>
  <c r="X28" i="4"/>
  <c r="R8" i="4"/>
  <c r="AC24" i="2"/>
  <c r="AJ18" i="4"/>
  <c r="AD8" i="4"/>
  <c r="N10" i="2"/>
  <c r="J14" i="3"/>
  <c r="AB30" i="3"/>
  <c r="V22" i="3"/>
  <c r="P14" i="3"/>
  <c r="V18" i="3"/>
  <c r="Z30" i="3"/>
  <c r="N16" i="2"/>
  <c r="M16" i="2"/>
  <c r="R22" i="3"/>
  <c r="AL42" i="3"/>
  <c r="N18" i="3"/>
  <c r="AL10" i="3"/>
  <c r="M58" i="2"/>
  <c r="T42" i="4" l="1"/>
  <c r="AL32" i="4"/>
  <c r="T22" i="4"/>
  <c r="AL42" i="4"/>
  <c r="AL22" i="4"/>
  <c r="AF12" i="4"/>
  <c r="AC50" i="2"/>
  <c r="AL52" i="4"/>
  <c r="AF22" i="4"/>
  <c r="Z42" i="4"/>
  <c r="Z22" i="4"/>
  <c r="N32" i="4"/>
  <c r="N42" i="4"/>
  <c r="N22" i="4"/>
  <c r="Z52" i="4"/>
  <c r="AF32" i="4"/>
  <c r="AL12" i="4"/>
  <c r="N52" i="4"/>
  <c r="T32" i="4"/>
  <c r="Z12" i="4"/>
  <c r="AF52" i="4"/>
  <c r="T52" i="4"/>
  <c r="N12" i="4"/>
  <c r="AF42" i="4"/>
  <c r="Z32" i="4"/>
  <c r="T12" i="4"/>
  <c r="AM49" i="4"/>
  <c r="AA49" i="4"/>
  <c r="O49" i="4"/>
  <c r="AG49" i="4"/>
  <c r="U49" i="4"/>
  <c r="AG39" i="4"/>
  <c r="U39" i="4"/>
  <c r="O39" i="4"/>
  <c r="AM29" i="4"/>
  <c r="AA29" i="4"/>
  <c r="O29" i="4"/>
  <c r="AM39" i="4"/>
  <c r="AA39" i="4"/>
  <c r="AG29" i="4"/>
  <c r="U29" i="4"/>
  <c r="AG19" i="4"/>
  <c r="U19" i="4"/>
  <c r="AM19" i="4"/>
  <c r="AA19" i="4"/>
  <c r="O19" i="4"/>
  <c r="AM9" i="4"/>
  <c r="AA9" i="4"/>
  <c r="O9" i="4"/>
  <c r="U9" i="4"/>
  <c r="AC33" i="2"/>
  <c r="AG9" i="4"/>
  <c r="Z11" i="2"/>
  <c r="X12" i="2" s="1"/>
  <c r="Y11" i="2"/>
  <c r="AJ49" i="4"/>
  <c r="X49" i="4"/>
  <c r="L49" i="4"/>
  <c r="AD39" i="4"/>
  <c r="R39" i="4"/>
  <c r="R49" i="4"/>
  <c r="AJ39" i="4"/>
  <c r="L39" i="4"/>
  <c r="AD29" i="4"/>
  <c r="R29" i="4"/>
  <c r="AJ29" i="4"/>
  <c r="AJ19" i="4"/>
  <c r="X19" i="4"/>
  <c r="L19" i="4"/>
  <c r="AJ9" i="4"/>
  <c r="X9" i="4"/>
  <c r="AD49" i="4"/>
  <c r="L29" i="4"/>
  <c r="R19" i="4"/>
  <c r="AD9" i="4"/>
  <c r="L9" i="4"/>
  <c r="AD19" i="4"/>
  <c r="X39" i="4"/>
  <c r="X29" i="4"/>
  <c r="AC30" i="2"/>
  <c r="R9" i="4"/>
  <c r="AJ55" i="4"/>
  <c r="X55" i="4"/>
  <c r="L55" i="4"/>
  <c r="AJ45" i="4"/>
  <c r="X45" i="4"/>
  <c r="R45" i="4"/>
  <c r="R55" i="4"/>
  <c r="AD45" i="4"/>
  <c r="AD55" i="4"/>
  <c r="L45" i="4"/>
  <c r="AD35" i="4"/>
  <c r="R35" i="4"/>
  <c r="L35" i="4"/>
  <c r="AJ25" i="4"/>
  <c r="X25" i="4"/>
  <c r="L25" i="4"/>
  <c r="AJ15" i="4"/>
  <c r="X15" i="4"/>
  <c r="L15" i="4"/>
  <c r="X35" i="4"/>
  <c r="AD25" i="4"/>
  <c r="AC66" i="2"/>
  <c r="R15" i="4"/>
  <c r="AJ35" i="4"/>
  <c r="AD15" i="4"/>
  <c r="R25" i="4"/>
  <c r="AE49" i="4"/>
  <c r="S49" i="4"/>
  <c r="AK49" i="4"/>
  <c r="Y49" i="4"/>
  <c r="M49" i="4"/>
  <c r="AK39" i="4"/>
  <c r="Y39" i="4"/>
  <c r="M39" i="4"/>
  <c r="AE39" i="4"/>
  <c r="AE29" i="4"/>
  <c r="S29" i="4"/>
  <c r="S39" i="4"/>
  <c r="AK29" i="4"/>
  <c r="Y29" i="4"/>
  <c r="M29" i="4"/>
  <c r="AK19" i="4"/>
  <c r="Y19" i="4"/>
  <c r="M19" i="4"/>
  <c r="AE19" i="4"/>
  <c r="S19" i="4"/>
  <c r="AE9" i="4"/>
  <c r="S9" i="4"/>
  <c r="AK9" i="4"/>
  <c r="M9" i="4"/>
  <c r="AC31" i="2"/>
  <c r="Y9" i="4"/>
  <c r="AM55" i="4"/>
  <c r="AA55" i="4"/>
  <c r="O55" i="4"/>
  <c r="AM45" i="4"/>
  <c r="AA45" i="4"/>
  <c r="O45" i="4"/>
  <c r="AG55" i="4"/>
  <c r="U55" i="4"/>
  <c r="AG45" i="4"/>
  <c r="U45" i="4"/>
  <c r="AM35" i="4"/>
  <c r="AA35" i="4"/>
  <c r="O35" i="4"/>
  <c r="AG35" i="4"/>
  <c r="U35" i="4"/>
  <c r="AG25" i="4"/>
  <c r="U25" i="4"/>
  <c r="AG15" i="4"/>
  <c r="U15" i="4"/>
  <c r="AM25" i="4"/>
  <c r="AA25" i="4"/>
  <c r="O25" i="4"/>
  <c r="AM15" i="4"/>
  <c r="AA15" i="4"/>
  <c r="O15" i="4"/>
  <c r="AC69" i="2"/>
  <c r="AE55" i="4"/>
  <c r="S55" i="4"/>
  <c r="AE45" i="4"/>
  <c r="S45" i="4"/>
  <c r="AK55" i="4"/>
  <c r="Y55" i="4"/>
  <c r="M55" i="4"/>
  <c r="AK45" i="4"/>
  <c r="Y45" i="4"/>
  <c r="M45" i="4"/>
  <c r="AE35" i="4"/>
  <c r="S35" i="4"/>
  <c r="AK35" i="4"/>
  <c r="Y35" i="4"/>
  <c r="M35" i="4"/>
  <c r="AK25" i="4"/>
  <c r="Y25" i="4"/>
  <c r="M25" i="4"/>
  <c r="AK15" i="4"/>
  <c r="Y15" i="4"/>
  <c r="M15" i="4"/>
  <c r="AE25" i="4"/>
  <c r="S25" i="4"/>
  <c r="AE15" i="4"/>
  <c r="S15" i="4"/>
  <c r="AC67" i="2"/>
  <c r="AI49" i="4"/>
  <c r="W49" i="4"/>
  <c r="K49" i="4"/>
  <c r="AC49" i="4"/>
  <c r="Q49" i="4"/>
  <c r="AC39" i="4"/>
  <c r="Q39" i="4"/>
  <c r="W39" i="4"/>
  <c r="AI29" i="4"/>
  <c r="W29" i="4"/>
  <c r="K29" i="4"/>
  <c r="AI39" i="4"/>
  <c r="K39" i="4"/>
  <c r="AC29" i="4"/>
  <c r="Q29" i="4"/>
  <c r="AC19" i="4"/>
  <c r="Q19" i="4"/>
  <c r="AI19" i="4"/>
  <c r="W19" i="4"/>
  <c r="K19" i="4"/>
  <c r="AI9" i="4"/>
  <c r="W9" i="4"/>
  <c r="K9" i="4"/>
  <c r="Q9" i="4"/>
  <c r="AC9" i="4"/>
  <c r="AC29" i="2"/>
  <c r="AB53" i="4"/>
  <c r="P53" i="4"/>
  <c r="AH53" i="4"/>
  <c r="AH43" i="4"/>
  <c r="V43" i="4"/>
  <c r="J43" i="4"/>
  <c r="J53" i="4"/>
  <c r="AB43" i="4"/>
  <c r="P43" i="4"/>
  <c r="V53" i="4"/>
  <c r="AH33" i="4"/>
  <c r="V33" i="4"/>
  <c r="J33" i="4"/>
  <c r="AB33" i="4"/>
  <c r="AB23" i="4"/>
  <c r="P23" i="4"/>
  <c r="AB13" i="4"/>
  <c r="P13" i="4"/>
  <c r="P33" i="4"/>
  <c r="J23" i="4"/>
  <c r="V13" i="4"/>
  <c r="AC52" i="2"/>
  <c r="V23" i="4"/>
  <c r="AH13" i="4"/>
  <c r="AH23" i="4"/>
  <c r="J13" i="4"/>
  <c r="AJ53" i="4"/>
  <c r="X53" i="4"/>
  <c r="L53" i="4"/>
  <c r="R53" i="4"/>
  <c r="AD43" i="4"/>
  <c r="R43" i="4"/>
  <c r="AD53" i="4"/>
  <c r="AJ43" i="4"/>
  <c r="X43" i="4"/>
  <c r="L43" i="4"/>
  <c r="AD33" i="4"/>
  <c r="R33" i="4"/>
  <c r="L33" i="4"/>
  <c r="X33" i="4"/>
  <c r="AJ23" i="4"/>
  <c r="X23" i="4"/>
  <c r="L23" i="4"/>
  <c r="AJ13" i="4"/>
  <c r="X13" i="4"/>
  <c r="L13" i="4"/>
  <c r="AJ33" i="4"/>
  <c r="AC54" i="2"/>
  <c r="R13" i="4"/>
  <c r="R23" i="4"/>
  <c r="AD13" i="4"/>
  <c r="AD23" i="4"/>
  <c r="AI47" i="4"/>
  <c r="W47" i="4"/>
  <c r="K47" i="4"/>
  <c r="AC47" i="4"/>
  <c r="Q47" i="4"/>
  <c r="AC37" i="4"/>
  <c r="Q37" i="4"/>
  <c r="AI37" i="4"/>
  <c r="K37" i="4"/>
  <c r="W37" i="4"/>
  <c r="AC27" i="4"/>
  <c r="Q27" i="4"/>
  <c r="AC17" i="4"/>
  <c r="Q17" i="4"/>
  <c r="AI27" i="4"/>
  <c r="W27" i="4"/>
  <c r="K27" i="4"/>
  <c r="AI17" i="4"/>
  <c r="W17" i="4"/>
  <c r="K17" i="4"/>
  <c r="AI7" i="4"/>
  <c r="W7" i="4"/>
  <c r="K7" i="4"/>
  <c r="AC7" i="4"/>
  <c r="Q7" i="4"/>
  <c r="AC17" i="2"/>
  <c r="AJ47" i="4"/>
  <c r="X47" i="4"/>
  <c r="L47" i="4"/>
  <c r="AD37" i="4"/>
  <c r="R37" i="4"/>
  <c r="R47" i="4"/>
  <c r="AD47" i="4"/>
  <c r="X37" i="4"/>
  <c r="L37" i="4"/>
  <c r="AJ37" i="4"/>
  <c r="AJ27" i="4"/>
  <c r="X27" i="4"/>
  <c r="L27" i="4"/>
  <c r="AJ17" i="4"/>
  <c r="X17" i="4"/>
  <c r="L17" i="4"/>
  <c r="R27" i="4"/>
  <c r="AD17" i="4"/>
  <c r="AD27" i="4"/>
  <c r="AD7" i="4"/>
  <c r="R7" i="4"/>
  <c r="X7" i="4"/>
  <c r="AC18" i="2"/>
  <c r="AJ7" i="4"/>
  <c r="R17" i="4"/>
  <c r="L7" i="4"/>
  <c r="AM53" i="4"/>
  <c r="AA53" i="4"/>
  <c r="O53" i="4"/>
  <c r="AG53" i="4"/>
  <c r="U53" i="4"/>
  <c r="AG43" i="4"/>
  <c r="U43" i="4"/>
  <c r="AM33" i="4"/>
  <c r="AA33" i="4"/>
  <c r="O33" i="4"/>
  <c r="O43" i="4"/>
  <c r="AA43" i="4"/>
  <c r="AG33" i="4"/>
  <c r="U33" i="4"/>
  <c r="AG23" i="4"/>
  <c r="U23" i="4"/>
  <c r="AG13" i="4"/>
  <c r="U13" i="4"/>
  <c r="AM43" i="4"/>
  <c r="AM23" i="4"/>
  <c r="AA23" i="4"/>
  <c r="O23" i="4"/>
  <c r="AM13" i="4"/>
  <c r="AA13" i="4"/>
  <c r="O13" i="4"/>
  <c r="AC57" i="2"/>
  <c r="AB55" i="4"/>
  <c r="P55" i="4"/>
  <c r="AB45" i="4"/>
  <c r="P45" i="4"/>
  <c r="V55" i="4"/>
  <c r="AH45" i="4"/>
  <c r="AH55" i="4"/>
  <c r="J45" i="4"/>
  <c r="J55" i="4"/>
  <c r="AH35" i="4"/>
  <c r="V35" i="4"/>
  <c r="J35" i="4"/>
  <c r="V45" i="4"/>
  <c r="P35" i="4"/>
  <c r="AB35" i="4"/>
  <c r="AB25" i="4"/>
  <c r="P25" i="4"/>
  <c r="AB15" i="4"/>
  <c r="P15" i="4"/>
  <c r="J15" i="4"/>
  <c r="AC64" i="2"/>
  <c r="J25" i="4"/>
  <c r="V15" i="4"/>
  <c r="V25" i="4"/>
  <c r="AH15" i="4"/>
  <c r="AH25" i="4"/>
  <c r="AB47" i="4"/>
  <c r="P47" i="4"/>
  <c r="V47" i="4"/>
  <c r="AH37" i="4"/>
  <c r="V37" i="4"/>
  <c r="J37" i="4"/>
  <c r="AH47" i="4"/>
  <c r="J47" i="4"/>
  <c r="P37" i="4"/>
  <c r="AB27" i="4"/>
  <c r="P27" i="4"/>
  <c r="AB17" i="4"/>
  <c r="P17" i="4"/>
  <c r="AB37" i="4"/>
  <c r="AH27" i="4"/>
  <c r="J17" i="4"/>
  <c r="AH7" i="4"/>
  <c r="V7" i="4"/>
  <c r="J7" i="4"/>
  <c r="J27" i="4"/>
  <c r="V17" i="4"/>
  <c r="AC16" i="2"/>
  <c r="AH17" i="4"/>
  <c r="P7" i="4"/>
  <c r="V27" i="4"/>
  <c r="AB7" i="4"/>
  <c r="AF49" i="4"/>
  <c r="T49" i="4"/>
  <c r="Z49" i="4"/>
  <c r="AL39" i="4"/>
  <c r="Z39" i="4"/>
  <c r="N39" i="4"/>
  <c r="AL49" i="4"/>
  <c r="N49" i="4"/>
  <c r="T39" i="4"/>
  <c r="AL29" i="4"/>
  <c r="Z29" i="4"/>
  <c r="N29" i="4"/>
  <c r="T29" i="4"/>
  <c r="AF29" i="4"/>
  <c r="AF19" i="4"/>
  <c r="T19" i="4"/>
  <c r="AF9" i="4"/>
  <c r="AF39" i="4"/>
  <c r="AL9" i="4"/>
  <c r="N19" i="4"/>
  <c r="Z19" i="4"/>
  <c r="Z9" i="4"/>
  <c r="T9" i="4"/>
  <c r="N9" i="4"/>
  <c r="AC32" i="2"/>
  <c r="AL19" i="4"/>
  <c r="AI53" i="4"/>
  <c r="W53" i="4"/>
  <c r="K53" i="4"/>
  <c r="AC53" i="4"/>
  <c r="Q53" i="4"/>
  <c r="AC43" i="4"/>
  <c r="Q43" i="4"/>
  <c r="AI43" i="4"/>
  <c r="AI33" i="4"/>
  <c r="W33" i="4"/>
  <c r="K33" i="4"/>
  <c r="K43" i="4"/>
  <c r="AC33" i="4"/>
  <c r="Q33" i="4"/>
  <c r="AC23" i="4"/>
  <c r="Q23" i="4"/>
  <c r="AC13" i="4"/>
  <c r="Q13" i="4"/>
  <c r="AI23" i="4"/>
  <c r="W23" i="4"/>
  <c r="K23" i="4"/>
  <c r="AI13" i="4"/>
  <c r="W13" i="4"/>
  <c r="K13" i="4"/>
  <c r="AC53" i="2"/>
  <c r="W43" i="4"/>
  <c r="AM51" i="4"/>
  <c r="AA51" i="4"/>
  <c r="O51" i="4"/>
  <c r="AG51" i="4"/>
  <c r="U51" i="4"/>
  <c r="AG41" i="4"/>
  <c r="U41" i="4"/>
  <c r="O41" i="4"/>
  <c r="AM31" i="4"/>
  <c r="AA31" i="4"/>
  <c r="O31" i="4"/>
  <c r="AA41" i="4"/>
  <c r="AM41" i="4"/>
  <c r="AG31" i="4"/>
  <c r="U31" i="4"/>
  <c r="AG21" i="4"/>
  <c r="U21" i="4"/>
  <c r="AG11" i="4"/>
  <c r="U11" i="4"/>
  <c r="AM21" i="4"/>
  <c r="AA21" i="4"/>
  <c r="O21" i="4"/>
  <c r="AM11" i="4"/>
  <c r="AA11" i="4"/>
  <c r="O11" i="4"/>
  <c r="AC45" i="2"/>
  <c r="AE47" i="4"/>
  <c r="S47" i="4"/>
  <c r="AK47" i="4"/>
  <c r="Y47" i="4"/>
  <c r="M47" i="4"/>
  <c r="AK37" i="4"/>
  <c r="Y37" i="4"/>
  <c r="M37" i="4"/>
  <c r="S37" i="4"/>
  <c r="AE37" i="4"/>
  <c r="AK27" i="4"/>
  <c r="Y27" i="4"/>
  <c r="M27" i="4"/>
  <c r="AK17" i="4"/>
  <c r="Y17" i="4"/>
  <c r="M17" i="4"/>
  <c r="AE27" i="4"/>
  <c r="S27" i="4"/>
  <c r="AE17" i="4"/>
  <c r="S17" i="4"/>
  <c r="AE7" i="4"/>
  <c r="S7" i="4"/>
  <c r="AK7" i="4"/>
  <c r="Y7" i="4"/>
  <c r="M7" i="4"/>
  <c r="AC19" i="2"/>
  <c r="AI51" i="4"/>
  <c r="W51" i="4"/>
  <c r="K51" i="4"/>
  <c r="AC51" i="4"/>
  <c r="Q51" i="4"/>
  <c r="AC41" i="4"/>
  <c r="Q41" i="4"/>
  <c r="AI31" i="4"/>
  <c r="W31" i="4"/>
  <c r="K31" i="4"/>
  <c r="K41" i="4"/>
  <c r="W41" i="4"/>
  <c r="AC31" i="4"/>
  <c r="Q31" i="4"/>
  <c r="AC21" i="4"/>
  <c r="Q21" i="4"/>
  <c r="AC11" i="4"/>
  <c r="Q11" i="4"/>
  <c r="AI41" i="4"/>
  <c r="AI21" i="4"/>
  <c r="W21" i="4"/>
  <c r="K21" i="4"/>
  <c r="AI11" i="4"/>
  <c r="W11" i="4"/>
  <c r="K11" i="4"/>
  <c r="AC41" i="2"/>
  <c r="AI55" i="4"/>
  <c r="W55" i="4"/>
  <c r="K55" i="4"/>
  <c r="AI45" i="4"/>
  <c r="W45" i="4"/>
  <c r="K45" i="4"/>
  <c r="AC55" i="4"/>
  <c r="Q55" i="4"/>
  <c r="AC45" i="4"/>
  <c r="Q45" i="4"/>
  <c r="AI35" i="4"/>
  <c r="W35" i="4"/>
  <c r="K35" i="4"/>
  <c r="AC35" i="4"/>
  <c r="Q35" i="4"/>
  <c r="AC25" i="4"/>
  <c r="Q25" i="4"/>
  <c r="AC15" i="4"/>
  <c r="Q15" i="4"/>
  <c r="AI25" i="4"/>
  <c r="W25" i="4"/>
  <c r="K25" i="4"/>
  <c r="AI15" i="4"/>
  <c r="W15" i="4"/>
  <c r="K15" i="4"/>
  <c r="AC65" i="2"/>
  <c r="AM47" i="4"/>
  <c r="AA47" i="4"/>
  <c r="O47" i="4"/>
  <c r="AG47" i="4"/>
  <c r="U47" i="4"/>
  <c r="AG37" i="4"/>
  <c r="U37" i="4"/>
  <c r="AA37" i="4"/>
  <c r="AM37" i="4"/>
  <c r="O37" i="4"/>
  <c r="AG27" i="4"/>
  <c r="U27" i="4"/>
  <c r="AG17" i="4"/>
  <c r="U17" i="4"/>
  <c r="AM27" i="4"/>
  <c r="AA27" i="4"/>
  <c r="O27" i="4"/>
  <c r="AM17" i="4"/>
  <c r="AA17" i="4"/>
  <c r="O17" i="4"/>
  <c r="AM7" i="4"/>
  <c r="AA7" i="4"/>
  <c r="O7" i="4"/>
  <c r="AG7" i="4"/>
  <c r="U7" i="4"/>
  <c r="AC21" i="2"/>
  <c r="AB51" i="4"/>
  <c r="P51" i="4"/>
  <c r="AH41" i="4"/>
  <c r="V41" i="4"/>
  <c r="J41" i="4"/>
  <c r="J51" i="4"/>
  <c r="V51" i="4"/>
  <c r="AB41" i="4"/>
  <c r="P41" i="4"/>
  <c r="AH31" i="4"/>
  <c r="V31" i="4"/>
  <c r="J31" i="4"/>
  <c r="AH51" i="4"/>
  <c r="AB21" i="4"/>
  <c r="P21" i="4"/>
  <c r="AB11" i="4"/>
  <c r="P11" i="4"/>
  <c r="P31" i="4"/>
  <c r="V21" i="4"/>
  <c r="AH11" i="4"/>
  <c r="AH21" i="4"/>
  <c r="J11" i="4"/>
  <c r="AC40" i="2"/>
  <c r="V11" i="4"/>
  <c r="AB31" i="4"/>
  <c r="J21" i="4"/>
  <c r="AE53" i="4"/>
  <c r="S53" i="4"/>
  <c r="AK53" i="4"/>
  <c r="Y53" i="4"/>
  <c r="M53" i="4"/>
  <c r="AK43" i="4"/>
  <c r="Y43" i="4"/>
  <c r="M43" i="4"/>
  <c r="S43" i="4"/>
  <c r="AE33" i="4"/>
  <c r="S33" i="4"/>
  <c r="AE43" i="4"/>
  <c r="AK33" i="4"/>
  <c r="Y33" i="4"/>
  <c r="M33" i="4"/>
  <c r="AK23" i="4"/>
  <c r="Y23" i="4"/>
  <c r="M23" i="4"/>
  <c r="AK13" i="4"/>
  <c r="Y13" i="4"/>
  <c r="M13" i="4"/>
  <c r="AE23" i="4"/>
  <c r="S23" i="4"/>
  <c r="AE13" i="4"/>
  <c r="S13" i="4"/>
  <c r="AC55" i="2"/>
  <c r="AB49" i="4"/>
  <c r="P49" i="4"/>
  <c r="J49" i="4"/>
  <c r="AH39" i="4"/>
  <c r="V39" i="4"/>
  <c r="J39" i="4"/>
  <c r="V49" i="4"/>
  <c r="AH49" i="4"/>
  <c r="AB39" i="4"/>
  <c r="AH29" i="4"/>
  <c r="V29" i="4"/>
  <c r="J29" i="4"/>
  <c r="P39" i="4"/>
  <c r="P29" i="4"/>
  <c r="AB19" i="4"/>
  <c r="P19" i="4"/>
  <c r="AB9" i="4"/>
  <c r="AB29" i="4"/>
  <c r="AH19" i="4"/>
  <c r="V9" i="4"/>
  <c r="P9" i="4"/>
  <c r="J9" i="4"/>
  <c r="J19" i="4"/>
  <c r="AH9" i="4"/>
  <c r="AC28" i="2"/>
  <c r="V19" i="4"/>
  <c r="AF51" i="4"/>
  <c r="T51" i="4"/>
  <c r="N51" i="4"/>
  <c r="AL41" i="4"/>
  <c r="Z41" i="4"/>
  <c r="N41" i="4"/>
  <c r="Z51" i="4"/>
  <c r="AL51" i="4"/>
  <c r="AF41" i="4"/>
  <c r="T41" i="4"/>
  <c r="AL31" i="4"/>
  <c r="Z31" i="4"/>
  <c r="N31" i="4"/>
  <c r="T31" i="4"/>
  <c r="AF21" i="4"/>
  <c r="T21" i="4"/>
  <c r="AF11" i="4"/>
  <c r="T11" i="4"/>
  <c r="AF31" i="4"/>
  <c r="AL21" i="4"/>
  <c r="N11" i="4"/>
  <c r="N21" i="4"/>
  <c r="Z11" i="4"/>
  <c r="AL11" i="4"/>
  <c r="AC44" i="2"/>
  <c r="Z21" i="4"/>
  <c r="AF53" i="4"/>
  <c r="T53" i="4"/>
  <c r="AL43" i="4"/>
  <c r="Z43" i="4"/>
  <c r="N43" i="4"/>
  <c r="N53" i="4"/>
  <c r="Z53" i="4"/>
  <c r="AF43" i="4"/>
  <c r="T43" i="4"/>
  <c r="AL33" i="4"/>
  <c r="Z33" i="4"/>
  <c r="N33" i="4"/>
  <c r="AL53" i="4"/>
  <c r="AF23" i="4"/>
  <c r="T23" i="4"/>
  <c r="AF13" i="4"/>
  <c r="T13" i="4"/>
  <c r="T33" i="4"/>
  <c r="Z23" i="4"/>
  <c r="AL13" i="4"/>
  <c r="AC56" i="2"/>
  <c r="AL23" i="4"/>
  <c r="N13" i="4"/>
  <c r="Z13" i="4"/>
  <c r="AF33" i="4"/>
  <c r="N23" i="4"/>
  <c r="AF47" i="4"/>
  <c r="T47" i="4"/>
  <c r="AL47" i="4"/>
  <c r="AL37" i="4"/>
  <c r="Z37" i="4"/>
  <c r="N37" i="4"/>
  <c r="N47" i="4"/>
  <c r="AF37" i="4"/>
  <c r="AF27" i="4"/>
  <c r="T27" i="4"/>
  <c r="AF17" i="4"/>
  <c r="T17" i="4"/>
  <c r="Z47" i="4"/>
  <c r="N17" i="4"/>
  <c r="T37" i="4"/>
  <c r="N27" i="4"/>
  <c r="Z17" i="4"/>
  <c r="AL7" i="4"/>
  <c r="Z7" i="4"/>
  <c r="N7" i="4"/>
  <c r="Z27" i="4"/>
  <c r="AL17" i="4"/>
  <c r="AC20" i="2"/>
  <c r="T7" i="4"/>
  <c r="AL27" i="4"/>
  <c r="AF7" i="4"/>
  <c r="AJ51" i="4"/>
  <c r="X51" i="4"/>
  <c r="L51" i="4"/>
  <c r="AD51" i="4"/>
  <c r="AD41" i="4"/>
  <c r="R41" i="4"/>
  <c r="AJ41" i="4"/>
  <c r="X41" i="4"/>
  <c r="L41" i="4"/>
  <c r="R51" i="4"/>
  <c r="AD31" i="4"/>
  <c r="R31" i="4"/>
  <c r="X31" i="4"/>
  <c r="AJ31" i="4"/>
  <c r="AJ21" i="4"/>
  <c r="X21" i="4"/>
  <c r="L21" i="4"/>
  <c r="AJ11" i="4"/>
  <c r="X11" i="4"/>
  <c r="L11" i="4"/>
  <c r="L31" i="4"/>
  <c r="R11" i="4"/>
  <c r="R21" i="4"/>
  <c r="AD11" i="4"/>
  <c r="AD21" i="4"/>
  <c r="AC42" i="2"/>
  <c r="AF55" i="4"/>
  <c r="T55" i="4"/>
  <c r="AF45" i="4"/>
  <c r="T45" i="4"/>
  <c r="AL55" i="4"/>
  <c r="N45" i="4"/>
  <c r="N55" i="4"/>
  <c r="Z45" i="4"/>
  <c r="Z55" i="4"/>
  <c r="AL35" i="4"/>
  <c r="Z35" i="4"/>
  <c r="N35" i="4"/>
  <c r="AL45" i="4"/>
  <c r="AF35" i="4"/>
  <c r="AF25" i="4"/>
  <c r="T25" i="4"/>
  <c r="AF15" i="4"/>
  <c r="T15" i="4"/>
  <c r="T35" i="4"/>
  <c r="N25" i="4"/>
  <c r="Z15" i="4"/>
  <c r="AC68" i="2"/>
  <c r="Z25" i="4"/>
  <c r="AL15" i="4"/>
  <c r="AL25" i="4"/>
  <c r="N15" i="4"/>
  <c r="AH46" i="4"/>
  <c r="V46" i="4"/>
  <c r="J46" i="4"/>
  <c r="AB36" i="4"/>
  <c r="P46" i="4"/>
  <c r="AB46" i="4"/>
  <c r="P36" i="4"/>
  <c r="AH36" i="4"/>
  <c r="AH26" i="4"/>
  <c r="V26" i="4"/>
  <c r="J26" i="4"/>
  <c r="AH16" i="4"/>
  <c r="V16" i="4"/>
  <c r="J16" i="4"/>
  <c r="J36" i="4"/>
  <c r="P26" i="4"/>
  <c r="AB16" i="4"/>
  <c r="AB26" i="4"/>
  <c r="AB6" i="4"/>
  <c r="P6" i="4"/>
  <c r="V36" i="4"/>
  <c r="P16" i="4"/>
  <c r="V6" i="4"/>
  <c r="AH6" i="4"/>
  <c r="AC10" i="2"/>
  <c r="J6" i="4"/>
  <c r="AE51" i="4"/>
  <c r="S51" i="4"/>
  <c r="AK51" i="4"/>
  <c r="Y51" i="4"/>
  <c r="M51" i="4"/>
  <c r="AK41" i="4"/>
  <c r="Y41" i="4"/>
  <c r="M41" i="4"/>
  <c r="AE41" i="4"/>
  <c r="AE31" i="4"/>
  <c r="S31" i="4"/>
  <c r="AK31" i="4"/>
  <c r="Y31" i="4"/>
  <c r="M31" i="4"/>
  <c r="AK21" i="4"/>
  <c r="Y21" i="4"/>
  <c r="M21" i="4"/>
  <c r="AK11" i="4"/>
  <c r="Y11" i="4"/>
  <c r="M11" i="4"/>
  <c r="AE21" i="4"/>
  <c r="S21" i="4"/>
  <c r="AE11" i="4"/>
  <c r="S11" i="4"/>
  <c r="S41" i="4"/>
  <c r="AC43" i="2"/>
  <c r="AC46" i="4" l="1"/>
  <c r="Q46" i="4"/>
  <c r="AI46" i="4"/>
  <c r="W46" i="4"/>
  <c r="K46" i="4"/>
  <c r="AI36" i="4"/>
  <c r="Q36" i="4"/>
  <c r="AC36" i="4"/>
  <c r="W36" i="4"/>
  <c r="K36" i="4"/>
  <c r="AI26" i="4"/>
  <c r="W26" i="4"/>
  <c r="K26" i="4"/>
  <c r="AI16" i="4"/>
  <c r="W16" i="4"/>
  <c r="K16" i="4"/>
  <c r="AC26" i="4"/>
  <c r="Q26" i="4"/>
  <c r="AC16" i="4"/>
  <c r="Q16" i="4"/>
  <c r="AC6" i="4"/>
  <c r="Q6" i="4"/>
  <c r="AI6" i="4"/>
  <c r="W6" i="4"/>
  <c r="K6" i="4"/>
  <c r="AC11" i="2"/>
  <c r="Z12" i="2"/>
  <c r="Y12" i="2"/>
  <c r="AD46" i="4" l="1"/>
  <c r="R46" i="4"/>
  <c r="AJ46" i="4"/>
  <c r="AJ36" i="4"/>
  <c r="X36" i="4"/>
  <c r="L46" i="4"/>
  <c r="X46" i="4"/>
  <c r="AD36" i="4"/>
  <c r="L36" i="4"/>
  <c r="R36" i="4"/>
  <c r="AD26" i="4"/>
  <c r="R26" i="4"/>
  <c r="AD16" i="4"/>
  <c r="R16" i="4"/>
  <c r="L16" i="4"/>
  <c r="L26" i="4"/>
  <c r="X16" i="4"/>
  <c r="AJ6" i="4"/>
  <c r="X6" i="4"/>
  <c r="L6" i="4"/>
  <c r="X26" i="4"/>
  <c r="AJ16" i="4"/>
  <c r="AJ26" i="4"/>
  <c r="R6" i="4"/>
  <c r="AD6" i="4"/>
  <c r="AC12" i="2"/>
</calcChain>
</file>

<file path=xl/sharedStrings.xml><?xml version="1.0" encoding="utf-8"?>
<sst xmlns="http://schemas.openxmlformats.org/spreadsheetml/2006/main" count="339" uniqueCount="228">
  <si>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</si>
  <si>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</si>
  <si>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</si>
  <si>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</si>
  <si>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</si>
  <si>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</si>
  <si>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</si>
  <si>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</si>
  <si>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</si>
  <si>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</si>
  <si>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</si>
  <si>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</si>
  <si>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</si>
  <si>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</si>
  <si>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</si>
  <si>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</si>
  <si>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</si>
  <si>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</si>
  <si>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</si>
  <si>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</si>
  <si>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</si>
  <si>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</si>
  <si>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</si>
  <si>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</si>
  <si>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</si>
  <si>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</si>
  <si>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</si>
  <si>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</si>
  <si>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</si>
  <si>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</si>
  <si>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</si>
  <si>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</si>
  <si>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</si>
  <si>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</si>
  <si>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</si>
  <si>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</si>
  <si>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</si>
  <si>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</si>
  <si>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</si>
  <si>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</si>
  <si>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</si>
  <si>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</si>
  <si>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</si>
  <si>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</si>
  <si>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</si>
  <si>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</si>
  <si>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</si>
  <si>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</si>
  <si>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</si>
  <si>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</si>
  <si>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</si>
  <si>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</si>
  <si>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</si>
  <si>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</si>
  <si>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</si>
  <si>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</si>
  <si>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</si>
  <si>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</si>
  <si>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</si>
  <si>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</si>
  <si>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</si>
  <si>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</si>
  <si>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</si>
  <si>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 xml:space="preserve">Gestión de Calidad </t>
  </si>
  <si>
    <t>Objetivo:</t>
  </si>
  <si>
    <t>Liderar y coordinar la implementación y mantenimiento del Sistema de Gestión de Calidad (MIPG - S.G.C) en la institución bajo los requisitos de la ISO 9001:2015 y MIPG; para el mejoramiento continuo de la eficacia, eficiencia y efectividad de los procesos.</t>
  </si>
  <si>
    <t>Alcance:</t>
  </si>
  <si>
    <t xml:space="preserve">Todos los procesos de la Institución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</si>
  <si>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</si>
  <si>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</si>
  <si>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</si>
  <si>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</si>
  <si>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</si>
  <si>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</si>
  <si>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</si>
  <si>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</si>
  <si>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</si>
  <si>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</si>
  <si>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</si>
  <si>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</si>
  <si>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</si>
  <si>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</si>
  <si>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</si>
  <si>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</si>
  <si>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</si>
  <si>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</si>
  <si>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</si>
  <si>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</si>
  <si>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</si>
  <si>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</si>
  <si>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</si>
  <si>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</si>
  <si>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</si>
  <si>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</si>
  <si>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</si>
  <si>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</si>
  <si>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</si>
  <si>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Ejecucion y Administracion de procesos</t>
  </si>
  <si>
    <t xml:space="preserve">     El riesgo afecta la imagen de la entidad con algunos usuarios de relevancia frente al logro de los objetivos</t>
  </si>
  <si>
    <t>Preventivo</t>
  </si>
  <si>
    <t>Manual</t>
  </si>
  <si>
    <t>Documentado</t>
  </si>
  <si>
    <t>Continua</t>
  </si>
  <si>
    <t>Con Registro</t>
  </si>
  <si>
    <t>Reducir (mitigar)</t>
  </si>
  <si>
    <t>Grupo SGC</t>
  </si>
  <si>
    <t>En curso</t>
  </si>
  <si>
    <t>Correctivo</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</si>
  <si>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</si>
  <si>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</si>
  <si>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</si>
  <si>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</si>
  <si>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</si>
  <si>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</si>
  <si>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</si>
  <si>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</si>
  <si>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</si>
  <si>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</si>
  <si>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</si>
  <si>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</si>
  <si>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</si>
  <si>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</si>
  <si>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</si>
  <si>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</si>
  <si>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</si>
  <si>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</si>
  <si>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</si>
  <si>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</si>
  <si>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</si>
  <si>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</si>
  <si>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</si>
  <si>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</si>
  <si>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</si>
  <si>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</si>
  <si>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</si>
  <si>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</si>
  <si>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</si>
  <si>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</si>
  <si>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</si>
  <si>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</si>
  <si>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</si>
  <si>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</si>
  <si>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</si>
  <si>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</si>
  <si>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</si>
  <si>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</si>
  <si>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</si>
  <si>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</si>
  <si>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</si>
  <si>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</si>
  <si>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</si>
  <si>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</si>
  <si>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</si>
  <si>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</si>
  <si>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</si>
  <si>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</si>
  <si>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</si>
  <si>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</si>
  <si>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</si>
  <si>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</si>
  <si>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</si>
  <si>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</si>
  <si>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</si>
  <si>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</si>
  <si>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</si>
  <si>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</si>
  <si>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</si>
  <si>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</si>
  <si>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</si>
  <si>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</si>
  <si>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</si>
  <si>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</si>
  <si>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</si>
  <si>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</si>
  <si>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</si>
  <si>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</si>
  <si>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</si>
  <si>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</si>
  <si>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</si>
  <si>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</si>
  <si>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</si>
  <si>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</si>
  <si>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</si>
  <si>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</si>
  <si>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</si>
  <si>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</si>
  <si>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</si>
  <si>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</si>
  <si>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</si>
  <si>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</si>
  <si>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</si>
  <si>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</si>
  <si>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</si>
  <si>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</si>
  <si>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</si>
  <si>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</si>
  <si>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</si>
  <si>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</si>
  <si>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</si>
  <si>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</si>
  <si>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</si>
  <si>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</si>
  <si>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</si>
  <si>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</si>
  <si>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</si>
  <si>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</si>
  <si>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</si>
  <si>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</si>
  <si>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</si>
  <si>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</si>
  <si>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</si>
  <si>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</si>
  <si>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</si>
  <si>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</si>
  <si>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</si>
  <si>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</si>
  <si>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</si>
  <si>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</si>
  <si>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</si>
  <si>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Retroalimentar a los líderes de procesos en la actualización o creación de un procedimiento, formatos, documentos y acompañamiento personalizado a los líderes de proceso en la revisión de documentos y registros para mantenerlas actualizadas.</t>
  </si>
  <si>
    <t>Solicitar via e-mail la actualización y ajustes de los procedimientos y formatos a los líderes de los Procesos, a su vez recepcionar, ajustar, presentar para aprobación por el Comité  del Sistema de Gestión de Calidad y solicalización de los procedimientos y formatos actualizados para su correspondiente incorporación</t>
  </si>
  <si>
    <t xml:space="preserve">
La no utilización de las versiones actualizadas de los procedimientos, documentos y  los formatos aprobados por el Comité de Sistema de Gestión de Calidad.                                     </t>
  </si>
  <si>
    <t xml:space="preserve">
Posibles fallas en la actualización y socialización de los procedimientos, documentos y formatos del SGC por parte de los líderes de los procesos.
</t>
  </si>
  <si>
    <t xml:space="preserve">
La falta de seguimiento peiodico por parte de los líderes de procesos para la actualización y/o creación de procedimientos, formatos y documentos si se da el caso.</t>
  </si>
  <si>
    <t xml:space="preserve">Seguimiento y control en la aplicación de los procedimientos establecidos por el  Manual de Procesos y Procedimientos vigente por parte del lider del proceso con el acompañamiento del líder del SGC.
</t>
  </si>
  <si>
    <t>Seguimiento a los registros de los formatos actualizados que se encuentran en la Matriz de Control de Documentos y registros del Sistema de Gestión de Calidad por parte del lider del proceso con el acompañamiento del líder del SGC</t>
  </si>
  <si>
    <t>Se evidencia las solicitudes, recepción, ajustes a procedimientos y formatos y aprobación por parte del comité de sistema de gestión de calidad de los procesos de Docencia, Investigación, Gestión Administrativa e infrsestructura física, Gestión Talento Humano, SIG, se evidencia acta No. 1 de 21 de febrero de 2023 del comite del SGC</t>
  </si>
  <si>
    <t>Se evidencia solicalización de  los procedimientos, formatos y documentos obligatorios y especificos aprobados por el comité del SGC para su implementación a través de correos electronicos y jornadas de capacitación a los líderes de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</si>
</sst>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54" x14ac:knownFonts="1">
    <font>
      <sz val="11"/>
      <color theme="1"/>
      <name val="Arial"/>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theme="1"/>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
      <sz val="11"/>
      <color theme="0"/>
      <name val="Arial Narrow"/>
      <family val="2"/>
    </font>
    <font>
      <sz val="11"/>
      <color theme="1"/>
      <name val="Arial Narrow"/>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0"/>
        <bgColor indexed="64"/>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2">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0" fontId="6" fillId="0" borderId="59" xfId="0" applyFont="1" applyBorder="1" applyAlignment="1">
      <alignment horizontal="center" vertical="top"/>
    </xf>
    <xf numFmtId="165" fontId="6" fillId="0" borderId="59" xfId="0" applyNumberFormat="1" applyFont="1" applyBorder="1" applyAlignment="1">
      <alignment horizontal="center" vertical="top"/>
    </xf>
    <xf numFmtId="0" fontId="6" fillId="0" borderId="59" xfId="0" applyFont="1" applyBorder="1" applyAlignment="1">
      <alignment horizontal="center" vertical="top" wrapText="1"/>
    </xf>
    <xf numFmtId="0" fontId="6" fillId="2" borderId="1" xfId="0" applyFont="1" applyFill="1" applyBorder="1" applyAlignment="1">
      <alignment vertical="center"/>
    </xf>
    <xf numFmtId="0" fontId="6" fillId="0" borderId="59" xfId="0" applyFont="1" applyBorder="1" applyAlignment="1">
      <alignment horizontal="center" vertical="top" textRotation="90"/>
    </xf>
    <xf numFmtId="0" fontId="6" fillId="0" borderId="59" xfId="0" applyFont="1" applyBorder="1" applyAlignment="1">
      <alignment horizontal="left" vertical="top"/>
    </xf>
    <xf numFmtId="0" fontId="6" fillId="0" borderId="54" xfId="0" applyFont="1" applyBorder="1" applyAlignment="1">
      <alignment horizontal="center" vertical="top" textRotation="90"/>
    </xf>
    <xf numFmtId="0" fontId="4" fillId="0" borderId="59" xfId="0" applyFont="1" applyBorder="1" applyAlignment="1">
      <alignment horizontal="left" vertical="top" wrapText="1"/>
    </xf>
    <xf numFmtId="165" fontId="6" fillId="0" borderId="59" xfId="0" applyNumberFormat="1" applyFont="1" applyBorder="1" applyAlignment="1">
      <alignment horizontal="center" vertical="top"/>
    </xf>
    <xf numFmtId="0" fontId="6" fillId="0" borderId="59" xfId="0" applyFont="1" applyBorder="1" applyAlignment="1">
      <alignment horizontal="left" vertical="top"/>
    </xf>
    <xf numFmtId="164" fontId="6" fillId="5" borderId="59" xfId="0" applyNumberFormat="1" applyFont="1" applyFill="1" applyBorder="1" applyAlignment="1">
      <alignment horizontal="center" vertical="top"/>
    </xf>
    <xf numFmtId="0" fontId="6" fillId="0" borderId="0" xfId="0" applyFont="1"/>
    <xf numFmtId="0" fontId="6" fillId="0" borderId="5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19" fillId="2" borderId="1" xfId="0" applyFont="1" applyFill="1" applyBorder="1" applyAlignment="1">
      <alignment vertical="center"/>
    </xf>
    <xf numFmtId="0" fontId="22" fillId="7" borderId="91" xfId="0" applyFont="1" applyFill="1" applyBorder="1" applyAlignment="1">
      <alignment horizontal="center" vertical="center" wrapText="1" readingOrder="1"/>
    </xf>
    <xf numFmtId="0" fontId="22" fillId="7" borderId="92" xfId="0" applyFont="1" applyFill="1" applyBorder="1" applyAlignment="1">
      <alignment horizontal="center" vertical="center" wrapText="1" readingOrder="1"/>
    </xf>
    <xf numFmtId="0" fontId="22" fillId="7" borderId="93" xfId="0" applyFont="1" applyFill="1" applyBorder="1" applyAlignment="1">
      <alignment horizontal="center" vertical="center" wrapText="1" readingOrder="1"/>
    </xf>
    <xf numFmtId="0" fontId="22" fillId="8" borderId="91" xfId="0" applyFont="1" applyFill="1" applyBorder="1" applyAlignment="1">
      <alignment horizontal="center" wrapText="1" readingOrder="1"/>
    </xf>
    <xf numFmtId="0" fontId="22" fillId="8" borderId="92" xfId="0" applyFont="1" applyFill="1" applyBorder="1" applyAlignment="1">
      <alignment horizontal="center" wrapText="1" readingOrder="1"/>
    </xf>
    <xf numFmtId="0" fontId="22" fillId="8" borderId="93" xfId="0" applyFont="1" applyFill="1" applyBorder="1" applyAlignment="1">
      <alignment horizontal="center" wrapText="1" readingOrder="1"/>
    </xf>
    <xf numFmtId="0" fontId="22" fillId="7" borderId="19" xfId="0" applyFont="1" applyFill="1" applyBorder="1" applyAlignment="1">
      <alignment horizontal="center" vertical="center" wrapText="1" readingOrder="1"/>
    </xf>
    <xf numFmtId="0" fontId="22" fillId="7" borderId="1" xfId="0" applyFont="1" applyFill="1" applyBorder="1" applyAlignment="1">
      <alignment horizontal="center" vertical="center" wrapText="1" readingOrder="1"/>
    </xf>
    <xf numFmtId="0" fontId="22" fillId="7" borderId="20" xfId="0" applyFont="1" applyFill="1" applyBorder="1" applyAlignment="1">
      <alignment horizontal="center" vertic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7" borderId="40" xfId="0" applyFont="1" applyFill="1" applyBorder="1" applyAlignment="1">
      <alignment horizontal="center" vertical="center" wrapText="1" readingOrder="1"/>
    </xf>
    <xf numFmtId="0" fontId="22" fillId="7" borderId="41" xfId="0" applyFont="1" applyFill="1" applyBorder="1" applyAlignment="1">
      <alignment horizontal="center" vertical="center" wrapText="1" readingOrder="1"/>
    </xf>
    <xf numFmtId="0" fontId="22" fillId="7" borderId="42" xfId="0" applyFont="1" applyFill="1" applyBorder="1" applyAlignment="1">
      <alignment horizontal="center" vertic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92" xfId="0" applyFont="1" applyFill="1" applyBorder="1" applyAlignment="1">
      <alignment horizontal="center" wrapText="1" readingOrder="1"/>
    </xf>
    <xf numFmtId="0" fontId="22" fillId="9" borderId="93"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2" fillId="10" borderId="91" xfId="0" applyFont="1" applyFill="1" applyBorder="1" applyAlignment="1">
      <alignment horizontal="center" wrapText="1" readingOrder="1"/>
    </xf>
    <xf numFmtId="0" fontId="22" fillId="10" borderId="92" xfId="0" applyFont="1" applyFill="1" applyBorder="1" applyAlignment="1">
      <alignment horizontal="center" wrapText="1" readingOrder="1"/>
    </xf>
    <xf numFmtId="0" fontId="22" fillId="10" borderId="93" xfId="0" applyFont="1" applyFill="1" applyBorder="1" applyAlignment="1">
      <alignment horizontal="center" wrapText="1" readingOrder="1"/>
    </xf>
    <xf numFmtId="0" fontId="22" fillId="10" borderId="19" xfId="0" applyFont="1" applyFill="1" applyBorder="1" applyAlignment="1">
      <alignment horizontal="center" wrapText="1" readingOrder="1"/>
    </xf>
    <xf numFmtId="0" fontId="22" fillId="10" borderId="1" xfId="0" applyFont="1" applyFill="1" applyBorder="1" applyAlignment="1">
      <alignment horizontal="center" wrapText="1" readingOrder="1"/>
    </xf>
    <xf numFmtId="0" fontId="22" fillId="10" borderId="20" xfId="0" applyFont="1" applyFill="1" applyBorder="1" applyAlignment="1">
      <alignment horizontal="center" wrapText="1" readingOrder="1"/>
    </xf>
    <xf numFmtId="0" fontId="22" fillId="10" borderId="40" xfId="0" applyFont="1" applyFill="1" applyBorder="1" applyAlignment="1">
      <alignment horizontal="center" wrapText="1" readingOrder="1"/>
    </xf>
    <xf numFmtId="0" fontId="22" fillId="10" borderId="41" xfId="0" applyFont="1" applyFill="1" applyBorder="1" applyAlignment="1">
      <alignment horizontal="center" wrapText="1" readingOrder="1"/>
    </xf>
    <xf numFmtId="0" fontId="22" fillId="10" borderId="42" xfId="0" applyFont="1" applyFill="1" applyBorder="1" applyAlignment="1">
      <alignment horizontal="center" wrapText="1" readingOrder="1"/>
    </xf>
    <xf numFmtId="0" fontId="24" fillId="9" borderId="92" xfId="0" applyFont="1" applyFill="1" applyBorder="1" applyAlignment="1">
      <alignment horizontal="center" wrapText="1" readingOrder="1"/>
    </xf>
    <xf numFmtId="0" fontId="26" fillId="2" borderId="1" xfId="0" applyFont="1" applyFill="1" applyBorder="1" applyAlignment="1">
      <alignment horizontal="center" vertical="center" wrapText="1"/>
    </xf>
    <xf numFmtId="0" fontId="27" fillId="11" borderId="1" xfId="0" applyFont="1" applyFill="1" applyBorder="1" applyAlignment="1">
      <alignment horizontal="center" vertical="center" wrapText="1" readingOrder="1"/>
    </xf>
    <xf numFmtId="0" fontId="28" fillId="2" borderId="1" xfId="0" applyFont="1" applyFill="1" applyBorder="1"/>
    <xf numFmtId="0" fontId="29" fillId="10" borderId="94" xfId="0" applyFont="1" applyFill="1" applyBorder="1" applyAlignment="1">
      <alignment horizontal="center" vertical="center" wrapText="1" readingOrder="1"/>
    </xf>
    <xf numFmtId="0" fontId="29" fillId="0" borderId="95" xfId="0" applyFont="1" applyBorder="1" applyAlignment="1">
      <alignment horizontal="center" vertical="center" wrapText="1" readingOrder="1"/>
    </xf>
    <xf numFmtId="0" fontId="29" fillId="0" borderId="95" xfId="0" applyFont="1" applyBorder="1" applyAlignment="1">
      <alignment horizontal="left" vertical="center" wrapText="1" readingOrder="1"/>
    </xf>
    <xf numFmtId="0" fontId="29" fillId="12" borderId="96" xfId="0" applyFont="1" applyFill="1" applyBorder="1" applyAlignment="1">
      <alignment horizontal="center" vertical="center" wrapText="1" readingOrder="1"/>
    </xf>
    <xf numFmtId="0" fontId="29" fillId="0" borderId="96" xfId="0" applyFont="1" applyBorder="1" applyAlignment="1">
      <alignment horizontal="center" vertical="center" wrapText="1" readingOrder="1"/>
    </xf>
    <xf numFmtId="0" fontId="29" fillId="0" borderId="96" xfId="0" applyFont="1" applyBorder="1" applyAlignment="1">
      <alignment horizontal="left" vertical="center" wrapText="1" readingOrder="1"/>
    </xf>
    <xf numFmtId="0" fontId="29" fillId="13" borderId="96" xfId="0" applyFont="1" applyFill="1" applyBorder="1" applyAlignment="1">
      <alignment horizontal="center" vertical="center" wrapText="1" readingOrder="1"/>
    </xf>
    <xf numFmtId="0" fontId="29" fillId="14" borderId="96" xfId="0" applyFont="1" applyFill="1" applyBorder="1" applyAlignment="1">
      <alignment horizontal="center" vertical="center" wrapText="1" readingOrder="1"/>
    </xf>
    <xf numFmtId="0" fontId="30" fillId="5" borderId="96" xfId="0" applyFont="1" applyFill="1" applyBorder="1" applyAlignment="1">
      <alignment horizontal="center" vertical="center" wrapText="1" readingOrder="1"/>
    </xf>
    <xf numFmtId="0" fontId="31"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28" fillId="0" borderId="0" xfId="0" applyFont="1"/>
    <xf numFmtId="0" fontId="31" fillId="0" borderId="0" xfId="0" applyFont="1" applyAlignment="1">
      <alignment horizontal="left" vertical="center" wrapText="1" readingOrder="1"/>
    </xf>
    <xf numFmtId="0" fontId="32" fillId="0" borderId="0" xfId="0" applyFont="1" applyAlignment="1">
      <alignment vertical="center"/>
    </xf>
    <xf numFmtId="0" fontId="1"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horizontal="center" vertical="center" wrapText="1"/>
    </xf>
    <xf numFmtId="0" fontId="38" fillId="11" borderId="1" xfId="0" applyFont="1" applyFill="1" applyBorder="1" applyAlignment="1">
      <alignment horizontal="center" vertical="center" wrapText="1" readingOrder="1"/>
    </xf>
    <xf numFmtId="0" fontId="39" fillId="10" borderId="94" xfId="0" applyFont="1" applyFill="1" applyBorder="1" applyAlignment="1">
      <alignment horizontal="center" vertical="center" wrapText="1" readingOrder="1"/>
    </xf>
    <xf numFmtId="0" fontId="39" fillId="0" borderId="95" xfId="0" applyFont="1" applyBorder="1" applyAlignment="1">
      <alignment horizontal="left" vertical="center" wrapText="1" readingOrder="1"/>
    </xf>
    <xf numFmtId="9" fontId="39" fillId="0" borderId="95" xfId="0" applyNumberFormat="1" applyFont="1" applyBorder="1" applyAlignment="1">
      <alignment horizontal="center" vertical="center" wrapText="1" readingOrder="1"/>
    </xf>
    <xf numFmtId="0" fontId="39" fillId="12" borderId="96" xfId="0" applyFont="1" applyFill="1" applyBorder="1" applyAlignment="1">
      <alignment horizontal="center" vertical="center" wrapText="1" readingOrder="1"/>
    </xf>
    <xf numFmtId="0" fontId="39" fillId="0" borderId="96" xfId="0" applyFont="1" applyBorder="1" applyAlignment="1">
      <alignment horizontal="left" vertical="center" wrapText="1" readingOrder="1"/>
    </xf>
    <xf numFmtId="9" fontId="39" fillId="0" borderId="96" xfId="0" applyNumberFormat="1" applyFont="1" applyBorder="1" applyAlignment="1">
      <alignment horizontal="center" vertical="center" wrapText="1" readingOrder="1"/>
    </xf>
    <xf numFmtId="0" fontId="39" fillId="13" borderId="96" xfId="0" applyFont="1" applyFill="1" applyBorder="1" applyAlignment="1">
      <alignment horizontal="center" vertical="center" wrapText="1" readingOrder="1"/>
    </xf>
    <xf numFmtId="0" fontId="39" fillId="14" borderId="96" xfId="0" applyFont="1" applyFill="1" applyBorder="1" applyAlignment="1">
      <alignment horizontal="center" vertical="center" wrapText="1" readingOrder="1"/>
    </xf>
    <xf numFmtId="0" fontId="40"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1" fillId="2" borderId="1" xfId="0" applyFont="1" applyFill="1" applyBorder="1"/>
    <xf numFmtId="0" fontId="43" fillId="2" borderId="1" xfId="0" applyFont="1" applyFill="1" applyBorder="1"/>
    <xf numFmtId="0" fontId="44" fillId="15" borderId="101" xfId="0" applyFont="1" applyFill="1" applyBorder="1" applyAlignment="1">
      <alignment horizontal="center" vertical="center" wrapText="1" readingOrder="1"/>
    </xf>
    <xf numFmtId="0" fontId="44" fillId="15" borderId="102" xfId="0" applyFont="1" applyFill="1" applyBorder="1" applyAlignment="1">
      <alignment horizontal="center" vertical="center" wrapText="1" readingOrder="1"/>
    </xf>
    <xf numFmtId="0" fontId="44" fillId="2" borderId="105" xfId="0" applyFont="1" applyFill="1" applyBorder="1" applyAlignment="1">
      <alignment horizontal="center" vertical="center" wrapText="1" readingOrder="1"/>
    </xf>
    <xf numFmtId="0" fontId="45" fillId="2" borderId="105" xfId="0" applyFont="1" applyFill="1" applyBorder="1" applyAlignment="1">
      <alignment horizontal="left" vertical="center" wrapText="1" readingOrder="1"/>
    </xf>
    <xf numFmtId="9" fontId="44" fillId="2" borderId="106" xfId="0" applyNumberFormat="1" applyFont="1" applyFill="1" applyBorder="1" applyAlignment="1">
      <alignment horizontal="center" vertical="center" wrapText="1" readingOrder="1"/>
    </xf>
    <xf numFmtId="0" fontId="44" fillId="2" borderId="109" xfId="0" applyFont="1" applyFill="1" applyBorder="1" applyAlignment="1">
      <alignment horizontal="center" vertical="center" wrapText="1" readingOrder="1"/>
    </xf>
    <xf numFmtId="0" fontId="45" fillId="2" borderId="109" xfId="0" applyFont="1" applyFill="1" applyBorder="1" applyAlignment="1">
      <alignment horizontal="left" vertical="center" wrapText="1" readingOrder="1"/>
    </xf>
    <xf numFmtId="9" fontId="44" fillId="2" borderId="110" xfId="0" applyNumberFormat="1" applyFont="1" applyFill="1" applyBorder="1" applyAlignment="1">
      <alignment horizontal="center" vertical="center" wrapText="1" readingOrder="1"/>
    </xf>
    <xf numFmtId="0" fontId="45" fillId="2" borderId="110" xfId="0" applyFont="1" applyFill="1" applyBorder="1" applyAlignment="1">
      <alignment horizontal="center" vertical="center" wrapText="1" readingOrder="1"/>
    </xf>
    <xf numFmtId="0" fontId="44" fillId="2" borderId="117" xfId="0" applyFont="1" applyFill="1" applyBorder="1" applyAlignment="1">
      <alignment horizontal="center" vertical="center" wrapText="1" readingOrder="1"/>
    </xf>
    <xf numFmtId="0" fontId="45" fillId="2" borderId="117" xfId="0" applyFont="1" applyFill="1" applyBorder="1" applyAlignment="1">
      <alignment horizontal="left" vertical="center" wrapText="1" readingOrder="1"/>
    </xf>
    <xf numFmtId="0" fontId="45" fillId="2" borderId="118" xfId="0" applyFont="1" applyFill="1" applyBorder="1" applyAlignment="1">
      <alignment horizontal="center" vertical="center" wrapText="1" readingOrder="1"/>
    </xf>
    <xf numFmtId="0" fontId="10" fillId="2" borderId="1" xfId="0" applyFont="1" applyFill="1" applyBorder="1"/>
    <xf numFmtId="0" fontId="41" fillId="0" borderId="0" xfId="0" applyFont="1"/>
    <xf numFmtId="0" fontId="47" fillId="0" borderId="96" xfId="0" applyFont="1" applyBorder="1" applyAlignment="1">
      <alignment horizontal="left" vertical="center" wrapText="1" readingOrder="1"/>
    </xf>
    <xf numFmtId="0" fontId="52" fillId="0" borderId="59" xfId="0" applyFont="1" applyBorder="1" applyAlignment="1">
      <alignment horizontal="center" vertical="top" wrapText="1"/>
    </xf>
    <xf numFmtId="0" fontId="53" fillId="16" borderId="59" xfId="0" applyFont="1" applyFill="1" applyBorder="1" applyAlignment="1">
      <alignment horizontal="center" vertical="top"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6" xfId="0" applyFont="1" applyFill="1" applyBorder="1" applyAlignment="1">
      <alignment horizontal="center" vertical="center" wrapText="1"/>
    </xf>
    <xf numFmtId="0" fontId="3" fillId="0" borderId="58" xfId="0" applyFont="1" applyBorder="1"/>
    <xf numFmtId="0" fontId="8" fillId="4" borderId="56" xfId="0" applyFont="1" applyFill="1" applyBorder="1" applyAlignment="1">
      <alignment horizontal="center" vertical="center"/>
    </xf>
    <xf numFmtId="0" fontId="8" fillId="4" borderId="55" xfId="0" applyFont="1" applyFill="1" applyBorder="1" applyAlignment="1">
      <alignment horizontal="center" vertical="center" wrapText="1"/>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xf>
    <xf numFmtId="0" fontId="6" fillId="0" borderId="49" xfId="0" applyFont="1" applyBorder="1" applyAlignment="1">
      <alignment horizontal="left" vertical="center" wrapText="1"/>
    </xf>
    <xf numFmtId="0" fontId="17"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7" fillId="8" borderId="82" xfId="0" applyFont="1" applyFill="1" applyBorder="1" applyAlignment="1">
      <alignment horizontal="center" wrapText="1" readingOrder="1"/>
    </xf>
    <xf numFmtId="0" fontId="3" fillId="0" borderId="63" xfId="0" applyFont="1" applyBorder="1"/>
    <xf numFmtId="0" fontId="3" fillId="0" borderId="78" xfId="0" applyFont="1" applyBorder="1"/>
    <xf numFmtId="0" fontId="3" fillId="0" borderId="68" xfId="0" applyFont="1" applyBorder="1"/>
    <xf numFmtId="0" fontId="17" fillId="8" borderId="61" xfId="0" applyFont="1" applyFill="1" applyBorder="1" applyAlignment="1">
      <alignment horizontal="center" wrapText="1" readingOrder="1"/>
    </xf>
    <xf numFmtId="0" fontId="17" fillId="7" borderId="70" xfId="0" applyFont="1" applyFill="1" applyBorder="1" applyAlignment="1">
      <alignment horizontal="center" vertical="center" wrapText="1" readingOrder="1"/>
    </xf>
    <xf numFmtId="0" fontId="3" fillId="0" borderId="73" xfId="0" applyFont="1" applyBorder="1"/>
    <xf numFmtId="0" fontId="17" fillId="7" borderId="74" xfId="0" applyFont="1" applyFill="1" applyBorder="1" applyAlignment="1">
      <alignment horizontal="center" vertical="center" wrapText="1" readingOrder="1"/>
    </xf>
    <xf numFmtId="0" fontId="17" fillId="7" borderId="82" xfId="0" applyFont="1" applyFill="1" applyBorder="1" applyAlignment="1">
      <alignment horizontal="center" vertical="center" wrapText="1" readingOrder="1"/>
    </xf>
    <xf numFmtId="0" fontId="17" fillId="8" borderId="74" xfId="0" applyFont="1" applyFill="1" applyBorder="1" applyAlignment="1">
      <alignment horizont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7" fillId="9" borderId="74" xfId="0" applyFont="1" applyFill="1" applyBorder="1" applyAlignment="1">
      <alignment horizontal="center" wrapText="1" readingOrder="1"/>
    </xf>
    <xf numFmtId="0" fontId="3" fillId="0" borderId="72" xfId="0" applyFont="1" applyBorder="1"/>
    <xf numFmtId="0" fontId="17" fillId="9" borderId="70" xfId="0" applyFont="1" applyFill="1" applyBorder="1" applyAlignment="1">
      <alignment horizontal="center" wrapText="1" readingOrder="1"/>
    </xf>
    <xf numFmtId="0" fontId="17" fillId="8" borderId="70" xfId="0" applyFont="1" applyFill="1" applyBorder="1" applyAlignment="1">
      <alignment horizontal="center" wrapText="1" readingOrder="1"/>
    </xf>
    <xf numFmtId="0" fontId="17" fillId="10" borderId="61" xfId="0" applyFont="1" applyFill="1" applyBorder="1" applyAlignment="1">
      <alignment horizontal="center" wrapText="1" readingOrder="1"/>
    </xf>
    <xf numFmtId="0" fontId="17" fillId="9" borderId="61" xfId="0" applyFont="1" applyFill="1" applyBorder="1" applyAlignment="1">
      <alignment horizontal="center" wrapText="1" readingOrder="1"/>
    </xf>
    <xf numFmtId="0" fontId="17" fillId="9" borderId="82" xfId="0" applyFont="1" applyFill="1" applyBorder="1" applyAlignment="1">
      <alignment horizontal="center" wrapText="1" readingOrder="1"/>
    </xf>
    <xf numFmtId="0" fontId="18"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8" fillId="7" borderId="75" xfId="0" applyFont="1" applyFill="1" applyBorder="1" applyAlignment="1">
      <alignment horizontal="center" vertical="center" wrapText="1" readingOrder="1"/>
    </xf>
    <xf numFmtId="0" fontId="18" fillId="9" borderId="75" xfId="0" applyFont="1" applyFill="1" applyBorder="1" applyAlignment="1">
      <alignment horizontal="center" vertical="center" wrapText="1" readingOrder="1"/>
    </xf>
    <xf numFmtId="0" fontId="18" fillId="8" borderId="75" xfId="0" applyFont="1" applyFill="1" applyBorder="1" applyAlignment="1">
      <alignment horizontal="center" vertical="center" wrapText="1" readingOrder="1"/>
    </xf>
    <xf numFmtId="0" fontId="16"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7" fillId="10" borderId="70" xfId="0" applyFont="1" applyFill="1" applyBorder="1" applyAlignment="1">
      <alignment horizontal="center" wrapText="1" readingOrder="1"/>
    </xf>
    <xf numFmtId="0" fontId="17" fillId="10" borderId="82" xfId="0" applyFont="1" applyFill="1" applyBorder="1" applyAlignment="1">
      <alignment horizontal="center" wrapText="1" readingOrder="1"/>
    </xf>
    <xf numFmtId="0" fontId="17"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5"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5" fillId="6" borderId="61" xfId="0" applyFont="1" applyFill="1" applyBorder="1" applyAlignment="1">
      <alignment horizontal="center" vertical="center" textRotation="90" wrapText="1" readingOrder="1"/>
    </xf>
    <xf numFmtId="0" fontId="23" fillId="7" borderId="75" xfId="0" applyFont="1" applyFill="1" applyBorder="1" applyAlignment="1">
      <alignment horizontal="center" vertical="center" wrapText="1" readingOrder="1"/>
    </xf>
    <xf numFmtId="0" fontId="23" fillId="9" borderId="75" xfId="0" applyFont="1" applyFill="1" applyBorder="1" applyAlignment="1">
      <alignment horizontal="center" vertical="center" wrapText="1" readingOrder="1"/>
    </xf>
    <xf numFmtId="0" fontId="23" fillId="8" borderId="75" xfId="0" applyFont="1" applyFill="1" applyBorder="1" applyAlignment="1">
      <alignment horizontal="center" vertical="center" wrapText="1" readingOrder="1"/>
    </xf>
    <xf numFmtId="0" fontId="23" fillId="10" borderId="75" xfId="0" applyFont="1" applyFill="1" applyBorder="1" applyAlignment="1">
      <alignment horizontal="center" vertical="center" wrapText="1" readingOrder="1"/>
    </xf>
    <xf numFmtId="0" fontId="21" fillId="0" borderId="70" xfId="0" applyFont="1" applyBorder="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horizontal="center" vertical="center"/>
    </xf>
    <xf numFmtId="0" fontId="13" fillId="0" borderId="0" xfId="0" applyFont="1" applyAlignment="1">
      <alignment horizontal="center" vertical="center"/>
    </xf>
    <xf numFmtId="0" fontId="46" fillId="2" borderId="52" xfId="0" applyFont="1" applyFill="1" applyBorder="1" applyAlignment="1">
      <alignment horizontal="left" vertical="center" wrapText="1"/>
    </xf>
    <xf numFmtId="0" fontId="44"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2"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4" fillId="15" borderId="97" xfId="0" applyFont="1" applyFill="1" applyBorder="1" applyAlignment="1">
      <alignment horizontal="center" vertical="center" wrapText="1" readingOrder="1"/>
    </xf>
    <xf numFmtId="0" fontId="3" fillId="0" borderId="100" xfId="0" applyFont="1" applyBorder="1"/>
    <xf numFmtId="0" fontId="44"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4" fillId="2" borderId="104" xfId="0" applyFont="1" applyFill="1" applyBorder="1" applyAlignment="1">
      <alignment horizontal="center" vertical="center" wrapText="1" readingOrder="1"/>
    </xf>
    <xf numFmtId="0" fontId="3" fillId="0" borderId="108" xfId="0" applyFont="1" applyBorder="1"/>
    <xf numFmtId="0" fontId="44" fillId="2" borderId="114" xfId="0" applyFont="1" applyFill="1" applyBorder="1" applyAlignment="1">
      <alignment horizontal="center" vertical="center" wrapText="1" readingOrder="1"/>
    </xf>
    <xf numFmtId="0" fontId="3" fillId="0" borderId="115" xfId="0" applyFont="1" applyBorder="1"/>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7" zoomScale="110" zoomScaleNormal="110" workbookViewId="0">
      <selection activeCell="E22" sqref="E22:F22"/>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1" t="s">
        <v>0</v>
      </c>
      <c r="C2" s="142"/>
      <c r="D2" s="142"/>
      <c r="E2" s="142"/>
      <c r="F2" s="142"/>
      <c r="G2" s="142"/>
      <c r="H2" s="143"/>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4" t="s">
        <v>1</v>
      </c>
      <c r="C4" s="145"/>
      <c r="D4" s="145"/>
      <c r="E4" s="145"/>
      <c r="F4" s="145"/>
      <c r="G4" s="145"/>
      <c r="H4" s="146"/>
      <c r="I4" s="1"/>
      <c r="J4" s="1"/>
      <c r="K4" s="1"/>
      <c r="L4" s="1"/>
      <c r="M4" s="1"/>
      <c r="N4" s="1"/>
      <c r="O4" s="1"/>
      <c r="P4" s="1"/>
      <c r="Q4" s="1"/>
      <c r="R4" s="1"/>
      <c r="S4" s="1"/>
      <c r="T4" s="1"/>
      <c r="U4" s="1"/>
      <c r="V4" s="1"/>
      <c r="W4" s="1"/>
      <c r="X4" s="1"/>
      <c r="Y4" s="1"/>
      <c r="Z4" s="1"/>
    </row>
    <row r="5" spans="1:26" ht="63" customHeight="1" x14ac:dyDescent="0.25">
      <c r="A5" s="1"/>
      <c r="B5" s="147"/>
      <c r="C5" s="148"/>
      <c r="D5" s="148"/>
      <c r="E5" s="148"/>
      <c r="F5" s="148"/>
      <c r="G5" s="148"/>
      <c r="H5" s="149"/>
      <c r="I5" s="1"/>
      <c r="J5" s="1"/>
      <c r="K5" s="1"/>
      <c r="L5" s="1"/>
      <c r="M5" s="1"/>
      <c r="N5" s="1"/>
      <c r="O5" s="1"/>
      <c r="P5" s="1"/>
      <c r="Q5" s="1"/>
      <c r="R5" s="1"/>
      <c r="S5" s="1"/>
      <c r="T5" s="1"/>
      <c r="U5" s="1"/>
      <c r="V5" s="1"/>
      <c r="W5" s="1"/>
      <c r="X5" s="1"/>
      <c r="Y5" s="1"/>
      <c r="Z5" s="1"/>
    </row>
    <row r="6" spans="1:26" x14ac:dyDescent="0.25">
      <c r="A6" s="1"/>
      <c r="B6" s="150" t="s">
        <v>2</v>
      </c>
      <c r="C6" s="151"/>
      <c r="D6" s="151"/>
      <c r="E6" s="151"/>
      <c r="F6" s="151"/>
      <c r="G6" s="151"/>
      <c r="H6" s="152"/>
      <c r="I6" s="1"/>
      <c r="J6" s="1"/>
      <c r="K6" s="1"/>
      <c r="L6" s="1"/>
      <c r="M6" s="1"/>
      <c r="N6" s="1"/>
      <c r="O6" s="1"/>
      <c r="P6" s="1"/>
      <c r="Q6" s="1"/>
      <c r="R6" s="1"/>
      <c r="S6" s="1"/>
      <c r="T6" s="1"/>
      <c r="U6" s="1"/>
      <c r="V6" s="1"/>
      <c r="W6" s="1"/>
      <c r="X6" s="1"/>
      <c r="Y6" s="1"/>
      <c r="Z6" s="1"/>
    </row>
    <row r="7" spans="1:26" ht="95.25" customHeight="1" x14ac:dyDescent="0.25">
      <c r="A7" s="1"/>
      <c r="B7" s="153" t="s">
        <v>3</v>
      </c>
      <c r="C7" s="154"/>
      <c r="D7" s="154"/>
      <c r="E7" s="154"/>
      <c r="F7" s="154"/>
      <c r="G7" s="154"/>
      <c r="H7" s="155"/>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6" t="s">
        <v>4</v>
      </c>
      <c r="C9" s="145"/>
      <c r="D9" s="145"/>
      <c r="E9" s="145"/>
      <c r="F9" s="145"/>
      <c r="G9" s="145"/>
      <c r="H9" s="146"/>
      <c r="I9" s="1"/>
      <c r="J9" s="1"/>
      <c r="K9" s="1"/>
      <c r="L9" s="1"/>
      <c r="M9" s="1"/>
      <c r="N9" s="1"/>
      <c r="O9" s="1"/>
      <c r="P9" s="1"/>
      <c r="Q9" s="1"/>
      <c r="R9" s="1"/>
      <c r="S9" s="1"/>
      <c r="T9" s="1"/>
      <c r="U9" s="1"/>
      <c r="V9" s="1"/>
      <c r="W9" s="1"/>
      <c r="X9" s="1"/>
      <c r="Y9" s="1"/>
      <c r="Z9" s="1"/>
    </row>
    <row r="10" spans="1:26" ht="44.25" customHeight="1" x14ac:dyDescent="0.25">
      <c r="A10" s="1"/>
      <c r="B10" s="157"/>
      <c r="C10" s="145"/>
      <c r="D10" s="145"/>
      <c r="E10" s="145"/>
      <c r="F10" s="145"/>
      <c r="G10" s="145"/>
      <c r="H10" s="146"/>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58" t="s">
        <v>5</v>
      </c>
      <c r="D12" s="159"/>
      <c r="E12" s="160" t="s">
        <v>6</v>
      </c>
      <c r="F12" s="161"/>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2" t="s">
        <v>7</v>
      </c>
      <c r="D13" s="163"/>
      <c r="E13" s="164" t="s">
        <v>8</v>
      </c>
      <c r="F13" s="165"/>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2" t="s">
        <v>9</v>
      </c>
      <c r="D14" s="163"/>
      <c r="E14" s="164" t="s">
        <v>10</v>
      </c>
      <c r="F14" s="165"/>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2" t="s">
        <v>11</v>
      </c>
      <c r="D15" s="163"/>
      <c r="E15" s="164" t="s">
        <v>12</v>
      </c>
      <c r="F15" s="165"/>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2" t="s">
        <v>13</v>
      </c>
      <c r="D16" s="163"/>
      <c r="E16" s="164" t="s">
        <v>14</v>
      </c>
      <c r="F16" s="165"/>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6" t="s">
        <v>15</v>
      </c>
      <c r="D17" s="167"/>
      <c r="E17" s="168" t="s">
        <v>16</v>
      </c>
      <c r="F17" s="169"/>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6" t="s">
        <v>17</v>
      </c>
      <c r="D18" s="167"/>
      <c r="E18" s="168" t="s">
        <v>18</v>
      </c>
      <c r="F18" s="169"/>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6" t="s">
        <v>19</v>
      </c>
      <c r="D19" s="167"/>
      <c r="E19" s="168" t="s">
        <v>20</v>
      </c>
      <c r="F19" s="169"/>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6" t="s">
        <v>21</v>
      </c>
      <c r="D20" s="167"/>
      <c r="E20" s="168" t="s">
        <v>22</v>
      </c>
      <c r="F20" s="169"/>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6" t="s">
        <v>23</v>
      </c>
      <c r="D21" s="167"/>
      <c r="E21" s="168" t="s">
        <v>24</v>
      </c>
      <c r="F21" s="169"/>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6" t="s">
        <v>25</v>
      </c>
      <c r="D22" s="167"/>
      <c r="E22" s="168" t="s">
        <v>26</v>
      </c>
      <c r="F22" s="169"/>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6" t="s">
        <v>27</v>
      </c>
      <c r="D23" s="167"/>
      <c r="E23" s="168" t="s">
        <v>28</v>
      </c>
      <c r="F23" s="169"/>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6" t="s">
        <v>29</v>
      </c>
      <c r="D24" s="167"/>
      <c r="E24" s="168" t="s">
        <v>30</v>
      </c>
      <c r="F24" s="169"/>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6" t="s">
        <v>31</v>
      </c>
      <c r="D25" s="167"/>
      <c r="E25" s="168" t="s">
        <v>32</v>
      </c>
      <c r="F25" s="169"/>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6" t="s">
        <v>33</v>
      </c>
      <c r="D26" s="167"/>
      <c r="E26" s="168" t="s">
        <v>34</v>
      </c>
      <c r="F26" s="169"/>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6" t="s">
        <v>35</v>
      </c>
      <c r="D27" s="167"/>
      <c r="E27" s="168" t="s">
        <v>36</v>
      </c>
      <c r="F27" s="169"/>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6" t="s">
        <v>37</v>
      </c>
      <c r="D28" s="167"/>
      <c r="E28" s="168" t="s">
        <v>38</v>
      </c>
      <c r="F28" s="169"/>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6" t="s">
        <v>39</v>
      </c>
      <c r="D29" s="167"/>
      <c r="E29" s="168" t="s">
        <v>38</v>
      </c>
      <c r="F29" s="169"/>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6" t="s">
        <v>40</v>
      </c>
      <c r="D30" s="167"/>
      <c r="E30" s="168" t="s">
        <v>41</v>
      </c>
      <c r="F30" s="169"/>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6" t="s">
        <v>42</v>
      </c>
      <c r="D31" s="167"/>
      <c r="E31" s="168" t="s">
        <v>43</v>
      </c>
      <c r="F31" s="169"/>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6" t="s">
        <v>44</v>
      </c>
      <c r="D32" s="167"/>
      <c r="E32" s="168" t="s">
        <v>45</v>
      </c>
      <c r="F32" s="169"/>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6" t="s">
        <v>46</v>
      </c>
      <c r="D33" s="167"/>
      <c r="E33" s="168" t="s">
        <v>47</v>
      </c>
      <c r="F33" s="169"/>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6" t="s">
        <v>48</v>
      </c>
      <c r="D34" s="167"/>
      <c r="E34" s="168" t="s">
        <v>49</v>
      </c>
      <c r="F34" s="169"/>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6" t="s">
        <v>50</v>
      </c>
      <c r="D35" s="167"/>
      <c r="E35" s="168" t="s">
        <v>51</v>
      </c>
      <c r="F35" s="169"/>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6" t="s">
        <v>52</v>
      </c>
      <c r="D36" s="167"/>
      <c r="E36" s="168" t="s">
        <v>53</v>
      </c>
      <c r="F36" s="169"/>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6" t="s">
        <v>54</v>
      </c>
      <c r="D37" s="167"/>
      <c r="E37" s="168" t="s">
        <v>55</v>
      </c>
      <c r="F37" s="169"/>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5"/>
      <c r="D38" s="176"/>
      <c r="E38" s="170"/>
      <c r="F38" s="171"/>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2" t="s">
        <v>56</v>
      </c>
      <c r="C40" s="173"/>
      <c r="D40" s="173"/>
      <c r="E40" s="173"/>
      <c r="F40" s="173"/>
      <c r="G40" s="173"/>
      <c r="H40" s="174"/>
      <c r="I40" s="1"/>
      <c r="J40" s="1"/>
      <c r="K40" s="1"/>
      <c r="L40" s="1"/>
      <c r="M40" s="1"/>
      <c r="N40" s="1"/>
      <c r="O40" s="1"/>
      <c r="P40" s="1"/>
      <c r="Q40" s="1"/>
      <c r="R40" s="1"/>
      <c r="S40" s="1"/>
      <c r="T40" s="1"/>
      <c r="U40" s="1"/>
      <c r="V40" s="1"/>
      <c r="W40" s="1"/>
      <c r="X40" s="1"/>
      <c r="Y40" s="1"/>
      <c r="Z40" s="1"/>
    </row>
    <row r="41" spans="1:26" ht="20.25" customHeight="1" x14ac:dyDescent="0.25">
      <c r="A41" s="1"/>
      <c r="B41" s="172" t="s">
        <v>57</v>
      </c>
      <c r="C41" s="173"/>
      <c r="D41" s="173"/>
      <c r="E41" s="173"/>
      <c r="F41" s="173"/>
      <c r="G41" s="173"/>
      <c r="H41" s="174"/>
      <c r="I41" s="1"/>
      <c r="J41" s="1"/>
      <c r="K41" s="1"/>
      <c r="L41" s="1"/>
      <c r="M41" s="1"/>
      <c r="N41" s="1"/>
      <c r="O41" s="1"/>
      <c r="P41" s="1"/>
      <c r="Q41" s="1"/>
      <c r="R41" s="1"/>
      <c r="S41" s="1"/>
      <c r="T41" s="1"/>
      <c r="U41" s="1"/>
      <c r="V41" s="1"/>
      <c r="W41" s="1"/>
      <c r="X41" s="1"/>
      <c r="Y41" s="1"/>
      <c r="Z41" s="1"/>
    </row>
    <row r="42" spans="1:26" ht="20.25" customHeight="1" x14ac:dyDescent="0.25">
      <c r="A42" s="1"/>
      <c r="B42" s="172" t="s">
        <v>58</v>
      </c>
      <c r="C42" s="173"/>
      <c r="D42" s="173"/>
      <c r="E42" s="173"/>
      <c r="F42" s="173"/>
      <c r="G42" s="173"/>
      <c r="H42" s="174"/>
      <c r="I42" s="1"/>
      <c r="J42" s="1"/>
      <c r="K42" s="1"/>
      <c r="L42" s="1"/>
      <c r="M42" s="1"/>
      <c r="N42" s="1"/>
      <c r="O42" s="1"/>
      <c r="P42" s="1"/>
      <c r="Q42" s="1"/>
      <c r="R42" s="1"/>
      <c r="S42" s="1"/>
      <c r="T42" s="1"/>
      <c r="U42" s="1"/>
      <c r="V42" s="1"/>
      <c r="W42" s="1"/>
      <c r="X42" s="1"/>
      <c r="Y42" s="1"/>
      <c r="Z42" s="1"/>
    </row>
    <row r="43" spans="1:26" ht="20.25" customHeight="1" x14ac:dyDescent="0.25">
      <c r="A43" s="1"/>
      <c r="B43" s="172" t="s">
        <v>59</v>
      </c>
      <c r="C43" s="173"/>
      <c r="D43" s="173"/>
      <c r="E43" s="173"/>
      <c r="F43" s="173"/>
      <c r="G43" s="173"/>
      <c r="H43" s="174"/>
      <c r="I43" s="1"/>
      <c r="J43" s="1"/>
      <c r="K43" s="1"/>
      <c r="L43" s="1"/>
      <c r="M43" s="1"/>
      <c r="N43" s="1"/>
      <c r="O43" s="1"/>
      <c r="P43" s="1"/>
      <c r="Q43" s="1"/>
      <c r="R43" s="1"/>
      <c r="S43" s="1"/>
      <c r="T43" s="1"/>
      <c r="U43" s="1"/>
      <c r="V43" s="1"/>
      <c r="W43" s="1"/>
      <c r="X43" s="1"/>
      <c r="Y43" s="1"/>
      <c r="Z43" s="1"/>
    </row>
    <row r="44" spans="1:26" ht="15.75" customHeight="1" x14ac:dyDescent="0.25">
      <c r="A44" s="1"/>
      <c r="B44" s="172" t="s">
        <v>60</v>
      </c>
      <c r="C44" s="173"/>
      <c r="D44" s="173"/>
      <c r="E44" s="173"/>
      <c r="F44" s="173"/>
      <c r="G44" s="173"/>
      <c r="H44" s="174"/>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D1000"/>
  <sheetViews>
    <sheetView tabSelected="1" zoomScale="120" zoomScaleNormal="120" workbookViewId="0">
      <selection activeCell="AJ13" sqref="AJ13"/>
    </sheetView>
  </sheetViews>
  <sheetFormatPr baseColWidth="10" defaultColWidth="12.625" defaultRowHeight="15" customHeight="1" x14ac:dyDescent="0.2"/>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x14ac:dyDescent="0.3">
      <c r="A1" s="184" t="s">
        <v>61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6"/>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87"/>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9"/>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90" t="s">
        <v>62</v>
      </c>
      <c r="B4" s="191"/>
      <c r="C4" s="192" t="s">
        <v>63</v>
      </c>
      <c r="D4" s="193"/>
      <c r="E4" s="193"/>
      <c r="F4" s="193"/>
      <c r="G4" s="193"/>
      <c r="H4" s="193"/>
      <c r="I4" s="193"/>
      <c r="J4" s="193"/>
      <c r="K4" s="193"/>
      <c r="L4" s="193"/>
      <c r="M4" s="193"/>
      <c r="N4" s="191"/>
      <c r="O4" s="194"/>
      <c r="P4" s="173"/>
      <c r="Q4" s="195"/>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30" customHeight="1" x14ac:dyDescent="0.3">
      <c r="A5" s="190" t="s">
        <v>64</v>
      </c>
      <c r="B5" s="191"/>
      <c r="C5" s="192" t="s">
        <v>65</v>
      </c>
      <c r="D5" s="193"/>
      <c r="E5" s="193"/>
      <c r="F5" s="193"/>
      <c r="G5" s="193"/>
      <c r="H5" s="193"/>
      <c r="I5" s="193"/>
      <c r="J5" s="193"/>
      <c r="K5" s="193"/>
      <c r="L5" s="193"/>
      <c r="M5" s="193"/>
      <c r="N5" s="191"/>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90" t="s">
        <v>66</v>
      </c>
      <c r="B6" s="191"/>
      <c r="C6" s="196" t="s">
        <v>67</v>
      </c>
      <c r="D6" s="193"/>
      <c r="E6" s="193"/>
      <c r="F6" s="193"/>
      <c r="G6" s="193"/>
      <c r="H6" s="193"/>
      <c r="I6" s="193"/>
      <c r="J6" s="193"/>
      <c r="K6" s="193"/>
      <c r="L6" s="193"/>
      <c r="M6" s="193"/>
      <c r="N6" s="191"/>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198" t="s">
        <v>68</v>
      </c>
      <c r="B7" s="193"/>
      <c r="C7" s="193"/>
      <c r="D7" s="193"/>
      <c r="E7" s="193"/>
      <c r="F7" s="193"/>
      <c r="G7" s="191"/>
      <c r="H7" s="198" t="s">
        <v>69</v>
      </c>
      <c r="I7" s="193"/>
      <c r="J7" s="193"/>
      <c r="K7" s="193"/>
      <c r="L7" s="193"/>
      <c r="M7" s="193"/>
      <c r="N7" s="191"/>
      <c r="O7" s="198" t="s">
        <v>70</v>
      </c>
      <c r="P7" s="193"/>
      <c r="Q7" s="193"/>
      <c r="R7" s="193"/>
      <c r="S7" s="193"/>
      <c r="T7" s="193"/>
      <c r="U7" s="193"/>
      <c r="V7" s="193"/>
      <c r="W7" s="191"/>
      <c r="X7" s="198" t="s">
        <v>71</v>
      </c>
      <c r="Y7" s="193"/>
      <c r="Z7" s="193"/>
      <c r="AA7" s="193"/>
      <c r="AB7" s="193"/>
      <c r="AC7" s="193"/>
      <c r="AD7" s="191"/>
      <c r="AE7" s="198" t="s">
        <v>72</v>
      </c>
      <c r="AF7" s="193"/>
      <c r="AG7" s="193"/>
      <c r="AH7" s="193"/>
      <c r="AI7" s="193"/>
      <c r="AJ7" s="191"/>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199" t="s">
        <v>73</v>
      </c>
      <c r="B8" s="206" t="s">
        <v>15</v>
      </c>
      <c r="C8" s="205" t="s">
        <v>17</v>
      </c>
      <c r="D8" s="205" t="s">
        <v>19</v>
      </c>
      <c r="E8" s="207" t="s">
        <v>21</v>
      </c>
      <c r="F8" s="197" t="s">
        <v>23</v>
      </c>
      <c r="G8" s="205" t="s">
        <v>74</v>
      </c>
      <c r="H8" s="205" t="s">
        <v>75</v>
      </c>
      <c r="I8" s="204" t="s">
        <v>76</v>
      </c>
      <c r="J8" s="197" t="s">
        <v>77</v>
      </c>
      <c r="K8" s="197" t="s">
        <v>78</v>
      </c>
      <c r="L8" s="202" t="s">
        <v>79</v>
      </c>
      <c r="M8" s="204" t="s">
        <v>76</v>
      </c>
      <c r="N8" s="205" t="s">
        <v>29</v>
      </c>
      <c r="O8" s="201" t="s">
        <v>80</v>
      </c>
      <c r="P8" s="197" t="s">
        <v>31</v>
      </c>
      <c r="Q8" s="197" t="s">
        <v>33</v>
      </c>
      <c r="R8" s="200" t="s">
        <v>81</v>
      </c>
      <c r="S8" s="193"/>
      <c r="T8" s="193"/>
      <c r="U8" s="193"/>
      <c r="V8" s="193"/>
      <c r="W8" s="191"/>
      <c r="X8" s="201" t="s">
        <v>82</v>
      </c>
      <c r="Y8" s="201" t="s">
        <v>83</v>
      </c>
      <c r="Z8" s="201" t="s">
        <v>76</v>
      </c>
      <c r="AA8" s="201" t="s">
        <v>84</v>
      </c>
      <c r="AB8" s="201" t="s">
        <v>76</v>
      </c>
      <c r="AC8" s="201" t="s">
        <v>85</v>
      </c>
      <c r="AD8" s="201" t="s">
        <v>50</v>
      </c>
      <c r="AE8" s="197" t="s">
        <v>72</v>
      </c>
      <c r="AF8" s="197" t="s">
        <v>86</v>
      </c>
      <c r="AG8" s="197" t="s">
        <v>87</v>
      </c>
      <c r="AH8" s="197" t="s">
        <v>88</v>
      </c>
      <c r="AI8" s="197" t="s">
        <v>89</v>
      </c>
      <c r="AJ8" s="197"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79"/>
      <c r="B9" s="179"/>
      <c r="C9" s="179"/>
      <c r="D9" s="179"/>
      <c r="E9" s="179"/>
      <c r="F9" s="179"/>
      <c r="G9" s="179"/>
      <c r="H9" s="179"/>
      <c r="I9" s="203"/>
      <c r="J9" s="179"/>
      <c r="K9" s="179"/>
      <c r="L9" s="203"/>
      <c r="M9" s="203"/>
      <c r="N9" s="179"/>
      <c r="O9" s="179"/>
      <c r="P9" s="179"/>
      <c r="Q9" s="179"/>
      <c r="R9" s="22" t="s">
        <v>90</v>
      </c>
      <c r="S9" s="22" t="s">
        <v>91</v>
      </c>
      <c r="T9" s="22" t="s">
        <v>92</v>
      </c>
      <c r="U9" s="22" t="s">
        <v>93</v>
      </c>
      <c r="V9" s="22" t="s">
        <v>94</v>
      </c>
      <c r="W9" s="22" t="s">
        <v>95</v>
      </c>
      <c r="X9" s="179"/>
      <c r="Y9" s="179"/>
      <c r="Z9" s="179"/>
      <c r="AA9" s="179"/>
      <c r="AB9" s="179"/>
      <c r="AC9" s="179"/>
      <c r="AD9" s="179"/>
      <c r="AE9" s="179"/>
      <c r="AF9" s="179"/>
      <c r="AG9" s="179"/>
      <c r="AH9" s="179"/>
      <c r="AI9" s="179"/>
      <c r="AJ9" s="179"/>
      <c r="AK9" s="23"/>
      <c r="AL9" s="23"/>
      <c r="AM9" s="23"/>
      <c r="AN9" s="23"/>
      <c r="AO9" s="23"/>
      <c r="AP9" s="23"/>
      <c r="AQ9" s="23"/>
      <c r="AR9" s="23"/>
      <c r="AS9" s="23"/>
      <c r="AT9" s="23"/>
      <c r="AU9" s="23"/>
      <c r="AV9" s="23"/>
      <c r="AW9" s="23"/>
      <c r="AX9" s="23"/>
      <c r="AY9" s="23"/>
      <c r="AZ9" s="23"/>
      <c r="BA9" s="23"/>
      <c r="BB9" s="23"/>
      <c r="BC9" s="23"/>
      <c r="BD9" s="23"/>
    </row>
    <row r="10" spans="1:56" ht="167.25" customHeight="1" x14ac:dyDescent="0.2">
      <c r="A10" s="182">
        <v>1</v>
      </c>
      <c r="B10" s="183" t="s">
        <v>96</v>
      </c>
      <c r="C10" s="183" t="s">
        <v>221</v>
      </c>
      <c r="D10" s="183" t="s">
        <v>223</v>
      </c>
      <c r="E10" s="183" t="s">
        <v>222</v>
      </c>
      <c r="F10" s="183" t="s">
        <v>97</v>
      </c>
      <c r="G10" s="182">
        <v>10</v>
      </c>
      <c r="H10" s="177" t="str">
        <f>IF(G10&lt;=0,"",IF(G10&lt;=2,"Muy Baja",IF(G10&lt;=24,"Baja",IF(G10&lt;=500,"Media",IF(G10&lt;=5000,"Alta","Muy Alta")))))</f>
        <v>Baja</v>
      </c>
      <c r="I10" s="180">
        <f>IF(H10="","",IF(H10="Muy Baja",0.2,IF(H10="Baja",0.4,IF(H10="Media",0.6,IF(H10="Alta",0.8,IF(H10="Muy Alta",1,))))))</f>
        <v>0.4</v>
      </c>
      <c r="J10" s="183" t="s">
        <v>98</v>
      </c>
      <c r="K10" s="180"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77"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80">
        <f ca="1">IF(L10="","",IF(L10="Leve",0.2,IF(L10="Menor",0.4,IF(L10="Moderado",0.6,IF(L10="Mayor",0.8,IF(L10="Catastrófico",1,))))))</f>
        <v>0.6</v>
      </c>
      <c r="N10" s="181"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224</v>
      </c>
      <c r="Q10" s="24" t="str">
        <f t="shared" ref="Q10:Q69" si="0">IF(OR(R10="Preventivo",R10="Detectivo"),"Probabilidad",IF(R10="Correctivo","Impacto",""))</f>
        <v>Probabilidad</v>
      </c>
      <c r="R10" s="26" t="s">
        <v>99</v>
      </c>
      <c r="S10" s="26" t="s">
        <v>100</v>
      </c>
      <c r="T10" s="27" t="str">
        <f t="shared" ref="T10:T69" si="1">IF(AND(R10="Preventivo",S10="Automático"),"50%",IF(AND(R10="Preventivo",S10="Manual"),"40%",IF(AND(R10="Detectivo",S10="Automático"),"40%",IF(AND(R10="Detectivo",S10="Manual"),"30%",IF(AND(R10="Correctivo",S10="Automático"),"35%",IF(AND(R10="Correctivo",S10="Manual"),"25%",""))))))</f>
        <v>40%</v>
      </c>
      <c r="U10" s="26" t="s">
        <v>101</v>
      </c>
      <c r="V10" s="26" t="s">
        <v>102</v>
      </c>
      <c r="W10" s="26" t="s">
        <v>103</v>
      </c>
      <c r="X10" s="28">
        <f>IFERROR(IF(Q10="Probabilidad",(I10-(+I10*T10)),IF(Q10="Impacto",I10,"")),"")</f>
        <v>0.24</v>
      </c>
      <c r="Y10" s="29" t="str">
        <f t="shared" ref="Y10:Y69" si="2">IFERROR(IF(X10="","",IF(X10&lt;=0.2,"Muy Baja",IF(X10&lt;=0.4,"Baja",IF(X10&lt;=0.6,"Media",IF(X10&lt;=0.8,"Alta","Muy Alta"))))),"")</f>
        <v>Baja</v>
      </c>
      <c r="Z10" s="30">
        <f t="shared" ref="Z10:Z69" si="3">+X10</f>
        <v>0.24</v>
      </c>
      <c r="AA10" s="29" t="str">
        <f t="shared" ref="AA10:AA69" ca="1" si="4">IFERROR(IF(AB10="","",IF(AB10&lt;=0.2,"Leve",IF(AB10&lt;=0.4,"Menor",IF(AB10&lt;=0.6,"Moderado",IF(AB10&lt;=0.8,"Mayor","Catastrófico"))))),"")</f>
        <v>Moderado</v>
      </c>
      <c r="AB10" s="30">
        <f ca="1">IFERROR(IF(Q10="Impacto",(M10-(+M10*T10)),IF(Q10="Probabilidad",M10,"")),"")</f>
        <v>0.6</v>
      </c>
      <c r="AC10" s="31"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2" t="s">
        <v>104</v>
      </c>
      <c r="AE10" s="33" t="s">
        <v>220</v>
      </c>
      <c r="AF10" s="34" t="s">
        <v>105</v>
      </c>
      <c r="AG10" s="35">
        <v>45276</v>
      </c>
      <c r="AH10" s="35">
        <v>45174</v>
      </c>
      <c r="AI10" s="140" t="s">
        <v>226</v>
      </c>
      <c r="AJ10" s="34" t="s">
        <v>106</v>
      </c>
      <c r="AK10" s="37"/>
      <c r="AL10" s="37"/>
      <c r="AM10" s="37"/>
      <c r="AN10" s="37"/>
      <c r="AO10" s="37"/>
      <c r="AP10" s="37"/>
      <c r="AQ10" s="37"/>
      <c r="AR10" s="37"/>
      <c r="AS10" s="37"/>
      <c r="AT10" s="37"/>
      <c r="AU10" s="37"/>
      <c r="AV10" s="37"/>
      <c r="AW10" s="37"/>
      <c r="AX10" s="37"/>
      <c r="AY10" s="37"/>
      <c r="AZ10" s="37"/>
      <c r="BA10" s="37"/>
      <c r="BB10" s="37"/>
      <c r="BC10" s="37"/>
      <c r="BD10" s="37"/>
    </row>
    <row r="11" spans="1:56" ht="151.5" customHeight="1" x14ac:dyDescent="0.3">
      <c r="A11" s="178"/>
      <c r="B11" s="178"/>
      <c r="C11" s="178"/>
      <c r="D11" s="178"/>
      <c r="E11" s="178"/>
      <c r="F11" s="178"/>
      <c r="G11" s="178"/>
      <c r="H11" s="178"/>
      <c r="I11" s="178"/>
      <c r="J11" s="178"/>
      <c r="K11" s="178"/>
      <c r="L11" s="178"/>
      <c r="M11" s="178"/>
      <c r="N11" s="178"/>
      <c r="O11" s="24">
        <v>2</v>
      </c>
      <c r="P11" s="25" t="s">
        <v>225</v>
      </c>
      <c r="Q11" s="24" t="str">
        <f>IF(OR(R11="Preventivo",R11="Detectivo"),"Probabilidad",IF(R11="Correctivo","Impacto",""))</f>
        <v>Probabilidad</v>
      </c>
      <c r="R11" s="26" t="s">
        <v>99</v>
      </c>
      <c r="S11" s="26" t="s">
        <v>100</v>
      </c>
      <c r="T11" s="27" t="str">
        <f t="shared" si="1"/>
        <v>40%</v>
      </c>
      <c r="U11" s="38" t="s">
        <v>101</v>
      </c>
      <c r="V11" s="26" t="s">
        <v>102</v>
      </c>
      <c r="W11" s="38" t="s">
        <v>103</v>
      </c>
      <c r="X11" s="28">
        <f>IFERROR(IF(AND(Q10="Probabilidad",Q11="Probabilidad"),(Z10-(+Z10*T11)),IF(Q11="Probabilidad",(I10-(+I10*T11)),IF(Q11="Impacto",Z10,""))),"")</f>
        <v>0.14399999999999999</v>
      </c>
      <c r="Y11" s="29" t="str">
        <f t="shared" si="2"/>
        <v>Muy Baja</v>
      </c>
      <c r="Z11" s="30">
        <f t="shared" si="3"/>
        <v>0.14399999999999999</v>
      </c>
      <c r="AA11" s="29" t="str">
        <f t="shared" ca="1" si="4"/>
        <v>Moderado</v>
      </c>
      <c r="AB11" s="30">
        <f ca="1">IFERROR(IF(AND(Q10="Impacto",Q11="Impacto"),(AB10-(+AB10*T11)),IF(Q11="Impacto",($M$10-(+$M$10*T11)),IF(Q11="Probabilidad",AB10,""))),"")</f>
        <v>0.6</v>
      </c>
      <c r="AC11" s="31" t="str">
        <f t="shared" ca="1" si="5"/>
        <v>Moderado</v>
      </c>
      <c r="AD11" s="32" t="s">
        <v>104</v>
      </c>
      <c r="AE11" s="33" t="s">
        <v>219</v>
      </c>
      <c r="AF11" s="34" t="s">
        <v>105</v>
      </c>
      <c r="AG11" s="42">
        <v>45276</v>
      </c>
      <c r="AH11" s="42">
        <v>45174</v>
      </c>
      <c r="AI11" s="140" t="s">
        <v>227</v>
      </c>
      <c r="AJ11" s="34" t="s">
        <v>106</v>
      </c>
      <c r="AK11" s="18"/>
      <c r="AL11" s="18"/>
      <c r="AM11" s="18"/>
      <c r="AN11" s="18"/>
      <c r="AO11" s="18"/>
      <c r="AP11" s="18"/>
      <c r="AQ11" s="18"/>
      <c r="AR11" s="18"/>
      <c r="AS11" s="18"/>
      <c r="AT11" s="18"/>
      <c r="AU11" s="18"/>
      <c r="AV11" s="18"/>
      <c r="AW11" s="18"/>
      <c r="AX11" s="18"/>
      <c r="AY11" s="18"/>
      <c r="AZ11" s="18"/>
      <c r="BA11" s="18"/>
      <c r="BB11" s="18"/>
      <c r="BC11" s="18"/>
      <c r="BD11" s="18"/>
    </row>
    <row r="12" spans="1:56" ht="151.5" customHeight="1" x14ac:dyDescent="0.3">
      <c r="A12" s="178"/>
      <c r="B12" s="178"/>
      <c r="C12" s="178"/>
      <c r="D12" s="178"/>
      <c r="E12" s="178"/>
      <c r="F12" s="178"/>
      <c r="G12" s="178"/>
      <c r="H12" s="178"/>
      <c r="I12" s="178"/>
      <c r="J12" s="178"/>
      <c r="K12" s="178"/>
      <c r="L12" s="178"/>
      <c r="M12" s="178"/>
      <c r="N12" s="178"/>
      <c r="O12" s="24">
        <v>3</v>
      </c>
      <c r="P12" s="39"/>
      <c r="Q12" s="24" t="str">
        <f t="shared" si="0"/>
        <v>Impacto</v>
      </c>
      <c r="R12" s="26" t="s">
        <v>107</v>
      </c>
      <c r="S12" s="26" t="s">
        <v>100</v>
      </c>
      <c r="T12" s="27" t="str">
        <f t="shared" si="1"/>
        <v>25%</v>
      </c>
      <c r="U12" s="26"/>
      <c r="V12" s="26"/>
      <c r="W12" s="26"/>
      <c r="X12" s="28">
        <f t="shared" ref="X12:X15" si="6">IFERROR(IF(AND(Q11="Probabilidad",Q12="Probabilidad"),(Z11-(+Z11*T12)),IF(AND(Q11="Impacto",Q12="Probabilidad"),(Z10-(+Z10*T12)),IF(Q12="Impacto",Z11,""))),"")</f>
        <v>0.14399999999999999</v>
      </c>
      <c r="Y12" s="29" t="str">
        <f t="shared" si="2"/>
        <v>Muy Baja</v>
      </c>
      <c r="Z12" s="30">
        <f t="shared" si="3"/>
        <v>0.14399999999999999</v>
      </c>
      <c r="AA12" s="29" t="str">
        <f t="shared" ca="1" si="4"/>
        <v>Moderado</v>
      </c>
      <c r="AB12" s="30">
        <f t="shared" ref="AB12:AB15" ca="1" si="7">IFERROR(IF(AND(Q11="Impacto",Q12="Impacto"),(AB11-(+AB11*T12)),IF(AND(Q11="Probabilidad",Q12="Impacto"),(AB10-(+AB10*T12)),IF(Q12="Probabilidad",AB11,""))),"")</f>
        <v>0.44999999999999996</v>
      </c>
      <c r="AC12" s="31" t="str">
        <f t="shared" ca="1" si="5"/>
        <v>Moderado</v>
      </c>
      <c r="AD12" s="40" t="s">
        <v>104</v>
      </c>
      <c r="AE12" s="33"/>
      <c r="AF12" s="34"/>
      <c r="AG12" s="42"/>
      <c r="AH12" s="42"/>
      <c r="AI12" s="139"/>
      <c r="AJ12" s="34"/>
      <c r="AK12" s="18"/>
      <c r="AL12" s="18"/>
      <c r="AM12" s="18"/>
      <c r="AN12" s="18"/>
      <c r="AO12" s="18"/>
      <c r="AP12" s="18"/>
      <c r="AQ12" s="18"/>
      <c r="AR12" s="18"/>
      <c r="AS12" s="18"/>
      <c r="AT12" s="18"/>
      <c r="AU12" s="18"/>
      <c r="AV12" s="18"/>
      <c r="AW12" s="18"/>
      <c r="AX12" s="18"/>
      <c r="AY12" s="18"/>
      <c r="AZ12" s="18"/>
      <c r="BA12" s="18"/>
      <c r="BB12" s="18"/>
      <c r="BC12" s="18"/>
      <c r="BD12" s="18"/>
    </row>
    <row r="13" spans="1:56" ht="151.5" customHeight="1" x14ac:dyDescent="0.3">
      <c r="A13" s="178"/>
      <c r="B13" s="178"/>
      <c r="C13" s="178"/>
      <c r="D13" s="178"/>
      <c r="E13" s="178"/>
      <c r="F13" s="178"/>
      <c r="G13" s="178"/>
      <c r="H13" s="178"/>
      <c r="I13" s="178"/>
      <c r="J13" s="178"/>
      <c r="K13" s="178"/>
      <c r="L13" s="178"/>
      <c r="M13" s="178"/>
      <c r="N13" s="178"/>
      <c r="O13" s="24">
        <v>4</v>
      </c>
      <c r="P13" s="41"/>
      <c r="Q13" s="24" t="str">
        <f t="shared" si="0"/>
        <v/>
      </c>
      <c r="R13" s="26"/>
      <c r="S13" s="26"/>
      <c r="T13" s="27" t="str">
        <f t="shared" si="1"/>
        <v/>
      </c>
      <c r="U13" s="26"/>
      <c r="V13" s="26"/>
      <c r="W13" s="26"/>
      <c r="X13" s="28" t="str">
        <f t="shared" si="6"/>
        <v/>
      </c>
      <c r="Y13" s="29" t="str">
        <f t="shared" si="2"/>
        <v/>
      </c>
      <c r="Z13" s="30" t="str">
        <f t="shared" si="3"/>
        <v/>
      </c>
      <c r="AA13" s="29" t="str">
        <f t="shared" si="4"/>
        <v/>
      </c>
      <c r="AB13" s="30" t="str">
        <f t="shared" si="7"/>
        <v/>
      </c>
      <c r="AC13" s="31" t="str">
        <f t="shared" si="5"/>
        <v/>
      </c>
      <c r="AD13" s="32"/>
      <c r="AE13" s="36"/>
      <c r="AF13" s="24"/>
      <c r="AG13" s="42"/>
      <c r="AH13" s="42"/>
      <c r="AI13" s="139"/>
      <c r="AJ13" s="34"/>
      <c r="AK13" s="18"/>
      <c r="AL13" s="18"/>
      <c r="AM13" s="18"/>
      <c r="AN13" s="18"/>
      <c r="AO13" s="18"/>
      <c r="AP13" s="18"/>
      <c r="AQ13" s="18"/>
      <c r="AR13" s="18"/>
      <c r="AS13" s="18"/>
      <c r="AT13" s="18"/>
      <c r="AU13" s="18"/>
      <c r="AV13" s="18"/>
      <c r="AW13" s="18"/>
      <c r="AX13" s="18"/>
      <c r="AY13" s="18"/>
      <c r="AZ13" s="18"/>
      <c r="BA13" s="18"/>
      <c r="BB13" s="18"/>
      <c r="BC13" s="18"/>
      <c r="BD13" s="18"/>
    </row>
    <row r="14" spans="1:56" ht="151.5" customHeight="1" x14ac:dyDescent="0.3">
      <c r="A14" s="178"/>
      <c r="B14" s="178"/>
      <c r="C14" s="178"/>
      <c r="D14" s="178"/>
      <c r="E14" s="178"/>
      <c r="F14" s="178"/>
      <c r="G14" s="178"/>
      <c r="H14" s="178"/>
      <c r="I14" s="178"/>
      <c r="J14" s="178"/>
      <c r="K14" s="178"/>
      <c r="L14" s="178"/>
      <c r="M14" s="178"/>
      <c r="N14" s="178"/>
      <c r="O14" s="24">
        <v>5</v>
      </c>
      <c r="P14" s="41"/>
      <c r="Q14" s="24" t="str">
        <f t="shared" si="0"/>
        <v/>
      </c>
      <c r="R14" s="26"/>
      <c r="S14" s="26"/>
      <c r="T14" s="27" t="str">
        <f t="shared" si="1"/>
        <v/>
      </c>
      <c r="U14" s="26"/>
      <c r="V14" s="26"/>
      <c r="W14" s="26"/>
      <c r="X14" s="28" t="str">
        <f t="shared" si="6"/>
        <v/>
      </c>
      <c r="Y14" s="29" t="str">
        <f t="shared" si="2"/>
        <v/>
      </c>
      <c r="Z14" s="30" t="str">
        <f t="shared" si="3"/>
        <v/>
      </c>
      <c r="AA14" s="29" t="str">
        <f t="shared" si="4"/>
        <v/>
      </c>
      <c r="AB14" s="30" t="str">
        <f t="shared" si="7"/>
        <v/>
      </c>
      <c r="AC14" s="31" t="str">
        <f t="shared" si="5"/>
        <v/>
      </c>
      <c r="AD14" s="32"/>
      <c r="AE14" s="36"/>
      <c r="AF14" s="24"/>
      <c r="AG14" s="42"/>
      <c r="AH14" s="42"/>
      <c r="AI14" s="139"/>
      <c r="AJ14" s="24"/>
      <c r="AK14" s="18"/>
      <c r="AL14" s="18"/>
      <c r="AM14" s="18"/>
      <c r="AN14" s="18"/>
      <c r="AO14" s="18"/>
      <c r="AP14" s="18"/>
      <c r="AQ14" s="18"/>
      <c r="AR14" s="18"/>
      <c r="AS14" s="18"/>
      <c r="AT14" s="18"/>
      <c r="AU14" s="18"/>
      <c r="AV14" s="18"/>
      <c r="AW14" s="18"/>
      <c r="AX14" s="18"/>
      <c r="AY14" s="18"/>
      <c r="AZ14" s="18"/>
      <c r="BA14" s="18"/>
      <c r="BB14" s="18"/>
      <c r="BC14" s="18"/>
      <c r="BD14" s="18"/>
    </row>
    <row r="15" spans="1:56" ht="151.5" customHeight="1" x14ac:dyDescent="0.3">
      <c r="A15" s="179"/>
      <c r="B15" s="179"/>
      <c r="C15" s="179"/>
      <c r="D15" s="179"/>
      <c r="E15" s="179"/>
      <c r="F15" s="179"/>
      <c r="G15" s="179"/>
      <c r="H15" s="179"/>
      <c r="I15" s="179"/>
      <c r="J15" s="179"/>
      <c r="K15" s="179"/>
      <c r="L15" s="179"/>
      <c r="M15" s="179"/>
      <c r="N15" s="179"/>
      <c r="O15" s="24">
        <v>6</v>
      </c>
      <c r="P15" s="41"/>
      <c r="Q15" s="24" t="str">
        <f t="shared" si="0"/>
        <v/>
      </c>
      <c r="R15" s="26"/>
      <c r="S15" s="26"/>
      <c r="T15" s="27" t="str">
        <f t="shared" si="1"/>
        <v/>
      </c>
      <c r="U15" s="26"/>
      <c r="V15" s="26"/>
      <c r="W15" s="26"/>
      <c r="X15" s="28" t="str">
        <f t="shared" si="6"/>
        <v/>
      </c>
      <c r="Y15" s="29" t="str">
        <f t="shared" si="2"/>
        <v/>
      </c>
      <c r="Z15" s="30" t="str">
        <f t="shared" si="3"/>
        <v/>
      </c>
      <c r="AA15" s="29" t="str">
        <f t="shared" si="4"/>
        <v/>
      </c>
      <c r="AB15" s="30" t="str">
        <f t="shared" si="7"/>
        <v/>
      </c>
      <c r="AC15" s="31" t="str">
        <f t="shared" si="5"/>
        <v/>
      </c>
      <c r="AD15" s="32"/>
      <c r="AE15" s="36"/>
      <c r="AF15" s="24"/>
      <c r="AG15" s="42"/>
      <c r="AH15" s="42"/>
      <c r="AI15" s="139"/>
      <c r="AJ15" s="24"/>
      <c r="AK15" s="18"/>
      <c r="AL15" s="18"/>
      <c r="AM15" s="18"/>
      <c r="AN15" s="18"/>
      <c r="AO15" s="18"/>
      <c r="AP15" s="18"/>
      <c r="AQ15" s="18"/>
      <c r="AR15" s="18"/>
      <c r="AS15" s="18"/>
      <c r="AT15" s="18"/>
      <c r="AU15" s="18"/>
      <c r="AV15" s="18"/>
      <c r="AW15" s="18"/>
      <c r="AX15" s="18"/>
      <c r="AY15" s="18"/>
      <c r="AZ15" s="18"/>
      <c r="BA15" s="18"/>
      <c r="BB15" s="18"/>
      <c r="BC15" s="18"/>
      <c r="BD15" s="18"/>
    </row>
    <row r="16" spans="1:56" ht="151.5" customHeight="1" x14ac:dyDescent="0.3">
      <c r="A16" s="182">
        <v>2</v>
      </c>
      <c r="B16" s="183"/>
      <c r="C16" s="183"/>
      <c r="D16" s="183"/>
      <c r="E16" s="183"/>
      <c r="F16" s="183"/>
      <c r="G16" s="182"/>
      <c r="H16" s="177" t="str">
        <f>IF(G16&lt;=0,"",IF(G16&lt;=2,"Muy Baja",IF(G16&lt;=24,"Baja",IF(G16&lt;=500,"Media",IF(G16&lt;=5000,"Alta","Muy Alta")))))</f>
        <v/>
      </c>
      <c r="I16" s="180" t="str">
        <f>IF(H16="","",IF(H16="Muy Baja",0.2,IF(H16="Baja",0.4,IF(H16="Media",0.6,IF(H16="Alta",0.8,IF(H16="Muy Alta",1,))))))</f>
        <v/>
      </c>
      <c r="J16" s="180"/>
      <c r="K16" s="180">
        <f ca="1">IF(NOT(ISERROR(MATCH(J16,'Tabla Impacto'!$B$221:$B$223,0))),'Tabla Impacto'!$F$223&amp;"Por favor no seleccionar los criterios de impacto(Afectación Económica o presupuestal y Pérdida Reputacional)",J16)</f>
        <v>0</v>
      </c>
      <c r="L16" s="177" t="str">
        <f ca="1">IF(OR(K16='Tabla Impacto'!$C$11,K16='Tabla Impacto'!$D$11),"Leve",IF(OR(K16='Tabla Impacto'!$C$12,K16='Tabla Impacto'!$D$12),"Menor",IF(OR(K16='Tabla Impacto'!$C$13,K16='Tabla Impacto'!$D$13),"Moderado",IF(OR(K16='Tabla Impacto'!$C$14,K16='Tabla Impacto'!$D$14),"Mayor",IF(OR(K16='Tabla Impacto'!$C$15,K16='Tabla Impacto'!$D$15),"Catastrófico","")))))</f>
        <v/>
      </c>
      <c r="M16" s="180" t="str">
        <f ca="1">IF(L16="","",IF(L16="Leve",0.2,IF(L16="Menor",0.4,IF(L16="Moderado",0.6,IF(L16="Mayor",0.8,IF(L16="Catastrófico",1,))))))</f>
        <v/>
      </c>
      <c r="N16" s="181"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24">
        <v>1</v>
      </c>
      <c r="P16" s="41"/>
      <c r="Q16" s="24" t="str">
        <f t="shared" si="0"/>
        <v/>
      </c>
      <c r="R16" s="26"/>
      <c r="S16" s="26"/>
      <c r="T16" s="27" t="str">
        <f t="shared" si="1"/>
        <v/>
      </c>
      <c r="U16" s="26"/>
      <c r="V16" s="26"/>
      <c r="W16" s="26"/>
      <c r="X16" s="28" t="str">
        <f>IFERROR(IF(Q16="Probabilidad",(I16-(+I16*T16)),IF(Q16="Impacto",I16,"")),"")</f>
        <v/>
      </c>
      <c r="Y16" s="29" t="str">
        <f t="shared" si="2"/>
        <v/>
      </c>
      <c r="Z16" s="30" t="str">
        <f t="shared" si="3"/>
        <v/>
      </c>
      <c r="AA16" s="29" t="str">
        <f t="shared" si="4"/>
        <v/>
      </c>
      <c r="AB16" s="30" t="str">
        <f>IFERROR(IF(Q16="Impacto",(M16-(+M16*T16)),IF(Q16="Probabilidad",M16,"")),"")</f>
        <v/>
      </c>
      <c r="AC16" s="31" t="str">
        <f t="shared" si="5"/>
        <v/>
      </c>
      <c r="AD16" s="32"/>
      <c r="AE16" s="36"/>
      <c r="AF16" s="24"/>
      <c r="AG16" s="42"/>
      <c r="AH16" s="42"/>
      <c r="AI16" s="139"/>
      <c r="AJ16" s="24"/>
      <c r="AK16" s="18"/>
      <c r="AL16" s="18"/>
      <c r="AM16" s="18"/>
      <c r="AN16" s="18"/>
      <c r="AO16" s="18"/>
      <c r="AP16" s="18"/>
      <c r="AQ16" s="18"/>
      <c r="AR16" s="18"/>
      <c r="AS16" s="18"/>
      <c r="AT16" s="18"/>
      <c r="AU16" s="18"/>
      <c r="AV16" s="18"/>
      <c r="AW16" s="18"/>
      <c r="AX16" s="18"/>
      <c r="AY16" s="18"/>
      <c r="AZ16" s="18"/>
      <c r="BA16" s="18"/>
      <c r="BB16" s="18"/>
      <c r="BC16" s="18"/>
      <c r="BD16" s="18"/>
    </row>
    <row r="17" spans="1:56" ht="151.5" customHeight="1" x14ac:dyDescent="0.3">
      <c r="A17" s="178"/>
      <c r="B17" s="178"/>
      <c r="C17" s="178"/>
      <c r="D17" s="178"/>
      <c r="E17" s="178"/>
      <c r="F17" s="178"/>
      <c r="G17" s="178"/>
      <c r="H17" s="178"/>
      <c r="I17" s="178"/>
      <c r="J17" s="178"/>
      <c r="K17" s="178"/>
      <c r="L17" s="178"/>
      <c r="M17" s="178"/>
      <c r="N17" s="178"/>
      <c r="O17" s="24">
        <v>2</v>
      </c>
      <c r="P17" s="41"/>
      <c r="Q17" s="24" t="str">
        <f t="shared" si="0"/>
        <v/>
      </c>
      <c r="R17" s="26"/>
      <c r="S17" s="26"/>
      <c r="T17" s="27" t="str">
        <f t="shared" si="1"/>
        <v/>
      </c>
      <c r="U17" s="26"/>
      <c r="V17" s="26"/>
      <c r="W17" s="26"/>
      <c r="X17" s="28" t="str">
        <f>IFERROR(IF(AND(Q16="Probabilidad",Q17="Probabilidad"),(Z16-(+Z16*T17)),IF(Q17="Probabilidad",(I16-(+I16*T17)),IF(Q17="Impacto",Z16,""))),"")</f>
        <v/>
      </c>
      <c r="Y17" s="29" t="str">
        <f t="shared" si="2"/>
        <v/>
      </c>
      <c r="Z17" s="30" t="str">
        <f t="shared" si="3"/>
        <v/>
      </c>
      <c r="AA17" s="29" t="str">
        <f t="shared" si="4"/>
        <v/>
      </c>
      <c r="AB17" s="30" t="str">
        <f>IFERROR(IF(AND(Q16="Impacto",Q17="Impacto"),(AB10-(+AB10*T17)),IF(Q17="Impacto",($M$16-(+$M$16*T17)),IF(Q17="Probabilidad",AB10,""))),"")</f>
        <v/>
      </c>
      <c r="AC17" s="31" t="str">
        <f t="shared" si="5"/>
        <v/>
      </c>
      <c r="AD17" s="32"/>
      <c r="AE17" s="36"/>
      <c r="AF17" s="24"/>
      <c r="AG17" s="42"/>
      <c r="AH17" s="42"/>
      <c r="AI17" s="36"/>
      <c r="AJ17" s="24"/>
      <c r="AK17" s="18"/>
      <c r="AL17" s="18"/>
      <c r="AM17" s="18"/>
      <c r="AN17" s="18"/>
      <c r="AO17" s="18"/>
      <c r="AP17" s="18"/>
      <c r="AQ17" s="18"/>
      <c r="AR17" s="18"/>
      <c r="AS17" s="18"/>
      <c r="AT17" s="18"/>
      <c r="AU17" s="18"/>
      <c r="AV17" s="18"/>
      <c r="AW17" s="18"/>
      <c r="AX17" s="18"/>
      <c r="AY17" s="18"/>
      <c r="AZ17" s="18"/>
      <c r="BA17" s="18"/>
      <c r="BB17" s="18"/>
      <c r="BC17" s="18"/>
      <c r="BD17" s="18"/>
    </row>
    <row r="18" spans="1:56" ht="151.5" customHeight="1" x14ac:dyDescent="0.3">
      <c r="A18" s="178"/>
      <c r="B18" s="178"/>
      <c r="C18" s="178"/>
      <c r="D18" s="178"/>
      <c r="E18" s="178"/>
      <c r="F18" s="178"/>
      <c r="G18" s="178"/>
      <c r="H18" s="178"/>
      <c r="I18" s="178"/>
      <c r="J18" s="178"/>
      <c r="K18" s="178"/>
      <c r="L18" s="178"/>
      <c r="M18" s="178"/>
      <c r="N18" s="178"/>
      <c r="O18" s="24">
        <v>3</v>
      </c>
      <c r="P18" s="43"/>
      <c r="Q18" s="24" t="str">
        <f t="shared" si="0"/>
        <v/>
      </c>
      <c r="R18" s="26"/>
      <c r="S18" s="26"/>
      <c r="T18" s="27" t="str">
        <f t="shared" si="1"/>
        <v/>
      </c>
      <c r="U18" s="26"/>
      <c r="V18" s="26"/>
      <c r="W18" s="26"/>
      <c r="X18" s="28" t="str">
        <f t="shared" ref="X18:X21" si="8">IFERROR(IF(AND(Q17="Probabilidad",Q18="Probabilidad"),(Z17-(+Z17*T18)),IF(AND(Q17="Impacto",Q18="Probabilidad"),(Z16-(+Z16*T18)),IF(Q18="Impacto",Z17,""))),"")</f>
        <v/>
      </c>
      <c r="Y18" s="29" t="str">
        <f t="shared" si="2"/>
        <v/>
      </c>
      <c r="Z18" s="30" t="str">
        <f t="shared" si="3"/>
        <v/>
      </c>
      <c r="AA18" s="29" t="str">
        <f t="shared" si="4"/>
        <v/>
      </c>
      <c r="AB18" s="30" t="str">
        <f t="shared" ref="AB18:AB21" si="9">IFERROR(IF(AND(Q17="Impacto",Q18="Impacto"),(AB17-(+AB17*T18)),IF(AND(Q17="Probabilidad",Q18="Impacto"),(AB16-(+AB16*T18)),IF(Q18="Probabilidad",AB17,""))),"")</f>
        <v/>
      </c>
      <c r="AC18" s="31" t="str">
        <f t="shared" si="5"/>
        <v/>
      </c>
      <c r="AD18" s="32"/>
      <c r="AE18" s="36"/>
      <c r="AF18" s="24"/>
      <c r="AG18" s="42"/>
      <c r="AH18" s="42"/>
      <c r="AI18" s="36"/>
      <c r="AJ18" s="24"/>
      <c r="AK18" s="18"/>
      <c r="AL18" s="18"/>
      <c r="AM18" s="18"/>
      <c r="AN18" s="18"/>
      <c r="AO18" s="18"/>
      <c r="AP18" s="18"/>
      <c r="AQ18" s="18"/>
      <c r="AR18" s="18"/>
      <c r="AS18" s="18"/>
      <c r="AT18" s="18"/>
      <c r="AU18" s="18"/>
      <c r="AV18" s="18"/>
      <c r="AW18" s="18"/>
      <c r="AX18" s="18"/>
      <c r="AY18" s="18"/>
      <c r="AZ18" s="18"/>
      <c r="BA18" s="18"/>
      <c r="BB18" s="18"/>
      <c r="BC18" s="18"/>
      <c r="BD18" s="18"/>
    </row>
    <row r="19" spans="1:56" ht="151.5" customHeight="1" x14ac:dyDescent="0.3">
      <c r="A19" s="178"/>
      <c r="B19" s="178"/>
      <c r="C19" s="178"/>
      <c r="D19" s="178"/>
      <c r="E19" s="178"/>
      <c r="F19" s="178"/>
      <c r="G19" s="178"/>
      <c r="H19" s="178"/>
      <c r="I19" s="178"/>
      <c r="J19" s="178"/>
      <c r="K19" s="178"/>
      <c r="L19" s="178"/>
      <c r="M19" s="178"/>
      <c r="N19" s="178"/>
      <c r="O19" s="24">
        <v>4</v>
      </c>
      <c r="P19" s="41"/>
      <c r="Q19" s="24" t="str">
        <f t="shared" si="0"/>
        <v/>
      </c>
      <c r="R19" s="26"/>
      <c r="S19" s="26"/>
      <c r="T19" s="27" t="str">
        <f t="shared" si="1"/>
        <v/>
      </c>
      <c r="U19" s="26"/>
      <c r="V19" s="26"/>
      <c r="W19" s="26"/>
      <c r="X19" s="28" t="str">
        <f t="shared" si="8"/>
        <v/>
      </c>
      <c r="Y19" s="29" t="str">
        <f t="shared" si="2"/>
        <v/>
      </c>
      <c r="Z19" s="30" t="str">
        <f t="shared" si="3"/>
        <v/>
      </c>
      <c r="AA19" s="29" t="str">
        <f t="shared" si="4"/>
        <v/>
      </c>
      <c r="AB19" s="30" t="str">
        <f t="shared" si="9"/>
        <v/>
      </c>
      <c r="AC19" s="31" t="str">
        <f t="shared" si="5"/>
        <v/>
      </c>
      <c r="AD19" s="32"/>
      <c r="AE19" s="36"/>
      <c r="AF19" s="24"/>
      <c r="AG19" s="42"/>
      <c r="AH19" s="42"/>
      <c r="AI19" s="36"/>
      <c r="AJ19" s="24"/>
      <c r="AK19" s="18"/>
      <c r="AL19" s="18"/>
      <c r="AM19" s="18"/>
      <c r="AN19" s="18"/>
      <c r="AO19" s="18"/>
      <c r="AP19" s="18"/>
      <c r="AQ19" s="18"/>
      <c r="AR19" s="18"/>
      <c r="AS19" s="18"/>
      <c r="AT19" s="18"/>
      <c r="AU19" s="18"/>
      <c r="AV19" s="18"/>
      <c r="AW19" s="18"/>
      <c r="AX19" s="18"/>
      <c r="AY19" s="18"/>
      <c r="AZ19" s="18"/>
      <c r="BA19" s="18"/>
      <c r="BB19" s="18"/>
      <c r="BC19" s="18"/>
      <c r="BD19" s="18"/>
    </row>
    <row r="20" spans="1:56" ht="151.5" customHeight="1" x14ac:dyDescent="0.3">
      <c r="A20" s="178"/>
      <c r="B20" s="178"/>
      <c r="C20" s="178"/>
      <c r="D20" s="178"/>
      <c r="E20" s="178"/>
      <c r="F20" s="178"/>
      <c r="G20" s="178"/>
      <c r="H20" s="178"/>
      <c r="I20" s="178"/>
      <c r="J20" s="178"/>
      <c r="K20" s="178"/>
      <c r="L20" s="178"/>
      <c r="M20" s="178"/>
      <c r="N20" s="178"/>
      <c r="O20" s="24">
        <v>5</v>
      </c>
      <c r="P20" s="41"/>
      <c r="Q20" s="24" t="str">
        <f t="shared" si="0"/>
        <v/>
      </c>
      <c r="R20" s="26"/>
      <c r="S20" s="26"/>
      <c r="T20" s="27" t="str">
        <f t="shared" si="1"/>
        <v/>
      </c>
      <c r="U20" s="26"/>
      <c r="V20" s="26"/>
      <c r="W20" s="26"/>
      <c r="X20" s="28" t="str">
        <f t="shared" si="8"/>
        <v/>
      </c>
      <c r="Y20" s="29" t="str">
        <f t="shared" si="2"/>
        <v/>
      </c>
      <c r="Z20" s="30" t="str">
        <f t="shared" si="3"/>
        <v/>
      </c>
      <c r="AA20" s="29" t="str">
        <f t="shared" si="4"/>
        <v/>
      </c>
      <c r="AB20" s="30" t="str">
        <f t="shared" si="9"/>
        <v/>
      </c>
      <c r="AC20" s="31" t="str">
        <f t="shared" si="5"/>
        <v/>
      </c>
      <c r="AD20" s="32"/>
      <c r="AE20" s="36"/>
      <c r="AF20" s="24"/>
      <c r="AG20" s="42"/>
      <c r="AH20" s="42"/>
      <c r="AI20" s="36"/>
      <c r="AJ20" s="24"/>
      <c r="AK20" s="18"/>
      <c r="AL20" s="18"/>
      <c r="AM20" s="18"/>
      <c r="AN20" s="18"/>
      <c r="AO20" s="18"/>
      <c r="AP20" s="18"/>
      <c r="AQ20" s="18"/>
      <c r="AR20" s="18"/>
      <c r="AS20" s="18"/>
      <c r="AT20" s="18"/>
      <c r="AU20" s="18"/>
      <c r="AV20" s="18"/>
      <c r="AW20" s="18"/>
      <c r="AX20" s="18"/>
      <c r="AY20" s="18"/>
      <c r="AZ20" s="18"/>
      <c r="BA20" s="18"/>
      <c r="BB20" s="18"/>
      <c r="BC20" s="18"/>
      <c r="BD20" s="18"/>
    </row>
    <row r="21" spans="1:56" ht="151.5" customHeight="1" x14ac:dyDescent="0.3">
      <c r="A21" s="179"/>
      <c r="B21" s="179"/>
      <c r="C21" s="179"/>
      <c r="D21" s="179"/>
      <c r="E21" s="179"/>
      <c r="F21" s="179"/>
      <c r="G21" s="179"/>
      <c r="H21" s="179"/>
      <c r="I21" s="179"/>
      <c r="J21" s="179"/>
      <c r="K21" s="179"/>
      <c r="L21" s="179"/>
      <c r="M21" s="179"/>
      <c r="N21" s="179"/>
      <c r="O21" s="24">
        <v>6</v>
      </c>
      <c r="P21" s="41"/>
      <c r="Q21" s="24" t="str">
        <f t="shared" si="0"/>
        <v/>
      </c>
      <c r="R21" s="26"/>
      <c r="S21" s="26"/>
      <c r="T21" s="27" t="str">
        <f t="shared" si="1"/>
        <v/>
      </c>
      <c r="U21" s="26"/>
      <c r="V21" s="26"/>
      <c r="W21" s="26"/>
      <c r="X21" s="28" t="str">
        <f t="shared" si="8"/>
        <v/>
      </c>
      <c r="Y21" s="29" t="str">
        <f t="shared" si="2"/>
        <v/>
      </c>
      <c r="Z21" s="30" t="str">
        <f t="shared" si="3"/>
        <v/>
      </c>
      <c r="AA21" s="29" t="str">
        <f t="shared" si="4"/>
        <v/>
      </c>
      <c r="AB21" s="30" t="str">
        <f t="shared" si="9"/>
        <v/>
      </c>
      <c r="AC21" s="31" t="str">
        <f t="shared" si="5"/>
        <v/>
      </c>
      <c r="AD21" s="32"/>
      <c r="AE21" s="36"/>
      <c r="AF21" s="24"/>
      <c r="AG21" s="42"/>
      <c r="AH21" s="42"/>
      <c r="AI21" s="36"/>
      <c r="AJ21" s="24"/>
      <c r="AK21" s="18"/>
      <c r="AL21" s="18"/>
      <c r="AM21" s="18"/>
      <c r="AN21" s="18"/>
      <c r="AO21" s="18"/>
      <c r="AP21" s="18"/>
      <c r="AQ21" s="18"/>
      <c r="AR21" s="18"/>
      <c r="AS21" s="18"/>
      <c r="AT21" s="18"/>
      <c r="AU21" s="18"/>
      <c r="AV21" s="18"/>
      <c r="AW21" s="18"/>
      <c r="AX21" s="18"/>
      <c r="AY21" s="18"/>
      <c r="AZ21" s="18"/>
      <c r="BA21" s="18"/>
      <c r="BB21" s="18"/>
      <c r="BC21" s="18"/>
      <c r="BD21" s="18"/>
    </row>
    <row r="22" spans="1:56" ht="151.5" customHeight="1" x14ac:dyDescent="0.3">
      <c r="A22" s="182">
        <v>3</v>
      </c>
      <c r="B22" s="183"/>
      <c r="C22" s="183"/>
      <c r="D22" s="183"/>
      <c r="E22" s="183"/>
      <c r="F22" s="183"/>
      <c r="G22" s="182"/>
      <c r="H22" s="177" t="str">
        <f>IF(G22&lt;=0,"",IF(G22&lt;=2,"Muy Baja",IF(G22&lt;=24,"Baja",IF(G22&lt;=500,"Media",IF(G22&lt;=5000,"Alta","Muy Alta")))))</f>
        <v/>
      </c>
      <c r="I22" s="180" t="str">
        <f>IF(H22="","",IF(H22="Muy Baja",0.2,IF(H22="Baja",0.4,IF(H22="Media",0.6,IF(H22="Alta",0.8,IF(H22="Muy Alta",1,))))))</f>
        <v/>
      </c>
      <c r="J22" s="180"/>
      <c r="K22" s="180">
        <f ca="1">IF(NOT(ISERROR(MATCH(J22,'Tabla Impacto'!$B$221:$B$223,0))),'Tabla Impacto'!$F$223&amp;"Por favor no seleccionar los criterios de impacto(Afectación Económica o presupuestal y Pérdida Reputacional)",J22)</f>
        <v>0</v>
      </c>
      <c r="L22" s="177" t="str">
        <f ca="1">IF(OR(K22='Tabla Impacto'!$C$11,K22='Tabla Impacto'!$D$11),"Leve",IF(OR(K22='Tabla Impacto'!$C$12,K22='Tabla Impacto'!$D$12),"Menor",IF(OR(K22='Tabla Impacto'!$C$13,K22='Tabla Impacto'!$D$13),"Moderado",IF(OR(K22='Tabla Impacto'!$C$14,K22='Tabla Impacto'!$D$14),"Mayor",IF(OR(K22='Tabla Impacto'!$C$15,K22='Tabla Impacto'!$D$15),"Catastrófico","")))))</f>
        <v/>
      </c>
      <c r="M22" s="180" t="str">
        <f ca="1">IF(L22="","",IF(L22="Leve",0.2,IF(L22="Menor",0.4,IF(L22="Moderado",0.6,IF(L22="Mayor",0.8,IF(L22="Catastrófico",1,))))))</f>
        <v/>
      </c>
      <c r="N22" s="181"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24">
        <v>1</v>
      </c>
      <c r="P22" s="41"/>
      <c r="Q22" s="24" t="str">
        <f t="shared" si="0"/>
        <v/>
      </c>
      <c r="R22" s="26"/>
      <c r="S22" s="26"/>
      <c r="T22" s="27" t="str">
        <f t="shared" si="1"/>
        <v/>
      </c>
      <c r="U22" s="26"/>
      <c r="V22" s="26"/>
      <c r="W22" s="26"/>
      <c r="X22" s="28" t="str">
        <f>IFERROR(IF(Q22="Probabilidad",(I22-(+I22*T22)),IF(Q22="Impacto",I22,"")),"")</f>
        <v/>
      </c>
      <c r="Y22" s="29" t="str">
        <f t="shared" si="2"/>
        <v/>
      </c>
      <c r="Z22" s="30" t="str">
        <f t="shared" si="3"/>
        <v/>
      </c>
      <c r="AA22" s="29" t="str">
        <f t="shared" si="4"/>
        <v/>
      </c>
      <c r="AB22" s="30" t="str">
        <f>IFERROR(IF(Q22="Impacto",(M22-(+M22*T22)),IF(Q22="Probabilidad",M22,"")),"")</f>
        <v/>
      </c>
      <c r="AC22" s="31" t="str">
        <f t="shared" si="5"/>
        <v/>
      </c>
      <c r="AD22" s="32"/>
      <c r="AE22" s="36"/>
      <c r="AF22" s="24"/>
      <c r="AG22" s="42"/>
      <c r="AH22" s="42"/>
      <c r="AI22" s="36"/>
      <c r="AJ22" s="24"/>
      <c r="AK22" s="18"/>
      <c r="AL22" s="18"/>
      <c r="AM22" s="18"/>
      <c r="AN22" s="18"/>
      <c r="AO22" s="18"/>
      <c r="AP22" s="18"/>
      <c r="AQ22" s="18"/>
      <c r="AR22" s="18"/>
      <c r="AS22" s="18"/>
      <c r="AT22" s="18"/>
      <c r="AU22" s="18"/>
      <c r="AV22" s="18"/>
      <c r="AW22" s="18"/>
      <c r="AX22" s="18"/>
      <c r="AY22" s="18"/>
      <c r="AZ22" s="18"/>
      <c r="BA22" s="18"/>
      <c r="BB22" s="18"/>
      <c r="BC22" s="18"/>
      <c r="BD22" s="18"/>
    </row>
    <row r="23" spans="1:56" ht="151.5" customHeight="1" x14ac:dyDescent="0.3">
      <c r="A23" s="178"/>
      <c r="B23" s="178"/>
      <c r="C23" s="178"/>
      <c r="D23" s="178"/>
      <c r="E23" s="178"/>
      <c r="F23" s="178"/>
      <c r="G23" s="178"/>
      <c r="H23" s="178"/>
      <c r="I23" s="178"/>
      <c r="J23" s="178"/>
      <c r="K23" s="178"/>
      <c r="L23" s="178"/>
      <c r="M23" s="178"/>
      <c r="N23" s="178"/>
      <c r="O23" s="24">
        <v>2</v>
      </c>
      <c r="P23" s="41"/>
      <c r="Q23" s="24" t="str">
        <f t="shared" si="0"/>
        <v/>
      </c>
      <c r="R23" s="26"/>
      <c r="S23" s="26"/>
      <c r="T23" s="27" t="str">
        <f t="shared" si="1"/>
        <v/>
      </c>
      <c r="U23" s="26"/>
      <c r="V23" s="26"/>
      <c r="W23" s="26"/>
      <c r="X23" s="44" t="str">
        <f>IFERROR(IF(AND(Q22="Probabilidad",Q23="Probabilidad"),(Z22-(+Z22*T23)),IF(Q23="Probabilidad",(I22-(+I22*T23)),IF(Q23="Impacto",Z22,""))),"")</f>
        <v/>
      </c>
      <c r="Y23" s="29" t="str">
        <f t="shared" si="2"/>
        <v/>
      </c>
      <c r="Z23" s="30" t="str">
        <f t="shared" si="3"/>
        <v/>
      </c>
      <c r="AA23" s="29" t="str">
        <f t="shared" si="4"/>
        <v/>
      </c>
      <c r="AB23" s="30" t="str">
        <f>IFERROR(IF(AND(Q22="Impacto",Q23="Impacto"),(AB16-(+AB16*T23)),IF(Q23="Impacto",($M$22-(+$M$22*T23)),IF(Q23="Probabilidad",AB16,""))),"")</f>
        <v/>
      </c>
      <c r="AC23" s="31" t="str">
        <f t="shared" si="5"/>
        <v/>
      </c>
      <c r="AD23" s="32"/>
      <c r="AE23" s="36"/>
      <c r="AF23" s="24"/>
      <c r="AG23" s="42"/>
      <c r="AH23" s="42"/>
      <c r="AI23" s="36"/>
      <c r="AJ23" s="24"/>
      <c r="AK23" s="18"/>
      <c r="AL23" s="18"/>
      <c r="AM23" s="18"/>
      <c r="AN23" s="18"/>
      <c r="AO23" s="18"/>
      <c r="AP23" s="18"/>
      <c r="AQ23" s="18"/>
      <c r="AR23" s="18"/>
      <c r="AS23" s="18"/>
      <c r="AT23" s="18"/>
      <c r="AU23" s="18"/>
      <c r="AV23" s="18"/>
      <c r="AW23" s="18"/>
      <c r="AX23" s="18"/>
      <c r="AY23" s="18"/>
      <c r="AZ23" s="18"/>
      <c r="BA23" s="18"/>
      <c r="BB23" s="18"/>
      <c r="BC23" s="18"/>
      <c r="BD23" s="18"/>
    </row>
    <row r="24" spans="1:56" ht="151.5" customHeight="1" x14ac:dyDescent="0.3">
      <c r="A24" s="178"/>
      <c r="B24" s="178"/>
      <c r="C24" s="178"/>
      <c r="D24" s="178"/>
      <c r="E24" s="178"/>
      <c r="F24" s="178"/>
      <c r="G24" s="178"/>
      <c r="H24" s="178"/>
      <c r="I24" s="178"/>
      <c r="J24" s="178"/>
      <c r="K24" s="178"/>
      <c r="L24" s="178"/>
      <c r="M24" s="178"/>
      <c r="N24" s="178"/>
      <c r="O24" s="24">
        <v>3</v>
      </c>
      <c r="P24" s="43"/>
      <c r="Q24" s="24" t="str">
        <f t="shared" si="0"/>
        <v/>
      </c>
      <c r="R24" s="26"/>
      <c r="S24" s="26"/>
      <c r="T24" s="27" t="str">
        <f t="shared" si="1"/>
        <v/>
      </c>
      <c r="U24" s="26"/>
      <c r="V24" s="26"/>
      <c r="W24" s="26"/>
      <c r="X24" s="28" t="str">
        <f t="shared" ref="X24:X27" si="10">IFERROR(IF(AND(Q23="Probabilidad",Q24="Probabilidad"),(Z23-(+Z23*T24)),IF(AND(Q23="Impacto",Q24="Probabilidad"),(Z22-(+Z22*T24)),IF(Q24="Impacto",Z23,""))),"")</f>
        <v/>
      </c>
      <c r="Y24" s="29" t="str">
        <f t="shared" si="2"/>
        <v/>
      </c>
      <c r="Z24" s="30" t="str">
        <f t="shared" si="3"/>
        <v/>
      </c>
      <c r="AA24" s="29" t="str">
        <f t="shared" si="4"/>
        <v/>
      </c>
      <c r="AB24" s="30" t="str">
        <f t="shared" ref="AB24:AB27" si="11">IFERROR(IF(AND(Q23="Impacto",Q24="Impacto"),(AB23-(+AB23*T24)),IF(AND(Q23="Probabilidad",Q24="Impacto"),(AB22-(+AB22*T24)),IF(Q24="Probabilidad",AB23,""))),"")</f>
        <v/>
      </c>
      <c r="AC24" s="31" t="str">
        <f t="shared" si="5"/>
        <v/>
      </c>
      <c r="AD24" s="32"/>
      <c r="AE24" s="36"/>
      <c r="AF24" s="24"/>
      <c r="AG24" s="42"/>
      <c r="AH24" s="42"/>
      <c r="AI24" s="36"/>
      <c r="AJ24" s="24"/>
      <c r="AK24" s="18"/>
      <c r="AL24" s="18"/>
      <c r="AM24" s="18"/>
      <c r="AN24" s="18"/>
      <c r="AO24" s="18"/>
      <c r="AP24" s="18"/>
      <c r="AQ24" s="18"/>
      <c r="AR24" s="18"/>
      <c r="AS24" s="18"/>
      <c r="AT24" s="18"/>
      <c r="AU24" s="18"/>
      <c r="AV24" s="18"/>
      <c r="AW24" s="18"/>
      <c r="AX24" s="18"/>
      <c r="AY24" s="18"/>
      <c r="AZ24" s="18"/>
      <c r="BA24" s="18"/>
      <c r="BB24" s="18"/>
      <c r="BC24" s="18"/>
      <c r="BD24" s="18"/>
    </row>
    <row r="25" spans="1:56" ht="151.5" customHeight="1" x14ac:dyDescent="0.3">
      <c r="A25" s="178"/>
      <c r="B25" s="178"/>
      <c r="C25" s="178"/>
      <c r="D25" s="178"/>
      <c r="E25" s="178"/>
      <c r="F25" s="178"/>
      <c r="G25" s="178"/>
      <c r="H25" s="178"/>
      <c r="I25" s="178"/>
      <c r="J25" s="178"/>
      <c r="K25" s="178"/>
      <c r="L25" s="178"/>
      <c r="M25" s="178"/>
      <c r="N25" s="178"/>
      <c r="O25" s="24">
        <v>4</v>
      </c>
      <c r="P25" s="41"/>
      <c r="Q25" s="24" t="str">
        <f t="shared" si="0"/>
        <v/>
      </c>
      <c r="R25" s="26"/>
      <c r="S25" s="26"/>
      <c r="T25" s="27" t="str">
        <f t="shared" si="1"/>
        <v/>
      </c>
      <c r="U25" s="26"/>
      <c r="V25" s="26"/>
      <c r="W25" s="26"/>
      <c r="X25" s="28" t="str">
        <f t="shared" si="10"/>
        <v/>
      </c>
      <c r="Y25" s="29" t="str">
        <f t="shared" si="2"/>
        <v/>
      </c>
      <c r="Z25" s="30" t="str">
        <f t="shared" si="3"/>
        <v/>
      </c>
      <c r="AA25" s="29" t="str">
        <f t="shared" si="4"/>
        <v/>
      </c>
      <c r="AB25" s="30" t="str">
        <f t="shared" si="11"/>
        <v/>
      </c>
      <c r="AC25" s="31" t="str">
        <f t="shared" si="5"/>
        <v/>
      </c>
      <c r="AD25" s="32"/>
      <c r="AE25" s="36"/>
      <c r="AF25" s="24"/>
      <c r="AG25" s="42"/>
      <c r="AH25" s="42"/>
      <c r="AI25" s="36"/>
      <c r="AJ25" s="24"/>
      <c r="AK25" s="18"/>
      <c r="AL25" s="18"/>
      <c r="AM25" s="18"/>
      <c r="AN25" s="18"/>
      <c r="AO25" s="18"/>
      <c r="AP25" s="18"/>
      <c r="AQ25" s="18"/>
      <c r="AR25" s="18"/>
      <c r="AS25" s="18"/>
      <c r="AT25" s="18"/>
      <c r="AU25" s="18"/>
      <c r="AV25" s="18"/>
      <c r="AW25" s="18"/>
      <c r="AX25" s="18"/>
      <c r="AY25" s="18"/>
      <c r="AZ25" s="18"/>
      <c r="BA25" s="18"/>
      <c r="BB25" s="18"/>
      <c r="BC25" s="18"/>
      <c r="BD25" s="18"/>
    </row>
    <row r="26" spans="1:56" ht="151.5" customHeight="1" x14ac:dyDescent="0.3">
      <c r="A26" s="178"/>
      <c r="B26" s="178"/>
      <c r="C26" s="178"/>
      <c r="D26" s="178"/>
      <c r="E26" s="178"/>
      <c r="F26" s="178"/>
      <c r="G26" s="178"/>
      <c r="H26" s="178"/>
      <c r="I26" s="178"/>
      <c r="J26" s="178"/>
      <c r="K26" s="178"/>
      <c r="L26" s="178"/>
      <c r="M26" s="178"/>
      <c r="N26" s="178"/>
      <c r="O26" s="24">
        <v>5</v>
      </c>
      <c r="P26" s="41"/>
      <c r="Q26" s="24" t="str">
        <f t="shared" si="0"/>
        <v/>
      </c>
      <c r="R26" s="26"/>
      <c r="S26" s="26"/>
      <c r="T26" s="27" t="str">
        <f t="shared" si="1"/>
        <v/>
      </c>
      <c r="U26" s="26"/>
      <c r="V26" s="26"/>
      <c r="W26" s="26"/>
      <c r="X26" s="28" t="str">
        <f t="shared" si="10"/>
        <v/>
      </c>
      <c r="Y26" s="29" t="str">
        <f t="shared" si="2"/>
        <v/>
      </c>
      <c r="Z26" s="30" t="str">
        <f t="shared" si="3"/>
        <v/>
      </c>
      <c r="AA26" s="29" t="str">
        <f t="shared" si="4"/>
        <v/>
      </c>
      <c r="AB26" s="30" t="str">
        <f t="shared" si="11"/>
        <v/>
      </c>
      <c r="AC26" s="31" t="str">
        <f t="shared" si="5"/>
        <v/>
      </c>
      <c r="AD26" s="32"/>
      <c r="AE26" s="36"/>
      <c r="AF26" s="24"/>
      <c r="AG26" s="42"/>
      <c r="AH26" s="42"/>
      <c r="AI26" s="36"/>
      <c r="AJ26" s="24"/>
      <c r="AK26" s="18"/>
      <c r="AL26" s="18"/>
      <c r="AM26" s="18"/>
      <c r="AN26" s="18"/>
      <c r="AO26" s="18"/>
      <c r="AP26" s="18"/>
      <c r="AQ26" s="18"/>
      <c r="AR26" s="18"/>
      <c r="AS26" s="18"/>
      <c r="AT26" s="18"/>
      <c r="AU26" s="18"/>
      <c r="AV26" s="18"/>
      <c r="AW26" s="18"/>
      <c r="AX26" s="18"/>
      <c r="AY26" s="18"/>
      <c r="AZ26" s="18"/>
      <c r="BA26" s="18"/>
      <c r="BB26" s="18"/>
      <c r="BC26" s="18"/>
      <c r="BD26" s="18"/>
    </row>
    <row r="27" spans="1:56" ht="151.5" customHeight="1" x14ac:dyDescent="0.3">
      <c r="A27" s="179"/>
      <c r="B27" s="179"/>
      <c r="C27" s="179"/>
      <c r="D27" s="179"/>
      <c r="E27" s="179"/>
      <c r="F27" s="179"/>
      <c r="G27" s="179"/>
      <c r="H27" s="179"/>
      <c r="I27" s="179"/>
      <c r="J27" s="179"/>
      <c r="K27" s="179"/>
      <c r="L27" s="179"/>
      <c r="M27" s="179"/>
      <c r="N27" s="179"/>
      <c r="O27" s="24">
        <v>6</v>
      </c>
      <c r="P27" s="41"/>
      <c r="Q27" s="24" t="str">
        <f t="shared" si="0"/>
        <v/>
      </c>
      <c r="R27" s="26"/>
      <c r="S27" s="26"/>
      <c r="T27" s="27" t="str">
        <f t="shared" si="1"/>
        <v/>
      </c>
      <c r="U27" s="26"/>
      <c r="V27" s="26"/>
      <c r="W27" s="26"/>
      <c r="X27" s="28" t="str">
        <f t="shared" si="10"/>
        <v/>
      </c>
      <c r="Y27" s="29" t="str">
        <f t="shared" si="2"/>
        <v/>
      </c>
      <c r="Z27" s="30" t="str">
        <f t="shared" si="3"/>
        <v/>
      </c>
      <c r="AA27" s="29" t="str">
        <f t="shared" si="4"/>
        <v/>
      </c>
      <c r="AB27" s="30" t="str">
        <f t="shared" si="11"/>
        <v/>
      </c>
      <c r="AC27" s="31" t="str">
        <f t="shared" si="5"/>
        <v/>
      </c>
      <c r="AD27" s="32"/>
      <c r="AE27" s="36"/>
      <c r="AF27" s="24"/>
      <c r="AG27" s="42"/>
      <c r="AH27" s="42"/>
      <c r="AI27" s="36"/>
      <c r="AJ27" s="24"/>
      <c r="AK27" s="18"/>
      <c r="AL27" s="18"/>
      <c r="AM27" s="18"/>
      <c r="AN27" s="18"/>
      <c r="AO27" s="18"/>
      <c r="AP27" s="18"/>
      <c r="AQ27" s="18"/>
      <c r="AR27" s="18"/>
      <c r="AS27" s="18"/>
      <c r="AT27" s="18"/>
      <c r="AU27" s="18"/>
      <c r="AV27" s="18"/>
      <c r="AW27" s="18"/>
      <c r="AX27" s="18"/>
      <c r="AY27" s="18"/>
      <c r="AZ27" s="18"/>
      <c r="BA27" s="18"/>
      <c r="BB27" s="18"/>
      <c r="BC27" s="18"/>
      <c r="BD27" s="18"/>
    </row>
    <row r="28" spans="1:56" ht="151.5" customHeight="1" x14ac:dyDescent="0.3">
      <c r="A28" s="182">
        <v>4</v>
      </c>
      <c r="B28" s="183"/>
      <c r="C28" s="183"/>
      <c r="D28" s="183"/>
      <c r="E28" s="183"/>
      <c r="F28" s="183"/>
      <c r="G28" s="182"/>
      <c r="H28" s="177" t="str">
        <f>IF(G28&lt;=0,"",IF(G28&lt;=2,"Muy Baja",IF(G28&lt;=24,"Baja",IF(G28&lt;=500,"Media",IF(G28&lt;=5000,"Alta","Muy Alta")))))</f>
        <v/>
      </c>
      <c r="I28" s="180" t="str">
        <f>IF(H28="","",IF(H28="Muy Baja",0.2,IF(H28="Baja",0.4,IF(H28="Media",0.6,IF(H28="Alta",0.8,IF(H28="Muy Alta",1,))))))</f>
        <v/>
      </c>
      <c r="J28" s="180"/>
      <c r="K28" s="180">
        <f ca="1">IF(NOT(ISERROR(MATCH(J28,'Tabla Impacto'!$B$221:$B$223,0))),'Tabla Impacto'!$F$223&amp;"Por favor no seleccionar los criterios de impacto(Afectación Económica o presupuestal y Pérdida Reputacional)",J28)</f>
        <v>0</v>
      </c>
      <c r="L28" s="177" t="str">
        <f ca="1">IF(OR(K28='Tabla Impacto'!$C$11,K28='Tabla Impacto'!$D$11),"Leve",IF(OR(K28='Tabla Impacto'!$C$12,K28='Tabla Impacto'!$D$12),"Menor",IF(OR(K28='Tabla Impacto'!$C$13,K28='Tabla Impacto'!$D$13),"Moderado",IF(OR(K28='Tabla Impacto'!$C$14,K28='Tabla Impacto'!$D$14),"Mayor",IF(OR(K28='Tabla Impacto'!$C$15,K28='Tabla Impacto'!$D$15),"Catastrófico","")))))</f>
        <v/>
      </c>
      <c r="M28" s="180" t="str">
        <f ca="1">IF(L28="","",IF(L28="Leve",0.2,IF(L28="Menor",0.4,IF(L28="Moderado",0.6,IF(L28="Mayor",0.8,IF(L28="Catastrófico",1,))))))</f>
        <v/>
      </c>
      <c r="N28" s="181"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24">
        <v>1</v>
      </c>
      <c r="P28" s="41"/>
      <c r="Q28" s="24" t="str">
        <f t="shared" si="0"/>
        <v/>
      </c>
      <c r="R28" s="26"/>
      <c r="S28" s="26"/>
      <c r="T28" s="27" t="str">
        <f t="shared" si="1"/>
        <v/>
      </c>
      <c r="U28" s="26"/>
      <c r="V28" s="26"/>
      <c r="W28" s="26"/>
      <c r="X28" s="28" t="str">
        <f>IFERROR(IF(Q28="Probabilidad",(I28-(+I28*T28)),IF(Q28="Impacto",I28,"")),"")</f>
        <v/>
      </c>
      <c r="Y28" s="29" t="str">
        <f t="shared" si="2"/>
        <v/>
      </c>
      <c r="Z28" s="30" t="str">
        <f t="shared" si="3"/>
        <v/>
      </c>
      <c r="AA28" s="29" t="str">
        <f t="shared" si="4"/>
        <v/>
      </c>
      <c r="AB28" s="30" t="str">
        <f>IFERROR(IF(Q28="Impacto",(M28-(+M28*T28)),IF(Q28="Probabilidad",M28,"")),"")</f>
        <v/>
      </c>
      <c r="AC28" s="31" t="str">
        <f t="shared" si="5"/>
        <v/>
      </c>
      <c r="AD28" s="32"/>
      <c r="AE28" s="36"/>
      <c r="AF28" s="24"/>
      <c r="AG28" s="42"/>
      <c r="AH28" s="42"/>
      <c r="AI28" s="36"/>
      <c r="AJ28" s="24"/>
      <c r="AK28" s="18"/>
      <c r="AL28" s="18"/>
      <c r="AM28" s="18"/>
      <c r="AN28" s="18"/>
      <c r="AO28" s="18"/>
      <c r="AP28" s="18"/>
      <c r="AQ28" s="18"/>
      <c r="AR28" s="18"/>
      <c r="AS28" s="18"/>
      <c r="AT28" s="18"/>
      <c r="AU28" s="18"/>
      <c r="AV28" s="18"/>
      <c r="AW28" s="18"/>
      <c r="AX28" s="18"/>
      <c r="AY28" s="18"/>
      <c r="AZ28" s="18"/>
      <c r="BA28" s="18"/>
      <c r="BB28" s="18"/>
      <c r="BC28" s="18"/>
      <c r="BD28" s="18"/>
    </row>
    <row r="29" spans="1:56" ht="151.5" customHeight="1" x14ac:dyDescent="0.3">
      <c r="A29" s="178"/>
      <c r="B29" s="178"/>
      <c r="C29" s="178"/>
      <c r="D29" s="178"/>
      <c r="E29" s="178"/>
      <c r="F29" s="178"/>
      <c r="G29" s="178"/>
      <c r="H29" s="178"/>
      <c r="I29" s="178"/>
      <c r="J29" s="178"/>
      <c r="K29" s="178"/>
      <c r="L29" s="178"/>
      <c r="M29" s="178"/>
      <c r="N29" s="178"/>
      <c r="O29" s="24">
        <v>2</v>
      </c>
      <c r="P29" s="41"/>
      <c r="Q29" s="24" t="str">
        <f t="shared" si="0"/>
        <v/>
      </c>
      <c r="R29" s="26"/>
      <c r="S29" s="26"/>
      <c r="T29" s="27" t="str">
        <f t="shared" si="1"/>
        <v/>
      </c>
      <c r="U29" s="26"/>
      <c r="V29" s="26"/>
      <c r="W29" s="26"/>
      <c r="X29" s="28" t="str">
        <f>IFERROR(IF(AND(Q28="Probabilidad",Q29="Probabilidad"),(Z28-(+Z28*T29)),IF(Q29="Probabilidad",(I28-(+I28*T29)),IF(Q29="Impacto",Z28,""))),"")</f>
        <v/>
      </c>
      <c r="Y29" s="29" t="str">
        <f t="shared" si="2"/>
        <v/>
      </c>
      <c r="Z29" s="30" t="str">
        <f t="shared" si="3"/>
        <v/>
      </c>
      <c r="AA29" s="29" t="str">
        <f t="shared" si="4"/>
        <v/>
      </c>
      <c r="AB29" s="30" t="str">
        <f>IFERROR(IF(AND(Q28="Impacto",Q29="Impacto"),(AB22-(+AB22*T29)),IF(Q29="Impacto",($M$28-(+$M$28*T29)),IF(Q29="Probabilidad",AB22,""))),"")</f>
        <v/>
      </c>
      <c r="AC29" s="31" t="str">
        <f t="shared" si="5"/>
        <v/>
      </c>
      <c r="AD29" s="32"/>
      <c r="AE29" s="36"/>
      <c r="AF29" s="24"/>
      <c r="AG29" s="42"/>
      <c r="AH29" s="42"/>
      <c r="AI29" s="36"/>
      <c r="AJ29" s="24"/>
      <c r="AK29" s="18"/>
      <c r="AL29" s="18"/>
      <c r="AM29" s="18"/>
      <c r="AN29" s="18"/>
      <c r="AO29" s="18"/>
      <c r="AP29" s="18"/>
      <c r="AQ29" s="18"/>
      <c r="AR29" s="18"/>
      <c r="AS29" s="18"/>
      <c r="AT29" s="18"/>
      <c r="AU29" s="18"/>
      <c r="AV29" s="18"/>
      <c r="AW29" s="18"/>
      <c r="AX29" s="18"/>
      <c r="AY29" s="18"/>
      <c r="AZ29" s="18"/>
      <c r="BA29" s="18"/>
      <c r="BB29" s="18"/>
      <c r="BC29" s="18"/>
      <c r="BD29" s="18"/>
    </row>
    <row r="30" spans="1:56" ht="151.5" customHeight="1" x14ac:dyDescent="0.3">
      <c r="A30" s="178"/>
      <c r="B30" s="178"/>
      <c r="C30" s="178"/>
      <c r="D30" s="178"/>
      <c r="E30" s="178"/>
      <c r="F30" s="178"/>
      <c r="G30" s="178"/>
      <c r="H30" s="178"/>
      <c r="I30" s="178"/>
      <c r="J30" s="178"/>
      <c r="K30" s="178"/>
      <c r="L30" s="178"/>
      <c r="M30" s="178"/>
      <c r="N30" s="178"/>
      <c r="O30" s="24">
        <v>3</v>
      </c>
      <c r="P30" s="43"/>
      <c r="Q30" s="24" t="str">
        <f t="shared" si="0"/>
        <v/>
      </c>
      <c r="R30" s="26"/>
      <c r="S30" s="26"/>
      <c r="T30" s="27" t="str">
        <f t="shared" si="1"/>
        <v/>
      </c>
      <c r="U30" s="26"/>
      <c r="V30" s="26"/>
      <c r="W30" s="26"/>
      <c r="X30" s="28" t="str">
        <f t="shared" ref="X30:X33" si="12">IFERROR(IF(AND(Q29="Probabilidad",Q30="Probabilidad"),(Z29-(+Z29*T30)),IF(AND(Q29="Impacto",Q30="Probabilidad"),(Z28-(+Z28*T30)),IF(Q30="Impacto",Z29,""))),"")</f>
        <v/>
      </c>
      <c r="Y30" s="29" t="str">
        <f t="shared" si="2"/>
        <v/>
      </c>
      <c r="Z30" s="30" t="str">
        <f t="shared" si="3"/>
        <v/>
      </c>
      <c r="AA30" s="29" t="str">
        <f t="shared" si="4"/>
        <v/>
      </c>
      <c r="AB30" s="30" t="str">
        <f t="shared" ref="AB30:AB33" si="13">IFERROR(IF(AND(Q29="Impacto",Q30="Impacto"),(AB29-(+AB29*T30)),IF(AND(Q29="Probabilidad",Q30="Impacto"),(AB28-(+AB28*T30)),IF(Q30="Probabilidad",AB29,""))),"")</f>
        <v/>
      </c>
      <c r="AC30" s="31" t="str">
        <f t="shared" si="5"/>
        <v/>
      </c>
      <c r="AD30" s="32"/>
      <c r="AE30" s="36"/>
      <c r="AF30" s="24"/>
      <c r="AG30" s="42"/>
      <c r="AH30" s="42"/>
      <c r="AI30" s="36"/>
      <c r="AJ30" s="24"/>
      <c r="AK30" s="18"/>
      <c r="AL30" s="18"/>
      <c r="AM30" s="18"/>
      <c r="AN30" s="18"/>
      <c r="AO30" s="18"/>
      <c r="AP30" s="18"/>
      <c r="AQ30" s="18"/>
      <c r="AR30" s="18"/>
      <c r="AS30" s="18"/>
      <c r="AT30" s="18"/>
      <c r="AU30" s="18"/>
      <c r="AV30" s="18"/>
      <c r="AW30" s="18"/>
      <c r="AX30" s="18"/>
      <c r="AY30" s="18"/>
      <c r="AZ30" s="18"/>
      <c r="BA30" s="18"/>
      <c r="BB30" s="18"/>
      <c r="BC30" s="18"/>
      <c r="BD30" s="18"/>
    </row>
    <row r="31" spans="1:56" ht="151.5" customHeight="1" x14ac:dyDescent="0.3">
      <c r="A31" s="178"/>
      <c r="B31" s="178"/>
      <c r="C31" s="178"/>
      <c r="D31" s="178"/>
      <c r="E31" s="178"/>
      <c r="F31" s="178"/>
      <c r="G31" s="178"/>
      <c r="H31" s="178"/>
      <c r="I31" s="178"/>
      <c r="J31" s="178"/>
      <c r="K31" s="178"/>
      <c r="L31" s="178"/>
      <c r="M31" s="178"/>
      <c r="N31" s="178"/>
      <c r="O31" s="24">
        <v>4</v>
      </c>
      <c r="P31" s="41"/>
      <c r="Q31" s="24" t="str">
        <f t="shared" si="0"/>
        <v/>
      </c>
      <c r="R31" s="26"/>
      <c r="S31" s="26"/>
      <c r="T31" s="27" t="str">
        <f t="shared" si="1"/>
        <v/>
      </c>
      <c r="U31" s="26"/>
      <c r="V31" s="26"/>
      <c r="W31" s="26"/>
      <c r="X31" s="28" t="str">
        <f t="shared" si="12"/>
        <v/>
      </c>
      <c r="Y31" s="29" t="str">
        <f t="shared" si="2"/>
        <v/>
      </c>
      <c r="Z31" s="30" t="str">
        <f t="shared" si="3"/>
        <v/>
      </c>
      <c r="AA31" s="29" t="str">
        <f t="shared" si="4"/>
        <v/>
      </c>
      <c r="AB31" s="30" t="str">
        <f t="shared" si="13"/>
        <v/>
      </c>
      <c r="AC31" s="31" t="str">
        <f t="shared" si="5"/>
        <v/>
      </c>
      <c r="AD31" s="32"/>
      <c r="AE31" s="36"/>
      <c r="AF31" s="24"/>
      <c r="AG31" s="42"/>
      <c r="AH31" s="42"/>
      <c r="AI31" s="36"/>
      <c r="AJ31" s="24"/>
      <c r="AK31" s="18"/>
      <c r="AL31" s="18"/>
      <c r="AM31" s="18"/>
      <c r="AN31" s="18"/>
      <c r="AO31" s="18"/>
      <c r="AP31" s="18"/>
      <c r="AQ31" s="18"/>
      <c r="AR31" s="18"/>
      <c r="AS31" s="18"/>
      <c r="AT31" s="18"/>
      <c r="AU31" s="18"/>
      <c r="AV31" s="18"/>
      <c r="AW31" s="18"/>
      <c r="AX31" s="18"/>
      <c r="AY31" s="18"/>
      <c r="AZ31" s="18"/>
      <c r="BA31" s="18"/>
      <c r="BB31" s="18"/>
      <c r="BC31" s="18"/>
      <c r="BD31" s="18"/>
    </row>
    <row r="32" spans="1:56" ht="151.5" customHeight="1" x14ac:dyDescent="0.3">
      <c r="A32" s="178"/>
      <c r="B32" s="178"/>
      <c r="C32" s="178"/>
      <c r="D32" s="178"/>
      <c r="E32" s="178"/>
      <c r="F32" s="178"/>
      <c r="G32" s="178"/>
      <c r="H32" s="178"/>
      <c r="I32" s="178"/>
      <c r="J32" s="178"/>
      <c r="K32" s="178"/>
      <c r="L32" s="178"/>
      <c r="M32" s="178"/>
      <c r="N32" s="178"/>
      <c r="O32" s="24">
        <v>5</v>
      </c>
      <c r="P32" s="41"/>
      <c r="Q32" s="24" t="str">
        <f t="shared" si="0"/>
        <v/>
      </c>
      <c r="R32" s="26"/>
      <c r="S32" s="26"/>
      <c r="T32" s="27" t="str">
        <f t="shared" si="1"/>
        <v/>
      </c>
      <c r="U32" s="26"/>
      <c r="V32" s="26"/>
      <c r="W32" s="26"/>
      <c r="X32" s="44" t="str">
        <f t="shared" si="12"/>
        <v/>
      </c>
      <c r="Y32" s="29" t="str">
        <f t="shared" si="2"/>
        <v/>
      </c>
      <c r="Z32" s="30" t="str">
        <f t="shared" si="3"/>
        <v/>
      </c>
      <c r="AA32" s="29" t="str">
        <f t="shared" si="4"/>
        <v/>
      </c>
      <c r="AB32" s="30" t="str">
        <f t="shared" si="13"/>
        <v/>
      </c>
      <c r="AC32" s="31" t="str">
        <f t="shared" si="5"/>
        <v/>
      </c>
      <c r="AD32" s="32"/>
      <c r="AE32" s="36"/>
      <c r="AF32" s="24"/>
      <c r="AG32" s="42"/>
      <c r="AH32" s="42"/>
      <c r="AI32" s="36"/>
      <c r="AJ32" s="24"/>
      <c r="AK32" s="18"/>
      <c r="AL32" s="18"/>
      <c r="AM32" s="18"/>
      <c r="AN32" s="18"/>
      <c r="AO32" s="18"/>
      <c r="AP32" s="18"/>
      <c r="AQ32" s="18"/>
      <c r="AR32" s="18"/>
      <c r="AS32" s="18"/>
      <c r="AT32" s="18"/>
      <c r="AU32" s="18"/>
      <c r="AV32" s="18"/>
      <c r="AW32" s="18"/>
      <c r="AX32" s="18"/>
      <c r="AY32" s="18"/>
      <c r="AZ32" s="18"/>
      <c r="BA32" s="18"/>
      <c r="BB32" s="18"/>
      <c r="BC32" s="18"/>
      <c r="BD32" s="18"/>
    </row>
    <row r="33" spans="1:56" ht="151.5" customHeight="1" x14ac:dyDescent="0.3">
      <c r="A33" s="179"/>
      <c r="B33" s="179"/>
      <c r="C33" s="179"/>
      <c r="D33" s="179"/>
      <c r="E33" s="179"/>
      <c r="F33" s="179"/>
      <c r="G33" s="179"/>
      <c r="H33" s="179"/>
      <c r="I33" s="179"/>
      <c r="J33" s="179"/>
      <c r="K33" s="179"/>
      <c r="L33" s="179"/>
      <c r="M33" s="179"/>
      <c r="N33" s="179"/>
      <c r="O33" s="24">
        <v>6</v>
      </c>
      <c r="P33" s="41"/>
      <c r="Q33" s="24" t="str">
        <f t="shared" si="0"/>
        <v/>
      </c>
      <c r="R33" s="26"/>
      <c r="S33" s="26"/>
      <c r="T33" s="27" t="str">
        <f t="shared" si="1"/>
        <v/>
      </c>
      <c r="U33" s="26"/>
      <c r="V33" s="26"/>
      <c r="W33" s="26"/>
      <c r="X33" s="28" t="str">
        <f t="shared" si="12"/>
        <v/>
      </c>
      <c r="Y33" s="29" t="str">
        <f t="shared" si="2"/>
        <v/>
      </c>
      <c r="Z33" s="30" t="str">
        <f t="shared" si="3"/>
        <v/>
      </c>
      <c r="AA33" s="29" t="str">
        <f t="shared" si="4"/>
        <v/>
      </c>
      <c r="AB33" s="30" t="str">
        <f t="shared" si="13"/>
        <v/>
      </c>
      <c r="AC33" s="31" t="str">
        <f t="shared" si="5"/>
        <v/>
      </c>
      <c r="AD33" s="32"/>
      <c r="AE33" s="36"/>
      <c r="AF33" s="24"/>
      <c r="AG33" s="42"/>
      <c r="AH33" s="42"/>
      <c r="AI33" s="36"/>
      <c r="AJ33" s="24"/>
      <c r="AK33" s="18"/>
      <c r="AL33" s="18"/>
      <c r="AM33" s="18"/>
      <c r="AN33" s="18"/>
      <c r="AO33" s="18"/>
      <c r="AP33" s="18"/>
      <c r="AQ33" s="18"/>
      <c r="AR33" s="18"/>
      <c r="AS33" s="18"/>
      <c r="AT33" s="18"/>
      <c r="AU33" s="18"/>
      <c r="AV33" s="18"/>
      <c r="AW33" s="18"/>
      <c r="AX33" s="18"/>
      <c r="AY33" s="18"/>
      <c r="AZ33" s="18"/>
      <c r="BA33" s="18"/>
      <c r="BB33" s="18"/>
      <c r="BC33" s="18"/>
      <c r="BD33" s="18"/>
    </row>
    <row r="34" spans="1:56" ht="151.5" customHeight="1" x14ac:dyDescent="0.3">
      <c r="A34" s="182">
        <v>5</v>
      </c>
      <c r="B34" s="183"/>
      <c r="C34" s="183"/>
      <c r="D34" s="183"/>
      <c r="E34" s="183"/>
      <c r="F34" s="183"/>
      <c r="G34" s="182"/>
      <c r="H34" s="177" t="str">
        <f>IF(G34&lt;=0,"",IF(G34&lt;=2,"Muy Baja",IF(G34&lt;=24,"Baja",IF(G34&lt;=500,"Media",IF(G34&lt;=5000,"Alta","Muy Alta")))))</f>
        <v/>
      </c>
      <c r="I34" s="180" t="str">
        <f>IF(H34="","",IF(H34="Muy Baja",0.2,IF(H34="Baja",0.4,IF(H34="Media",0.6,IF(H34="Alta",0.8,IF(H34="Muy Alta",1,))))))</f>
        <v/>
      </c>
      <c r="J34" s="180"/>
      <c r="K34" s="180">
        <f ca="1">IF(NOT(ISERROR(MATCH(J34,'Tabla Impacto'!$B$221:$B$223,0))),'Tabla Impacto'!$F$223&amp;"Por favor no seleccionar los criterios de impacto(Afectación Económica o presupuestal y Pérdida Reputacional)",J34)</f>
        <v>0</v>
      </c>
      <c r="L34" s="177" t="str">
        <f ca="1">IF(OR(K34='Tabla Impacto'!$C$11,K34='Tabla Impacto'!$D$11),"Leve",IF(OR(K34='Tabla Impacto'!$C$12,K34='Tabla Impacto'!$D$12),"Menor",IF(OR(K34='Tabla Impacto'!$C$13,K34='Tabla Impacto'!$D$13),"Moderado",IF(OR(K34='Tabla Impacto'!$C$14,K34='Tabla Impacto'!$D$14),"Mayor",IF(OR(K34='Tabla Impacto'!$C$15,K34='Tabla Impacto'!$D$15),"Catastrófico","")))))</f>
        <v/>
      </c>
      <c r="M34" s="180" t="str">
        <f ca="1">IF(L34="","",IF(L34="Leve",0.2,IF(L34="Menor",0.4,IF(L34="Moderado",0.6,IF(L34="Mayor",0.8,IF(L34="Catastrófico",1,))))))</f>
        <v/>
      </c>
      <c r="N34" s="181"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4">
        <v>1</v>
      </c>
      <c r="P34" s="41"/>
      <c r="Q34" s="24" t="str">
        <f t="shared" si="0"/>
        <v/>
      </c>
      <c r="R34" s="26"/>
      <c r="S34" s="26"/>
      <c r="T34" s="27" t="str">
        <f t="shared" si="1"/>
        <v/>
      </c>
      <c r="U34" s="26"/>
      <c r="V34" s="26"/>
      <c r="W34" s="26"/>
      <c r="X34" s="28" t="str">
        <f>IFERROR(IF(Q34="Probabilidad",(I34-(+I34*T34)),IF(Q34="Impacto",I34,"")),"")</f>
        <v/>
      </c>
      <c r="Y34" s="29" t="str">
        <f t="shared" si="2"/>
        <v/>
      </c>
      <c r="Z34" s="30" t="str">
        <f t="shared" si="3"/>
        <v/>
      </c>
      <c r="AA34" s="29" t="str">
        <f t="shared" si="4"/>
        <v/>
      </c>
      <c r="AB34" s="30" t="str">
        <f>IFERROR(IF(Q34="Impacto",(M34-(+M34*T34)),IF(Q34="Probabilidad",M34,"")),"")</f>
        <v/>
      </c>
      <c r="AC34" s="31" t="str">
        <f t="shared" si="5"/>
        <v/>
      </c>
      <c r="AD34" s="32"/>
      <c r="AE34" s="36"/>
      <c r="AF34" s="24"/>
      <c r="AG34" s="42"/>
      <c r="AH34" s="42"/>
      <c r="AI34" s="36"/>
      <c r="AJ34" s="24"/>
      <c r="AK34" s="18"/>
      <c r="AL34" s="18"/>
      <c r="AM34" s="18"/>
      <c r="AN34" s="18"/>
      <c r="AO34" s="18"/>
      <c r="AP34" s="18"/>
      <c r="AQ34" s="18"/>
      <c r="AR34" s="18"/>
      <c r="AS34" s="18"/>
      <c r="AT34" s="18"/>
      <c r="AU34" s="18"/>
      <c r="AV34" s="18"/>
      <c r="AW34" s="18"/>
      <c r="AX34" s="18"/>
      <c r="AY34" s="18"/>
      <c r="AZ34" s="18"/>
      <c r="BA34" s="18"/>
      <c r="BB34" s="18"/>
      <c r="BC34" s="18"/>
      <c r="BD34" s="18"/>
    </row>
    <row r="35" spans="1:56" ht="151.5" customHeight="1" x14ac:dyDescent="0.3">
      <c r="A35" s="178"/>
      <c r="B35" s="178"/>
      <c r="C35" s="178"/>
      <c r="D35" s="178"/>
      <c r="E35" s="178"/>
      <c r="F35" s="178"/>
      <c r="G35" s="178"/>
      <c r="H35" s="178"/>
      <c r="I35" s="178"/>
      <c r="J35" s="178"/>
      <c r="K35" s="178"/>
      <c r="L35" s="178"/>
      <c r="M35" s="178"/>
      <c r="N35" s="178"/>
      <c r="O35" s="24">
        <v>2</v>
      </c>
      <c r="P35" s="41"/>
      <c r="Q35" s="24" t="str">
        <f t="shared" si="0"/>
        <v/>
      </c>
      <c r="R35" s="26"/>
      <c r="S35" s="26"/>
      <c r="T35" s="27" t="str">
        <f t="shared" si="1"/>
        <v/>
      </c>
      <c r="U35" s="26"/>
      <c r="V35" s="26"/>
      <c r="W35" s="26"/>
      <c r="X35" s="28" t="str">
        <f>IFERROR(IF(AND(Q34="Probabilidad",Q35="Probabilidad"),(Z34-(+Z34*T35)),IF(Q35="Probabilidad",(I34-(+I34*T35)),IF(Q35="Impacto",Z34,""))),"")</f>
        <v/>
      </c>
      <c r="Y35" s="29" t="str">
        <f t="shared" si="2"/>
        <v/>
      </c>
      <c r="Z35" s="30" t="str">
        <f t="shared" si="3"/>
        <v/>
      </c>
      <c r="AA35" s="29" t="str">
        <f t="shared" si="4"/>
        <v/>
      </c>
      <c r="AB35" s="30" t="str">
        <f>IFERROR(IF(AND(Q34="Impacto",Q35="Impacto"),(AB28-(+AB28*T35)),IF(Q35="Impacto",($M$34-(+$M$34*T35)),IF(Q35="Probabilidad",AB28,""))),"")</f>
        <v/>
      </c>
      <c r="AC35" s="31" t="str">
        <f t="shared" si="5"/>
        <v/>
      </c>
      <c r="AD35" s="32"/>
      <c r="AE35" s="36"/>
      <c r="AF35" s="24"/>
      <c r="AG35" s="42"/>
      <c r="AH35" s="42"/>
      <c r="AI35" s="36"/>
      <c r="AJ35" s="24"/>
      <c r="AK35" s="18"/>
      <c r="AL35" s="18"/>
      <c r="AM35" s="18"/>
      <c r="AN35" s="18"/>
      <c r="AO35" s="18"/>
      <c r="AP35" s="18"/>
      <c r="AQ35" s="18"/>
      <c r="AR35" s="18"/>
      <c r="AS35" s="18"/>
      <c r="AT35" s="18"/>
      <c r="AU35" s="18"/>
      <c r="AV35" s="18"/>
      <c r="AW35" s="18"/>
      <c r="AX35" s="18"/>
      <c r="AY35" s="18"/>
      <c r="AZ35" s="18"/>
      <c r="BA35" s="18"/>
      <c r="BB35" s="18"/>
      <c r="BC35" s="18"/>
      <c r="BD35" s="18"/>
    </row>
    <row r="36" spans="1:56" ht="151.5" customHeight="1" x14ac:dyDescent="0.3">
      <c r="A36" s="178"/>
      <c r="B36" s="178"/>
      <c r="C36" s="178"/>
      <c r="D36" s="178"/>
      <c r="E36" s="178"/>
      <c r="F36" s="178"/>
      <c r="G36" s="178"/>
      <c r="H36" s="178"/>
      <c r="I36" s="178"/>
      <c r="J36" s="178"/>
      <c r="K36" s="178"/>
      <c r="L36" s="178"/>
      <c r="M36" s="178"/>
      <c r="N36" s="178"/>
      <c r="O36" s="24">
        <v>3</v>
      </c>
      <c r="P36" s="43"/>
      <c r="Q36" s="24" t="str">
        <f t="shared" si="0"/>
        <v/>
      </c>
      <c r="R36" s="26"/>
      <c r="S36" s="26"/>
      <c r="T36" s="27" t="str">
        <f t="shared" si="1"/>
        <v/>
      </c>
      <c r="U36" s="26"/>
      <c r="V36" s="26"/>
      <c r="W36" s="26"/>
      <c r="X36" s="28" t="str">
        <f t="shared" ref="X36:X39" si="14">IFERROR(IF(AND(Q35="Probabilidad",Q36="Probabilidad"),(Z35-(+Z35*T36)),IF(AND(Q35="Impacto",Q36="Probabilidad"),(Z34-(+Z34*T36)),IF(Q36="Impacto",Z35,""))),"")</f>
        <v/>
      </c>
      <c r="Y36" s="29" t="str">
        <f t="shared" si="2"/>
        <v/>
      </c>
      <c r="Z36" s="30" t="str">
        <f t="shared" si="3"/>
        <v/>
      </c>
      <c r="AA36" s="29" t="str">
        <f t="shared" si="4"/>
        <v/>
      </c>
      <c r="AB36" s="30" t="str">
        <f t="shared" ref="AB36:AB39" si="15">IFERROR(IF(AND(Q35="Impacto",Q36="Impacto"),(AB35-(+AB35*T36)),IF(AND(Q35="Probabilidad",Q36="Impacto"),(AB34-(+AB34*T36)),IF(Q36="Probabilidad",AB35,""))),"")</f>
        <v/>
      </c>
      <c r="AC36" s="31" t="str">
        <f t="shared" si="5"/>
        <v/>
      </c>
      <c r="AD36" s="32"/>
      <c r="AE36" s="36"/>
      <c r="AF36" s="24"/>
      <c r="AG36" s="42"/>
      <c r="AH36" s="42"/>
      <c r="AI36" s="36"/>
      <c r="AJ36" s="24"/>
      <c r="AK36" s="18"/>
      <c r="AL36" s="18"/>
      <c r="AM36" s="18"/>
      <c r="AN36" s="18"/>
      <c r="AO36" s="18"/>
      <c r="AP36" s="18"/>
      <c r="AQ36" s="18"/>
      <c r="AR36" s="18"/>
      <c r="AS36" s="18"/>
      <c r="AT36" s="18"/>
      <c r="AU36" s="18"/>
      <c r="AV36" s="18"/>
      <c r="AW36" s="18"/>
      <c r="AX36" s="18"/>
      <c r="AY36" s="18"/>
      <c r="AZ36" s="18"/>
      <c r="BA36" s="18"/>
      <c r="BB36" s="18"/>
      <c r="BC36" s="18"/>
      <c r="BD36" s="18"/>
    </row>
    <row r="37" spans="1:56" ht="151.5" customHeight="1" x14ac:dyDescent="0.3">
      <c r="A37" s="178"/>
      <c r="B37" s="178"/>
      <c r="C37" s="178"/>
      <c r="D37" s="178"/>
      <c r="E37" s="178"/>
      <c r="F37" s="178"/>
      <c r="G37" s="178"/>
      <c r="H37" s="178"/>
      <c r="I37" s="178"/>
      <c r="J37" s="178"/>
      <c r="K37" s="178"/>
      <c r="L37" s="178"/>
      <c r="M37" s="178"/>
      <c r="N37" s="178"/>
      <c r="O37" s="24">
        <v>4</v>
      </c>
      <c r="P37" s="41"/>
      <c r="Q37" s="24" t="str">
        <f t="shared" si="0"/>
        <v/>
      </c>
      <c r="R37" s="26"/>
      <c r="S37" s="26"/>
      <c r="T37" s="27" t="str">
        <f t="shared" si="1"/>
        <v/>
      </c>
      <c r="U37" s="26"/>
      <c r="V37" s="26"/>
      <c r="W37" s="26"/>
      <c r="X37" s="28" t="str">
        <f t="shared" si="14"/>
        <v/>
      </c>
      <c r="Y37" s="29" t="str">
        <f t="shared" si="2"/>
        <v/>
      </c>
      <c r="Z37" s="30" t="str">
        <f t="shared" si="3"/>
        <v/>
      </c>
      <c r="AA37" s="29" t="str">
        <f t="shared" si="4"/>
        <v/>
      </c>
      <c r="AB37" s="30" t="str">
        <f t="shared" si="15"/>
        <v/>
      </c>
      <c r="AC37" s="31" t="str">
        <f t="shared" si="5"/>
        <v/>
      </c>
      <c r="AD37" s="32"/>
      <c r="AE37" s="36"/>
      <c r="AF37" s="24"/>
      <c r="AG37" s="42"/>
      <c r="AH37" s="42"/>
      <c r="AI37" s="36"/>
      <c r="AJ37" s="24"/>
      <c r="AK37" s="18"/>
      <c r="AL37" s="18"/>
      <c r="AM37" s="18"/>
      <c r="AN37" s="18"/>
      <c r="AO37" s="18"/>
      <c r="AP37" s="18"/>
      <c r="AQ37" s="18"/>
      <c r="AR37" s="18"/>
      <c r="AS37" s="18"/>
      <c r="AT37" s="18"/>
      <c r="AU37" s="18"/>
      <c r="AV37" s="18"/>
      <c r="AW37" s="18"/>
      <c r="AX37" s="18"/>
      <c r="AY37" s="18"/>
      <c r="AZ37" s="18"/>
      <c r="BA37" s="18"/>
      <c r="BB37" s="18"/>
      <c r="BC37" s="18"/>
      <c r="BD37" s="18"/>
    </row>
    <row r="38" spans="1:56" ht="151.5" customHeight="1" x14ac:dyDescent="0.3">
      <c r="A38" s="178"/>
      <c r="B38" s="178"/>
      <c r="C38" s="178"/>
      <c r="D38" s="178"/>
      <c r="E38" s="178"/>
      <c r="F38" s="178"/>
      <c r="G38" s="178"/>
      <c r="H38" s="178"/>
      <c r="I38" s="178"/>
      <c r="J38" s="178"/>
      <c r="K38" s="178"/>
      <c r="L38" s="178"/>
      <c r="M38" s="178"/>
      <c r="N38" s="178"/>
      <c r="O38" s="24">
        <v>5</v>
      </c>
      <c r="P38" s="41"/>
      <c r="Q38" s="24" t="str">
        <f t="shared" si="0"/>
        <v/>
      </c>
      <c r="R38" s="26"/>
      <c r="S38" s="26"/>
      <c r="T38" s="27" t="str">
        <f t="shared" si="1"/>
        <v/>
      </c>
      <c r="U38" s="26"/>
      <c r="V38" s="26"/>
      <c r="W38" s="26"/>
      <c r="X38" s="28" t="str">
        <f t="shared" si="14"/>
        <v/>
      </c>
      <c r="Y38" s="29" t="str">
        <f t="shared" si="2"/>
        <v/>
      </c>
      <c r="Z38" s="30" t="str">
        <f t="shared" si="3"/>
        <v/>
      </c>
      <c r="AA38" s="29" t="str">
        <f t="shared" si="4"/>
        <v/>
      </c>
      <c r="AB38" s="30" t="str">
        <f t="shared" si="15"/>
        <v/>
      </c>
      <c r="AC38" s="31" t="str">
        <f t="shared" si="5"/>
        <v/>
      </c>
      <c r="AD38" s="32"/>
      <c r="AE38" s="36"/>
      <c r="AF38" s="24"/>
      <c r="AG38" s="42"/>
      <c r="AH38" s="42"/>
      <c r="AI38" s="36"/>
      <c r="AJ38" s="24"/>
      <c r="AK38" s="18"/>
      <c r="AL38" s="18"/>
      <c r="AM38" s="18"/>
      <c r="AN38" s="18"/>
      <c r="AO38" s="18"/>
      <c r="AP38" s="18"/>
      <c r="AQ38" s="18"/>
      <c r="AR38" s="18"/>
      <c r="AS38" s="18"/>
      <c r="AT38" s="18"/>
      <c r="AU38" s="18"/>
      <c r="AV38" s="18"/>
      <c r="AW38" s="18"/>
      <c r="AX38" s="18"/>
      <c r="AY38" s="18"/>
      <c r="AZ38" s="18"/>
      <c r="BA38" s="18"/>
      <c r="BB38" s="18"/>
      <c r="BC38" s="18"/>
      <c r="BD38" s="18"/>
    </row>
    <row r="39" spans="1:56" ht="151.5" customHeight="1" x14ac:dyDescent="0.3">
      <c r="A39" s="179"/>
      <c r="B39" s="179"/>
      <c r="C39" s="179"/>
      <c r="D39" s="179"/>
      <c r="E39" s="179"/>
      <c r="F39" s="179"/>
      <c r="G39" s="179"/>
      <c r="H39" s="179"/>
      <c r="I39" s="179"/>
      <c r="J39" s="179"/>
      <c r="K39" s="179"/>
      <c r="L39" s="179"/>
      <c r="M39" s="179"/>
      <c r="N39" s="179"/>
      <c r="O39" s="24">
        <v>6</v>
      </c>
      <c r="P39" s="41"/>
      <c r="Q39" s="24" t="str">
        <f t="shared" si="0"/>
        <v/>
      </c>
      <c r="R39" s="26"/>
      <c r="S39" s="26"/>
      <c r="T39" s="27" t="str">
        <f t="shared" si="1"/>
        <v/>
      </c>
      <c r="U39" s="26"/>
      <c r="V39" s="26"/>
      <c r="W39" s="26"/>
      <c r="X39" s="28" t="str">
        <f t="shared" si="14"/>
        <v/>
      </c>
      <c r="Y39" s="29" t="str">
        <f t="shared" si="2"/>
        <v/>
      </c>
      <c r="Z39" s="30" t="str">
        <f t="shared" si="3"/>
        <v/>
      </c>
      <c r="AA39" s="29" t="str">
        <f t="shared" si="4"/>
        <v/>
      </c>
      <c r="AB39" s="30" t="str">
        <f t="shared" si="15"/>
        <v/>
      </c>
      <c r="AC39" s="31" t="str">
        <f t="shared" si="5"/>
        <v/>
      </c>
      <c r="AD39" s="32"/>
      <c r="AE39" s="36"/>
      <c r="AF39" s="24"/>
      <c r="AG39" s="42"/>
      <c r="AH39" s="42"/>
      <c r="AI39" s="36"/>
      <c r="AJ39" s="24"/>
      <c r="AK39" s="18"/>
      <c r="AL39" s="18"/>
      <c r="AM39" s="18"/>
      <c r="AN39" s="18"/>
      <c r="AO39" s="18"/>
      <c r="AP39" s="18"/>
      <c r="AQ39" s="18"/>
      <c r="AR39" s="18"/>
      <c r="AS39" s="18"/>
      <c r="AT39" s="18"/>
      <c r="AU39" s="18"/>
      <c r="AV39" s="18"/>
      <c r="AW39" s="18"/>
      <c r="AX39" s="18"/>
      <c r="AY39" s="18"/>
      <c r="AZ39" s="18"/>
      <c r="BA39" s="18"/>
      <c r="BB39" s="18"/>
      <c r="BC39" s="18"/>
      <c r="BD39" s="18"/>
    </row>
    <row r="40" spans="1:56" ht="151.5" customHeight="1" x14ac:dyDescent="0.3">
      <c r="A40" s="182">
        <v>6</v>
      </c>
      <c r="B40" s="183"/>
      <c r="C40" s="183"/>
      <c r="D40" s="183"/>
      <c r="E40" s="183"/>
      <c r="F40" s="183"/>
      <c r="G40" s="182"/>
      <c r="H40" s="177" t="str">
        <f>IF(G40&lt;=0,"",IF(G40&lt;=2,"Muy Baja",IF(G40&lt;=24,"Baja",IF(G40&lt;=500,"Media",IF(G40&lt;=5000,"Alta","Muy Alta")))))</f>
        <v/>
      </c>
      <c r="I40" s="180" t="str">
        <f>IF(H40="","",IF(H40="Muy Baja",0.2,IF(H40="Baja",0.4,IF(H40="Media",0.6,IF(H40="Alta",0.8,IF(H40="Muy Alta",1,))))))</f>
        <v/>
      </c>
      <c r="J40" s="180"/>
      <c r="K40" s="180">
        <f ca="1">IF(NOT(ISERROR(MATCH(J40,'Tabla Impacto'!$B$221:$B$223,0))),'Tabla Impacto'!$F$223&amp;"Por favor no seleccionar los criterios de impacto(Afectación Económica o presupuestal y Pérdida Reputacional)",J40)</f>
        <v>0</v>
      </c>
      <c r="L40" s="177" t="str">
        <f ca="1">IF(OR(K40='Tabla Impacto'!$C$11,K40='Tabla Impacto'!$D$11),"Leve",IF(OR(K40='Tabla Impacto'!$C$12,K40='Tabla Impacto'!$D$12),"Menor",IF(OR(K40='Tabla Impacto'!$C$13,K40='Tabla Impacto'!$D$13),"Moderado",IF(OR(K40='Tabla Impacto'!$C$14,K40='Tabla Impacto'!$D$14),"Mayor",IF(OR(K40='Tabla Impacto'!$C$15,K40='Tabla Impacto'!$D$15),"Catastrófico","")))))</f>
        <v/>
      </c>
      <c r="M40" s="180" t="str">
        <f ca="1">IF(L40="","",IF(L40="Leve",0.2,IF(L40="Menor",0.4,IF(L40="Moderado",0.6,IF(L40="Mayor",0.8,IF(L40="Catastrófico",1,))))))</f>
        <v/>
      </c>
      <c r="N40" s="181"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4">
        <v>1</v>
      </c>
      <c r="P40" s="41"/>
      <c r="Q40" s="24" t="str">
        <f t="shared" si="0"/>
        <v/>
      </c>
      <c r="R40" s="26"/>
      <c r="S40" s="26"/>
      <c r="T40" s="27" t="str">
        <f t="shared" si="1"/>
        <v/>
      </c>
      <c r="U40" s="26"/>
      <c r="V40" s="26"/>
      <c r="W40" s="26"/>
      <c r="X40" s="28" t="str">
        <f>IFERROR(IF(Q40="Probabilidad",(I40-(+I40*T40)),IF(Q40="Impacto",I40,"")),"")</f>
        <v/>
      </c>
      <c r="Y40" s="29" t="str">
        <f t="shared" si="2"/>
        <v/>
      </c>
      <c r="Z40" s="30" t="str">
        <f t="shared" si="3"/>
        <v/>
      </c>
      <c r="AA40" s="29" t="str">
        <f t="shared" si="4"/>
        <v/>
      </c>
      <c r="AB40" s="30" t="str">
        <f>IFERROR(IF(Q40="Impacto",(M40-(+M40*T40)),IF(Q40="Probabilidad",M40,"")),"")</f>
        <v/>
      </c>
      <c r="AC40" s="31" t="str">
        <f t="shared" si="5"/>
        <v/>
      </c>
      <c r="AD40" s="32"/>
      <c r="AE40" s="36"/>
      <c r="AF40" s="24"/>
      <c r="AG40" s="42"/>
      <c r="AH40" s="42"/>
      <c r="AI40" s="36"/>
      <c r="AJ40" s="24"/>
      <c r="AK40" s="18"/>
      <c r="AL40" s="18"/>
      <c r="AM40" s="18"/>
      <c r="AN40" s="18"/>
      <c r="AO40" s="18"/>
      <c r="AP40" s="18"/>
      <c r="AQ40" s="18"/>
      <c r="AR40" s="18"/>
      <c r="AS40" s="18"/>
      <c r="AT40" s="18"/>
      <c r="AU40" s="18"/>
      <c r="AV40" s="18"/>
      <c r="AW40" s="18"/>
      <c r="AX40" s="18"/>
      <c r="AY40" s="18"/>
      <c r="AZ40" s="18"/>
      <c r="BA40" s="18"/>
      <c r="BB40" s="18"/>
      <c r="BC40" s="18"/>
      <c r="BD40" s="18"/>
    </row>
    <row r="41" spans="1:56" ht="151.5" customHeight="1" x14ac:dyDescent="0.3">
      <c r="A41" s="178"/>
      <c r="B41" s="178"/>
      <c r="C41" s="178"/>
      <c r="D41" s="178"/>
      <c r="E41" s="178"/>
      <c r="F41" s="178"/>
      <c r="G41" s="178"/>
      <c r="H41" s="178"/>
      <c r="I41" s="178"/>
      <c r="J41" s="178"/>
      <c r="K41" s="178"/>
      <c r="L41" s="178"/>
      <c r="M41" s="178"/>
      <c r="N41" s="178"/>
      <c r="O41" s="24">
        <v>2</v>
      </c>
      <c r="P41" s="41"/>
      <c r="Q41" s="24" t="str">
        <f t="shared" si="0"/>
        <v/>
      </c>
      <c r="R41" s="26"/>
      <c r="S41" s="26"/>
      <c r="T41" s="27" t="str">
        <f t="shared" si="1"/>
        <v/>
      </c>
      <c r="U41" s="26"/>
      <c r="V41" s="26"/>
      <c r="W41" s="26"/>
      <c r="X41" s="28" t="str">
        <f>IFERROR(IF(AND(Q40="Probabilidad",Q41="Probabilidad"),(Z40-(+Z40*T41)),IF(Q41="Probabilidad",(I40-(+I40*T41)),IF(Q41="Impacto",Z40,""))),"")</f>
        <v/>
      </c>
      <c r="Y41" s="29" t="str">
        <f t="shared" si="2"/>
        <v/>
      </c>
      <c r="Z41" s="30" t="str">
        <f t="shared" si="3"/>
        <v/>
      </c>
      <c r="AA41" s="29" t="str">
        <f t="shared" si="4"/>
        <v/>
      </c>
      <c r="AB41" s="30" t="str">
        <f>IFERROR(IF(AND(Q40="Impacto",Q41="Impacto"),(AB34-(+AB34*T41)),IF(Q41="Impacto",($M$40-(+$M$40*T41)),IF(Q41="Probabilidad",AB34,""))),"")</f>
        <v/>
      </c>
      <c r="AC41" s="31" t="str">
        <f t="shared" si="5"/>
        <v/>
      </c>
      <c r="AD41" s="32"/>
      <c r="AE41" s="36"/>
      <c r="AF41" s="24"/>
      <c r="AG41" s="42"/>
      <c r="AH41" s="42"/>
      <c r="AI41" s="36"/>
      <c r="AJ41" s="24"/>
      <c r="AK41" s="18"/>
      <c r="AL41" s="18"/>
      <c r="AM41" s="18"/>
      <c r="AN41" s="18"/>
      <c r="AO41" s="18"/>
      <c r="AP41" s="18"/>
      <c r="AQ41" s="18"/>
      <c r="AR41" s="18"/>
      <c r="AS41" s="18"/>
      <c r="AT41" s="18"/>
      <c r="AU41" s="18"/>
      <c r="AV41" s="18"/>
      <c r="AW41" s="18"/>
      <c r="AX41" s="18"/>
      <c r="AY41" s="18"/>
      <c r="AZ41" s="18"/>
      <c r="BA41" s="18"/>
      <c r="BB41" s="18"/>
      <c r="BC41" s="18"/>
      <c r="BD41" s="18"/>
    </row>
    <row r="42" spans="1:56" ht="151.5" customHeight="1" x14ac:dyDescent="0.3">
      <c r="A42" s="178"/>
      <c r="B42" s="178"/>
      <c r="C42" s="178"/>
      <c r="D42" s="178"/>
      <c r="E42" s="178"/>
      <c r="F42" s="178"/>
      <c r="G42" s="178"/>
      <c r="H42" s="178"/>
      <c r="I42" s="178"/>
      <c r="J42" s="178"/>
      <c r="K42" s="178"/>
      <c r="L42" s="178"/>
      <c r="M42" s="178"/>
      <c r="N42" s="178"/>
      <c r="O42" s="24">
        <v>3</v>
      </c>
      <c r="P42" s="43"/>
      <c r="Q42" s="24" t="str">
        <f t="shared" si="0"/>
        <v/>
      </c>
      <c r="R42" s="26"/>
      <c r="S42" s="26"/>
      <c r="T42" s="27" t="str">
        <f t="shared" si="1"/>
        <v/>
      </c>
      <c r="U42" s="26"/>
      <c r="V42" s="26"/>
      <c r="W42" s="26"/>
      <c r="X42" s="28" t="str">
        <f t="shared" ref="X42:X45" si="16">IFERROR(IF(AND(Q41="Probabilidad",Q42="Probabilidad"),(Z41-(+Z41*T42)),IF(AND(Q41="Impacto",Q42="Probabilidad"),(Z40-(+Z40*T42)),IF(Q42="Impacto",Z41,""))),"")</f>
        <v/>
      </c>
      <c r="Y42" s="29" t="str">
        <f t="shared" si="2"/>
        <v/>
      </c>
      <c r="Z42" s="30" t="str">
        <f t="shared" si="3"/>
        <v/>
      </c>
      <c r="AA42" s="29" t="str">
        <f t="shared" si="4"/>
        <v/>
      </c>
      <c r="AB42" s="30" t="str">
        <f t="shared" ref="AB42:AB45" si="17">IFERROR(IF(AND(Q41="Impacto",Q42="Impacto"),(AB41-(+AB41*T42)),IF(AND(Q41="Probabilidad",Q42="Impacto"),(AB40-(+AB40*T42)),IF(Q42="Probabilidad",AB41,""))),"")</f>
        <v/>
      </c>
      <c r="AC42" s="31" t="str">
        <f t="shared" si="5"/>
        <v/>
      </c>
      <c r="AD42" s="32"/>
      <c r="AE42" s="36"/>
      <c r="AF42" s="24"/>
      <c r="AG42" s="42"/>
      <c r="AH42" s="42"/>
      <c r="AI42" s="36"/>
      <c r="AJ42" s="24"/>
      <c r="AK42" s="18"/>
      <c r="AL42" s="18"/>
      <c r="AM42" s="18"/>
      <c r="AN42" s="18"/>
      <c r="AO42" s="18"/>
      <c r="AP42" s="18"/>
      <c r="AQ42" s="18"/>
      <c r="AR42" s="18"/>
      <c r="AS42" s="18"/>
      <c r="AT42" s="18"/>
      <c r="AU42" s="18"/>
      <c r="AV42" s="18"/>
      <c r="AW42" s="18"/>
      <c r="AX42" s="18"/>
      <c r="AY42" s="18"/>
      <c r="AZ42" s="18"/>
      <c r="BA42" s="18"/>
      <c r="BB42" s="18"/>
      <c r="BC42" s="18"/>
      <c r="BD42" s="18"/>
    </row>
    <row r="43" spans="1:56" ht="151.5" customHeight="1" x14ac:dyDescent="0.3">
      <c r="A43" s="178"/>
      <c r="B43" s="178"/>
      <c r="C43" s="178"/>
      <c r="D43" s="178"/>
      <c r="E43" s="178"/>
      <c r="F43" s="178"/>
      <c r="G43" s="178"/>
      <c r="H43" s="178"/>
      <c r="I43" s="178"/>
      <c r="J43" s="178"/>
      <c r="K43" s="178"/>
      <c r="L43" s="178"/>
      <c r="M43" s="178"/>
      <c r="N43" s="178"/>
      <c r="O43" s="24">
        <v>4</v>
      </c>
      <c r="P43" s="41"/>
      <c r="Q43" s="24" t="str">
        <f t="shared" si="0"/>
        <v/>
      </c>
      <c r="R43" s="26"/>
      <c r="S43" s="26"/>
      <c r="T43" s="27" t="str">
        <f t="shared" si="1"/>
        <v/>
      </c>
      <c r="U43" s="26"/>
      <c r="V43" s="26"/>
      <c r="W43" s="26"/>
      <c r="X43" s="28" t="str">
        <f t="shared" si="16"/>
        <v/>
      </c>
      <c r="Y43" s="29" t="str">
        <f t="shared" si="2"/>
        <v/>
      </c>
      <c r="Z43" s="30" t="str">
        <f t="shared" si="3"/>
        <v/>
      </c>
      <c r="AA43" s="29" t="str">
        <f t="shared" si="4"/>
        <v/>
      </c>
      <c r="AB43" s="30" t="str">
        <f t="shared" si="17"/>
        <v/>
      </c>
      <c r="AC43" s="31" t="str">
        <f t="shared" si="5"/>
        <v/>
      </c>
      <c r="AD43" s="32"/>
      <c r="AE43" s="36"/>
      <c r="AF43" s="24"/>
      <c r="AG43" s="42"/>
      <c r="AH43" s="42"/>
      <c r="AI43" s="36"/>
      <c r="AJ43" s="24"/>
      <c r="AK43" s="18"/>
      <c r="AL43" s="18"/>
      <c r="AM43" s="18"/>
      <c r="AN43" s="18"/>
      <c r="AO43" s="18"/>
      <c r="AP43" s="18"/>
      <c r="AQ43" s="18"/>
      <c r="AR43" s="18"/>
      <c r="AS43" s="18"/>
      <c r="AT43" s="18"/>
      <c r="AU43" s="18"/>
      <c r="AV43" s="18"/>
      <c r="AW43" s="18"/>
      <c r="AX43" s="18"/>
      <c r="AY43" s="18"/>
      <c r="AZ43" s="18"/>
      <c r="BA43" s="18"/>
      <c r="BB43" s="18"/>
      <c r="BC43" s="18"/>
      <c r="BD43" s="18"/>
    </row>
    <row r="44" spans="1:56" ht="151.5" customHeight="1" x14ac:dyDescent="0.3">
      <c r="A44" s="178"/>
      <c r="B44" s="178"/>
      <c r="C44" s="178"/>
      <c r="D44" s="178"/>
      <c r="E44" s="178"/>
      <c r="F44" s="178"/>
      <c r="G44" s="178"/>
      <c r="H44" s="178"/>
      <c r="I44" s="178"/>
      <c r="J44" s="178"/>
      <c r="K44" s="178"/>
      <c r="L44" s="178"/>
      <c r="M44" s="178"/>
      <c r="N44" s="178"/>
      <c r="O44" s="24">
        <v>5</v>
      </c>
      <c r="P44" s="41"/>
      <c r="Q44" s="24" t="str">
        <f t="shared" si="0"/>
        <v/>
      </c>
      <c r="R44" s="26"/>
      <c r="S44" s="26"/>
      <c r="T44" s="27" t="str">
        <f t="shared" si="1"/>
        <v/>
      </c>
      <c r="U44" s="26"/>
      <c r="V44" s="26"/>
      <c r="W44" s="26"/>
      <c r="X44" s="28" t="str">
        <f t="shared" si="16"/>
        <v/>
      </c>
      <c r="Y44" s="29" t="str">
        <f t="shared" si="2"/>
        <v/>
      </c>
      <c r="Z44" s="30" t="str">
        <f t="shared" si="3"/>
        <v/>
      </c>
      <c r="AA44" s="29" t="str">
        <f t="shared" si="4"/>
        <v/>
      </c>
      <c r="AB44" s="30" t="str">
        <f t="shared" si="17"/>
        <v/>
      </c>
      <c r="AC44" s="31" t="str">
        <f t="shared" si="5"/>
        <v/>
      </c>
      <c r="AD44" s="32"/>
      <c r="AE44" s="36"/>
      <c r="AF44" s="24"/>
      <c r="AG44" s="42"/>
      <c r="AH44" s="42"/>
      <c r="AI44" s="36"/>
      <c r="AJ44" s="24"/>
      <c r="AK44" s="18"/>
      <c r="AL44" s="18"/>
      <c r="AM44" s="18"/>
      <c r="AN44" s="18"/>
      <c r="AO44" s="18"/>
      <c r="AP44" s="18"/>
      <c r="AQ44" s="18"/>
      <c r="AR44" s="18"/>
      <c r="AS44" s="18"/>
      <c r="AT44" s="18"/>
      <c r="AU44" s="18"/>
      <c r="AV44" s="18"/>
      <c r="AW44" s="18"/>
      <c r="AX44" s="18"/>
      <c r="AY44" s="18"/>
      <c r="AZ44" s="18"/>
      <c r="BA44" s="18"/>
      <c r="BB44" s="18"/>
      <c r="BC44" s="18"/>
      <c r="BD44" s="18"/>
    </row>
    <row r="45" spans="1:56" ht="151.5" customHeight="1" x14ac:dyDescent="0.3">
      <c r="A45" s="179"/>
      <c r="B45" s="179"/>
      <c r="C45" s="179"/>
      <c r="D45" s="179"/>
      <c r="E45" s="179"/>
      <c r="F45" s="179"/>
      <c r="G45" s="179"/>
      <c r="H45" s="179"/>
      <c r="I45" s="179"/>
      <c r="J45" s="179"/>
      <c r="K45" s="179"/>
      <c r="L45" s="179"/>
      <c r="M45" s="179"/>
      <c r="N45" s="179"/>
      <c r="O45" s="24">
        <v>6</v>
      </c>
      <c r="P45" s="41"/>
      <c r="Q45" s="24" t="str">
        <f t="shared" si="0"/>
        <v/>
      </c>
      <c r="R45" s="26"/>
      <c r="S45" s="26"/>
      <c r="T45" s="27" t="str">
        <f t="shared" si="1"/>
        <v/>
      </c>
      <c r="U45" s="26"/>
      <c r="V45" s="26"/>
      <c r="W45" s="26"/>
      <c r="X45" s="28" t="str">
        <f t="shared" si="16"/>
        <v/>
      </c>
      <c r="Y45" s="29" t="str">
        <f t="shared" si="2"/>
        <v/>
      </c>
      <c r="Z45" s="30" t="str">
        <f t="shared" si="3"/>
        <v/>
      </c>
      <c r="AA45" s="29" t="str">
        <f t="shared" si="4"/>
        <v/>
      </c>
      <c r="AB45" s="30" t="str">
        <f t="shared" si="17"/>
        <v/>
      </c>
      <c r="AC45" s="31" t="str">
        <f t="shared" si="5"/>
        <v/>
      </c>
      <c r="AD45" s="32"/>
      <c r="AE45" s="36"/>
      <c r="AF45" s="24"/>
      <c r="AG45" s="42"/>
      <c r="AH45" s="42"/>
      <c r="AI45" s="36"/>
      <c r="AJ45" s="24"/>
      <c r="AK45" s="18"/>
      <c r="AL45" s="18"/>
      <c r="AM45" s="18"/>
      <c r="AN45" s="18"/>
      <c r="AO45" s="18"/>
      <c r="AP45" s="18"/>
      <c r="AQ45" s="18"/>
      <c r="AR45" s="18"/>
      <c r="AS45" s="18"/>
      <c r="AT45" s="18"/>
      <c r="AU45" s="18"/>
      <c r="AV45" s="18"/>
      <c r="AW45" s="18"/>
      <c r="AX45" s="18"/>
      <c r="AY45" s="18"/>
      <c r="AZ45" s="18"/>
      <c r="BA45" s="18"/>
      <c r="BB45" s="18"/>
      <c r="BC45" s="18"/>
      <c r="BD45" s="18"/>
    </row>
    <row r="46" spans="1:56" ht="151.5" customHeight="1" x14ac:dyDescent="0.3">
      <c r="A46" s="182">
        <v>7</v>
      </c>
      <c r="B46" s="183"/>
      <c r="C46" s="183"/>
      <c r="D46" s="183"/>
      <c r="E46" s="183"/>
      <c r="F46" s="183"/>
      <c r="G46" s="182"/>
      <c r="H46" s="177" t="str">
        <f>IF(G46&lt;=0,"",IF(G46&lt;=2,"Muy Baja",IF(G46&lt;=24,"Baja",IF(G46&lt;=500,"Media",IF(G46&lt;=5000,"Alta","Muy Alta")))))</f>
        <v/>
      </c>
      <c r="I46" s="180" t="str">
        <f>IF(H46="","",IF(H46="Muy Baja",0.2,IF(H46="Baja",0.4,IF(H46="Media",0.6,IF(H46="Alta",0.8,IF(H46="Muy Alta",1,))))))</f>
        <v/>
      </c>
      <c r="J46" s="180"/>
      <c r="K46" s="180">
        <f ca="1">IF(NOT(ISERROR(MATCH(J46,'Tabla Impacto'!$B$221:$B$223,0))),'Tabla Impacto'!$F$223&amp;"Por favor no seleccionar los criterios de impacto(Afectación Económica o presupuestal y Pérdida Reputacional)",J46)</f>
        <v>0</v>
      </c>
      <c r="L46" s="177" t="str">
        <f ca="1">IF(OR(K46='Tabla Impacto'!$C$11,K46='Tabla Impacto'!$D$11),"Leve",IF(OR(K46='Tabla Impacto'!$C$12,K46='Tabla Impacto'!$D$12),"Menor",IF(OR(K46='Tabla Impacto'!$C$13,K46='Tabla Impacto'!$D$13),"Moderado",IF(OR(K46='Tabla Impacto'!$C$14,K46='Tabla Impacto'!$D$14),"Mayor",IF(OR(K46='Tabla Impacto'!$C$15,K46='Tabla Impacto'!$D$15),"Catastrófico","")))))</f>
        <v/>
      </c>
      <c r="M46" s="180" t="str">
        <f ca="1">IF(L46="","",IF(L46="Leve",0.2,IF(L46="Menor",0.4,IF(L46="Moderado",0.6,IF(L46="Mayor",0.8,IF(L46="Catastrófico",1,))))))</f>
        <v/>
      </c>
      <c r="N46" s="181"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24">
        <v>1</v>
      </c>
      <c r="P46" s="41"/>
      <c r="Q46" s="24" t="str">
        <f t="shared" si="0"/>
        <v/>
      </c>
      <c r="R46" s="26"/>
      <c r="S46" s="26"/>
      <c r="T46" s="27" t="str">
        <f t="shared" si="1"/>
        <v/>
      </c>
      <c r="U46" s="26"/>
      <c r="V46" s="26"/>
      <c r="W46" s="26"/>
      <c r="X46" s="28" t="str">
        <f>IFERROR(IF(Q46="Probabilidad",(I46-(+I46*T46)),IF(Q46="Impacto",I46,"")),"")</f>
        <v/>
      </c>
      <c r="Y46" s="29" t="str">
        <f t="shared" si="2"/>
        <v/>
      </c>
      <c r="Z46" s="30" t="str">
        <f t="shared" si="3"/>
        <v/>
      </c>
      <c r="AA46" s="29" t="str">
        <f t="shared" si="4"/>
        <v/>
      </c>
      <c r="AB46" s="30" t="str">
        <f>IFERROR(IF(Q46="Impacto",(M46-(+M46*T46)),IF(Q46="Probabilidad",M46,"")),"")</f>
        <v/>
      </c>
      <c r="AC46" s="31" t="str">
        <f t="shared" si="5"/>
        <v/>
      </c>
      <c r="AD46" s="32"/>
      <c r="AE46" s="36"/>
      <c r="AF46" s="24"/>
      <c r="AG46" s="42"/>
      <c r="AH46" s="42"/>
      <c r="AI46" s="36"/>
      <c r="AJ46" s="24"/>
      <c r="AK46" s="18"/>
      <c r="AL46" s="18"/>
      <c r="AM46" s="18"/>
      <c r="AN46" s="18"/>
      <c r="AO46" s="18"/>
      <c r="AP46" s="18"/>
      <c r="AQ46" s="18"/>
      <c r="AR46" s="18"/>
      <c r="AS46" s="18"/>
      <c r="AT46" s="18"/>
      <c r="AU46" s="18"/>
      <c r="AV46" s="18"/>
      <c r="AW46" s="18"/>
      <c r="AX46" s="18"/>
      <c r="AY46" s="18"/>
      <c r="AZ46" s="18"/>
      <c r="BA46" s="18"/>
      <c r="BB46" s="18"/>
      <c r="BC46" s="18"/>
      <c r="BD46" s="18"/>
    </row>
    <row r="47" spans="1:56" ht="151.5" customHeight="1" x14ac:dyDescent="0.3">
      <c r="A47" s="178"/>
      <c r="B47" s="178"/>
      <c r="C47" s="178"/>
      <c r="D47" s="178"/>
      <c r="E47" s="178"/>
      <c r="F47" s="178"/>
      <c r="G47" s="178"/>
      <c r="H47" s="178"/>
      <c r="I47" s="178"/>
      <c r="J47" s="178"/>
      <c r="K47" s="178"/>
      <c r="L47" s="178"/>
      <c r="M47" s="178"/>
      <c r="N47" s="178"/>
      <c r="O47" s="24">
        <v>2</v>
      </c>
      <c r="P47" s="41"/>
      <c r="Q47" s="24" t="str">
        <f t="shared" si="0"/>
        <v/>
      </c>
      <c r="R47" s="26"/>
      <c r="S47" s="26"/>
      <c r="T47" s="27" t="str">
        <f t="shared" si="1"/>
        <v/>
      </c>
      <c r="U47" s="26"/>
      <c r="V47" s="26"/>
      <c r="W47" s="26"/>
      <c r="X47" s="28" t="str">
        <f>IFERROR(IF(AND(Q46="Probabilidad",Q47="Probabilidad"),(Z46-(+Z46*T47)),IF(Q47="Probabilidad",(I46-(+I46*T47)),IF(Q47="Impacto",Z46,""))),"")</f>
        <v/>
      </c>
      <c r="Y47" s="29" t="str">
        <f t="shared" si="2"/>
        <v/>
      </c>
      <c r="Z47" s="30" t="str">
        <f t="shared" si="3"/>
        <v/>
      </c>
      <c r="AA47" s="29" t="str">
        <f t="shared" si="4"/>
        <v/>
      </c>
      <c r="AB47" s="30" t="str">
        <f>IFERROR(IF(AND(Q46="Impacto",Q47="Impacto"),(AB40-(+AB40*T47)),IF(Q47="Impacto",($M$46-(+$M$46*T47)),IF(Q47="Probabilidad",AB40,""))),"")</f>
        <v/>
      </c>
      <c r="AC47" s="31" t="str">
        <f t="shared" si="5"/>
        <v/>
      </c>
      <c r="AD47" s="32"/>
      <c r="AE47" s="36"/>
      <c r="AF47" s="24"/>
      <c r="AG47" s="42"/>
      <c r="AH47" s="42"/>
      <c r="AI47" s="36"/>
      <c r="AJ47" s="24"/>
      <c r="AK47" s="18"/>
      <c r="AL47" s="18"/>
      <c r="AM47" s="18"/>
      <c r="AN47" s="18"/>
      <c r="AO47" s="18"/>
      <c r="AP47" s="18"/>
      <c r="AQ47" s="18"/>
      <c r="AR47" s="18"/>
      <c r="AS47" s="18"/>
      <c r="AT47" s="18"/>
      <c r="AU47" s="18"/>
      <c r="AV47" s="18"/>
      <c r="AW47" s="18"/>
      <c r="AX47" s="18"/>
      <c r="AY47" s="18"/>
      <c r="AZ47" s="18"/>
      <c r="BA47" s="18"/>
      <c r="BB47" s="18"/>
      <c r="BC47" s="18"/>
      <c r="BD47" s="18"/>
    </row>
    <row r="48" spans="1:56" ht="151.5" customHeight="1" x14ac:dyDescent="0.3">
      <c r="A48" s="178"/>
      <c r="B48" s="178"/>
      <c r="C48" s="178"/>
      <c r="D48" s="178"/>
      <c r="E48" s="178"/>
      <c r="F48" s="178"/>
      <c r="G48" s="178"/>
      <c r="H48" s="178"/>
      <c r="I48" s="178"/>
      <c r="J48" s="178"/>
      <c r="K48" s="178"/>
      <c r="L48" s="178"/>
      <c r="M48" s="178"/>
      <c r="N48" s="178"/>
      <c r="O48" s="24">
        <v>3</v>
      </c>
      <c r="P48" s="43"/>
      <c r="Q48" s="24" t="str">
        <f t="shared" si="0"/>
        <v/>
      </c>
      <c r="R48" s="26"/>
      <c r="S48" s="26"/>
      <c r="T48" s="27" t="str">
        <f t="shared" si="1"/>
        <v/>
      </c>
      <c r="U48" s="26"/>
      <c r="V48" s="26"/>
      <c r="W48" s="26"/>
      <c r="X48" s="28" t="str">
        <f t="shared" ref="X48:X51" si="18">IFERROR(IF(AND(Q47="Probabilidad",Q48="Probabilidad"),(Z47-(+Z47*T48)),IF(AND(Q47="Impacto",Q48="Probabilidad"),(Z46-(+Z46*T48)),IF(Q48="Impacto",Z47,""))),"")</f>
        <v/>
      </c>
      <c r="Y48" s="29" t="str">
        <f t="shared" si="2"/>
        <v/>
      </c>
      <c r="Z48" s="30" t="str">
        <f t="shared" si="3"/>
        <v/>
      </c>
      <c r="AA48" s="29" t="str">
        <f t="shared" si="4"/>
        <v/>
      </c>
      <c r="AB48" s="30" t="str">
        <f t="shared" ref="AB48:AB51" si="19">IFERROR(IF(AND(Q47="Impacto",Q48="Impacto"),(AB47-(+AB47*T48)),IF(AND(Q47="Probabilidad",Q48="Impacto"),(AB46-(+AB46*T48)),IF(Q48="Probabilidad",AB47,""))),"")</f>
        <v/>
      </c>
      <c r="AC48" s="31" t="str">
        <f t="shared" si="5"/>
        <v/>
      </c>
      <c r="AD48" s="32"/>
      <c r="AE48" s="36"/>
      <c r="AF48" s="24"/>
      <c r="AG48" s="42"/>
      <c r="AH48" s="42"/>
      <c r="AI48" s="36"/>
      <c r="AJ48" s="24"/>
      <c r="AK48" s="18"/>
      <c r="AL48" s="18"/>
      <c r="AM48" s="18"/>
      <c r="AN48" s="18"/>
      <c r="AO48" s="18"/>
      <c r="AP48" s="18"/>
      <c r="AQ48" s="18"/>
      <c r="AR48" s="18"/>
      <c r="AS48" s="18"/>
      <c r="AT48" s="18"/>
      <c r="AU48" s="18"/>
      <c r="AV48" s="18"/>
      <c r="AW48" s="18"/>
      <c r="AX48" s="18"/>
      <c r="AY48" s="18"/>
      <c r="AZ48" s="18"/>
      <c r="BA48" s="18"/>
      <c r="BB48" s="18"/>
      <c r="BC48" s="18"/>
      <c r="BD48" s="18"/>
    </row>
    <row r="49" spans="1:56" ht="151.5" customHeight="1" x14ac:dyDescent="0.3">
      <c r="A49" s="178"/>
      <c r="B49" s="178"/>
      <c r="C49" s="178"/>
      <c r="D49" s="178"/>
      <c r="E49" s="178"/>
      <c r="F49" s="178"/>
      <c r="G49" s="178"/>
      <c r="H49" s="178"/>
      <c r="I49" s="178"/>
      <c r="J49" s="178"/>
      <c r="K49" s="178"/>
      <c r="L49" s="178"/>
      <c r="M49" s="178"/>
      <c r="N49" s="178"/>
      <c r="O49" s="24">
        <v>4</v>
      </c>
      <c r="P49" s="41"/>
      <c r="Q49" s="24" t="str">
        <f t="shared" si="0"/>
        <v/>
      </c>
      <c r="R49" s="26"/>
      <c r="S49" s="26"/>
      <c r="T49" s="27" t="str">
        <f t="shared" si="1"/>
        <v/>
      </c>
      <c r="U49" s="26"/>
      <c r="V49" s="26"/>
      <c r="W49" s="26"/>
      <c r="X49" s="28" t="str">
        <f t="shared" si="18"/>
        <v/>
      </c>
      <c r="Y49" s="29" t="str">
        <f t="shared" si="2"/>
        <v/>
      </c>
      <c r="Z49" s="30" t="str">
        <f t="shared" si="3"/>
        <v/>
      </c>
      <c r="AA49" s="29" t="str">
        <f t="shared" si="4"/>
        <v/>
      </c>
      <c r="AB49" s="30" t="str">
        <f t="shared" si="19"/>
        <v/>
      </c>
      <c r="AC49" s="31" t="str">
        <f t="shared" si="5"/>
        <v/>
      </c>
      <c r="AD49" s="32"/>
      <c r="AE49" s="36"/>
      <c r="AF49" s="24"/>
      <c r="AG49" s="42"/>
      <c r="AH49" s="42"/>
      <c r="AI49" s="36"/>
      <c r="AJ49" s="24"/>
      <c r="AK49" s="18"/>
      <c r="AL49" s="18"/>
      <c r="AM49" s="18"/>
      <c r="AN49" s="18"/>
      <c r="AO49" s="18"/>
      <c r="AP49" s="18"/>
      <c r="AQ49" s="18"/>
      <c r="AR49" s="18"/>
      <c r="AS49" s="18"/>
      <c r="AT49" s="18"/>
      <c r="AU49" s="18"/>
      <c r="AV49" s="18"/>
      <c r="AW49" s="18"/>
      <c r="AX49" s="18"/>
      <c r="AY49" s="18"/>
      <c r="AZ49" s="18"/>
      <c r="BA49" s="18"/>
      <c r="BB49" s="18"/>
      <c r="BC49" s="18"/>
      <c r="BD49" s="18"/>
    </row>
    <row r="50" spans="1:56" ht="151.5" customHeight="1" x14ac:dyDescent="0.3">
      <c r="A50" s="178"/>
      <c r="B50" s="178"/>
      <c r="C50" s="178"/>
      <c r="D50" s="178"/>
      <c r="E50" s="178"/>
      <c r="F50" s="178"/>
      <c r="G50" s="178"/>
      <c r="H50" s="178"/>
      <c r="I50" s="178"/>
      <c r="J50" s="178"/>
      <c r="K50" s="178"/>
      <c r="L50" s="178"/>
      <c r="M50" s="178"/>
      <c r="N50" s="178"/>
      <c r="O50" s="24">
        <v>5</v>
      </c>
      <c r="P50" s="41"/>
      <c r="Q50" s="24" t="str">
        <f t="shared" si="0"/>
        <v/>
      </c>
      <c r="R50" s="26"/>
      <c r="S50" s="26"/>
      <c r="T50" s="27" t="str">
        <f t="shared" si="1"/>
        <v/>
      </c>
      <c r="U50" s="26"/>
      <c r="V50" s="26"/>
      <c r="W50" s="26"/>
      <c r="X50" s="28" t="str">
        <f t="shared" si="18"/>
        <v/>
      </c>
      <c r="Y50" s="29" t="str">
        <f t="shared" si="2"/>
        <v/>
      </c>
      <c r="Z50" s="30" t="str">
        <f t="shared" si="3"/>
        <v/>
      </c>
      <c r="AA50" s="29" t="str">
        <f t="shared" si="4"/>
        <v/>
      </c>
      <c r="AB50" s="30" t="str">
        <f t="shared" si="19"/>
        <v/>
      </c>
      <c r="AC50" s="31" t="str">
        <f t="shared" si="5"/>
        <v/>
      </c>
      <c r="AD50" s="32"/>
      <c r="AE50" s="36"/>
      <c r="AF50" s="24"/>
      <c r="AG50" s="42"/>
      <c r="AH50" s="42"/>
      <c r="AI50" s="36"/>
      <c r="AJ50" s="24"/>
      <c r="AK50" s="18"/>
      <c r="AL50" s="18"/>
      <c r="AM50" s="18"/>
      <c r="AN50" s="18"/>
      <c r="AO50" s="18"/>
      <c r="AP50" s="18"/>
      <c r="AQ50" s="18"/>
      <c r="AR50" s="18"/>
      <c r="AS50" s="18"/>
      <c r="AT50" s="18"/>
      <c r="AU50" s="18"/>
      <c r="AV50" s="18"/>
      <c r="AW50" s="18"/>
      <c r="AX50" s="18"/>
      <c r="AY50" s="18"/>
      <c r="AZ50" s="18"/>
      <c r="BA50" s="18"/>
      <c r="BB50" s="18"/>
      <c r="BC50" s="18"/>
      <c r="BD50" s="18"/>
    </row>
    <row r="51" spans="1:56" ht="151.5" customHeight="1" x14ac:dyDescent="0.3">
      <c r="A51" s="179"/>
      <c r="B51" s="179"/>
      <c r="C51" s="179"/>
      <c r="D51" s="179"/>
      <c r="E51" s="179"/>
      <c r="F51" s="179"/>
      <c r="G51" s="179"/>
      <c r="H51" s="179"/>
      <c r="I51" s="179"/>
      <c r="J51" s="179"/>
      <c r="K51" s="179"/>
      <c r="L51" s="179"/>
      <c r="M51" s="179"/>
      <c r="N51" s="179"/>
      <c r="O51" s="24">
        <v>6</v>
      </c>
      <c r="P51" s="41"/>
      <c r="Q51" s="24" t="str">
        <f t="shared" si="0"/>
        <v/>
      </c>
      <c r="R51" s="26"/>
      <c r="S51" s="26"/>
      <c r="T51" s="27" t="str">
        <f t="shared" si="1"/>
        <v/>
      </c>
      <c r="U51" s="26"/>
      <c r="V51" s="26"/>
      <c r="W51" s="26"/>
      <c r="X51" s="28" t="str">
        <f t="shared" si="18"/>
        <v/>
      </c>
      <c r="Y51" s="29" t="str">
        <f t="shared" si="2"/>
        <v/>
      </c>
      <c r="Z51" s="30" t="str">
        <f t="shared" si="3"/>
        <v/>
      </c>
      <c r="AA51" s="29" t="str">
        <f t="shared" si="4"/>
        <v/>
      </c>
      <c r="AB51" s="30" t="str">
        <f t="shared" si="19"/>
        <v/>
      </c>
      <c r="AC51" s="31" t="str">
        <f t="shared" si="5"/>
        <v/>
      </c>
      <c r="AD51" s="32"/>
      <c r="AE51" s="36"/>
      <c r="AF51" s="24"/>
      <c r="AG51" s="42"/>
      <c r="AH51" s="42"/>
      <c r="AI51" s="36"/>
      <c r="AJ51" s="24"/>
      <c r="AK51" s="18"/>
      <c r="AL51" s="18"/>
      <c r="AM51" s="18"/>
      <c r="AN51" s="18"/>
      <c r="AO51" s="18"/>
      <c r="AP51" s="18"/>
      <c r="AQ51" s="18"/>
      <c r="AR51" s="18"/>
      <c r="AS51" s="18"/>
      <c r="AT51" s="18"/>
      <c r="AU51" s="18"/>
      <c r="AV51" s="18"/>
      <c r="AW51" s="18"/>
      <c r="AX51" s="18"/>
      <c r="AY51" s="18"/>
      <c r="AZ51" s="18"/>
      <c r="BA51" s="18"/>
      <c r="BB51" s="18"/>
      <c r="BC51" s="18"/>
      <c r="BD51" s="18"/>
    </row>
    <row r="52" spans="1:56" ht="151.5" customHeight="1" x14ac:dyDescent="0.3">
      <c r="A52" s="182">
        <v>8</v>
      </c>
      <c r="B52" s="183"/>
      <c r="C52" s="183"/>
      <c r="D52" s="183"/>
      <c r="E52" s="183"/>
      <c r="F52" s="183"/>
      <c r="G52" s="182"/>
      <c r="H52" s="177" t="str">
        <f>IF(G52&lt;=0,"",IF(G52&lt;=2,"Muy Baja",IF(G52&lt;=24,"Baja",IF(G52&lt;=500,"Media",IF(G52&lt;=5000,"Alta","Muy Alta")))))</f>
        <v/>
      </c>
      <c r="I52" s="180" t="str">
        <f>IF(H52="","",IF(H52="Muy Baja",0.2,IF(H52="Baja",0.4,IF(H52="Media",0.6,IF(H52="Alta",0.8,IF(H52="Muy Alta",1,))))))</f>
        <v/>
      </c>
      <c r="J52" s="180"/>
      <c r="K52" s="180">
        <f ca="1">IF(NOT(ISERROR(MATCH(J52,'Tabla Impacto'!$B$221:$B$223,0))),'Tabla Impacto'!$F$223&amp;"Por favor no seleccionar los criterios de impacto(Afectación Económica o presupuestal y Pérdida Reputacional)",J52)</f>
        <v>0</v>
      </c>
      <c r="L52" s="177" t="str">
        <f ca="1">IF(OR(K52='Tabla Impacto'!$C$11,K52='Tabla Impacto'!$D$11),"Leve",IF(OR(K52='Tabla Impacto'!$C$12,K52='Tabla Impacto'!$D$12),"Menor",IF(OR(K52='Tabla Impacto'!$C$13,K52='Tabla Impacto'!$D$13),"Moderado",IF(OR(K52='Tabla Impacto'!$C$14,K52='Tabla Impacto'!$D$14),"Mayor",IF(OR(K52='Tabla Impacto'!$C$15,K52='Tabla Impacto'!$D$15),"Catastrófico","")))))</f>
        <v/>
      </c>
      <c r="M52" s="180" t="str">
        <f ca="1">IF(L52="","",IF(L52="Leve",0.2,IF(L52="Menor",0.4,IF(L52="Moderado",0.6,IF(L52="Mayor",0.8,IF(L52="Catastrófico",1,))))))</f>
        <v/>
      </c>
      <c r="N52" s="181"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24">
        <v>1</v>
      </c>
      <c r="P52" s="41"/>
      <c r="Q52" s="24" t="str">
        <f t="shared" si="0"/>
        <v/>
      </c>
      <c r="R52" s="26"/>
      <c r="S52" s="26"/>
      <c r="T52" s="27" t="str">
        <f t="shared" si="1"/>
        <v/>
      </c>
      <c r="U52" s="26"/>
      <c r="V52" s="26"/>
      <c r="W52" s="26"/>
      <c r="X52" s="28" t="str">
        <f>IFERROR(IF(Q52="Probabilidad",(I52-(+I52*T52)),IF(Q52="Impacto",I52,"")),"")</f>
        <v/>
      </c>
      <c r="Y52" s="29" t="str">
        <f t="shared" si="2"/>
        <v/>
      </c>
      <c r="Z52" s="30" t="str">
        <f t="shared" si="3"/>
        <v/>
      </c>
      <c r="AA52" s="29" t="str">
        <f t="shared" si="4"/>
        <v/>
      </c>
      <c r="AB52" s="30" t="str">
        <f>IFERROR(IF(Q52="Impacto",(M52-(+M52*T52)),IF(Q52="Probabilidad",M52,"")),"")</f>
        <v/>
      </c>
      <c r="AC52" s="31" t="str">
        <f t="shared" si="5"/>
        <v/>
      </c>
      <c r="AD52" s="32"/>
      <c r="AE52" s="36"/>
      <c r="AF52" s="24"/>
      <c r="AG52" s="42"/>
      <c r="AH52" s="42"/>
      <c r="AI52" s="36"/>
      <c r="AJ52" s="24"/>
      <c r="AK52" s="18"/>
      <c r="AL52" s="18"/>
      <c r="AM52" s="18"/>
      <c r="AN52" s="18"/>
      <c r="AO52" s="18"/>
      <c r="AP52" s="18"/>
      <c r="AQ52" s="18"/>
      <c r="AR52" s="18"/>
      <c r="AS52" s="18"/>
      <c r="AT52" s="18"/>
      <c r="AU52" s="18"/>
      <c r="AV52" s="18"/>
      <c r="AW52" s="18"/>
      <c r="AX52" s="18"/>
      <c r="AY52" s="18"/>
      <c r="AZ52" s="18"/>
      <c r="BA52" s="18"/>
      <c r="BB52" s="18"/>
      <c r="BC52" s="18"/>
      <c r="BD52" s="18"/>
    </row>
    <row r="53" spans="1:56" ht="151.5" customHeight="1" x14ac:dyDescent="0.3">
      <c r="A53" s="178"/>
      <c r="B53" s="178"/>
      <c r="C53" s="178"/>
      <c r="D53" s="178"/>
      <c r="E53" s="178"/>
      <c r="F53" s="178"/>
      <c r="G53" s="178"/>
      <c r="H53" s="178"/>
      <c r="I53" s="178"/>
      <c r="J53" s="178"/>
      <c r="K53" s="178"/>
      <c r="L53" s="178"/>
      <c r="M53" s="178"/>
      <c r="N53" s="178"/>
      <c r="O53" s="24">
        <v>2</v>
      </c>
      <c r="P53" s="41"/>
      <c r="Q53" s="24" t="str">
        <f t="shared" si="0"/>
        <v/>
      </c>
      <c r="R53" s="26"/>
      <c r="S53" s="26"/>
      <c r="T53" s="27" t="str">
        <f t="shared" si="1"/>
        <v/>
      </c>
      <c r="U53" s="26"/>
      <c r="V53" s="26"/>
      <c r="W53" s="26"/>
      <c r="X53" s="28" t="str">
        <f>IFERROR(IF(AND(Q52="Probabilidad",Q53="Probabilidad"),(Z52-(+Z52*T53)),IF(Q53="Probabilidad",(I52-(+I52*T53)),IF(Q53="Impacto",Z52,""))),"")</f>
        <v/>
      </c>
      <c r="Y53" s="29" t="str">
        <f t="shared" si="2"/>
        <v/>
      </c>
      <c r="Z53" s="30" t="str">
        <f t="shared" si="3"/>
        <v/>
      </c>
      <c r="AA53" s="29" t="str">
        <f t="shared" si="4"/>
        <v/>
      </c>
      <c r="AB53" s="30" t="str">
        <f>IFERROR(IF(AND(Q52="Impacto",Q53="Impacto"),(AB46-(+AB46*T53)),IF(Q53="Impacto",($M$52-(+$M$52*T53)),IF(Q53="Probabilidad",AB46,""))),"")</f>
        <v/>
      </c>
      <c r="AC53" s="31" t="str">
        <f t="shared" si="5"/>
        <v/>
      </c>
      <c r="AD53" s="32"/>
      <c r="AE53" s="36"/>
      <c r="AF53" s="24"/>
      <c r="AG53" s="42"/>
      <c r="AH53" s="42"/>
      <c r="AI53" s="36"/>
      <c r="AJ53" s="24"/>
      <c r="AK53" s="18"/>
      <c r="AL53" s="18"/>
      <c r="AM53" s="18"/>
      <c r="AN53" s="18"/>
      <c r="AO53" s="18"/>
      <c r="AP53" s="18"/>
      <c r="AQ53" s="18"/>
      <c r="AR53" s="18"/>
      <c r="AS53" s="18"/>
      <c r="AT53" s="18"/>
      <c r="AU53" s="18"/>
      <c r="AV53" s="18"/>
      <c r="AW53" s="18"/>
      <c r="AX53" s="18"/>
      <c r="AY53" s="18"/>
      <c r="AZ53" s="18"/>
      <c r="BA53" s="18"/>
      <c r="BB53" s="18"/>
      <c r="BC53" s="18"/>
      <c r="BD53" s="18"/>
    </row>
    <row r="54" spans="1:56" ht="151.5" customHeight="1" x14ac:dyDescent="0.3">
      <c r="A54" s="178"/>
      <c r="B54" s="178"/>
      <c r="C54" s="178"/>
      <c r="D54" s="178"/>
      <c r="E54" s="178"/>
      <c r="F54" s="178"/>
      <c r="G54" s="178"/>
      <c r="H54" s="178"/>
      <c r="I54" s="178"/>
      <c r="J54" s="178"/>
      <c r="K54" s="178"/>
      <c r="L54" s="178"/>
      <c r="M54" s="178"/>
      <c r="N54" s="178"/>
      <c r="O54" s="24">
        <v>3</v>
      </c>
      <c r="P54" s="43"/>
      <c r="Q54" s="24" t="str">
        <f t="shared" si="0"/>
        <v/>
      </c>
      <c r="R54" s="26"/>
      <c r="S54" s="26"/>
      <c r="T54" s="27" t="str">
        <f t="shared" si="1"/>
        <v/>
      </c>
      <c r="U54" s="26"/>
      <c r="V54" s="26"/>
      <c r="W54" s="26"/>
      <c r="X54" s="28" t="str">
        <f t="shared" ref="X54:X57" si="20">IFERROR(IF(AND(Q53="Probabilidad",Q54="Probabilidad"),(Z53-(+Z53*T54)),IF(AND(Q53="Impacto",Q54="Probabilidad"),(Z52-(+Z52*T54)),IF(Q54="Impacto",Z53,""))),"")</f>
        <v/>
      </c>
      <c r="Y54" s="29" t="str">
        <f t="shared" si="2"/>
        <v/>
      </c>
      <c r="Z54" s="30" t="str">
        <f t="shared" si="3"/>
        <v/>
      </c>
      <c r="AA54" s="29" t="str">
        <f t="shared" si="4"/>
        <v/>
      </c>
      <c r="AB54" s="30" t="str">
        <f t="shared" ref="AB54:AB57" si="21">IFERROR(IF(AND(Q53="Impacto",Q54="Impacto"),(AB53-(+AB53*T54)),IF(AND(Q53="Probabilidad",Q54="Impacto"),(AB52-(+AB52*T54)),IF(Q54="Probabilidad",AB53,""))),"")</f>
        <v/>
      </c>
      <c r="AC54" s="31" t="str">
        <f t="shared" si="5"/>
        <v/>
      </c>
      <c r="AD54" s="32"/>
      <c r="AE54" s="36"/>
      <c r="AF54" s="24"/>
      <c r="AG54" s="42"/>
      <c r="AH54" s="42"/>
      <c r="AI54" s="36"/>
      <c r="AJ54" s="24"/>
      <c r="AK54" s="18"/>
      <c r="AL54" s="18"/>
      <c r="AM54" s="18"/>
      <c r="AN54" s="18"/>
      <c r="AO54" s="18"/>
      <c r="AP54" s="18"/>
      <c r="AQ54" s="18"/>
      <c r="AR54" s="18"/>
      <c r="AS54" s="18"/>
      <c r="AT54" s="18"/>
      <c r="AU54" s="18"/>
      <c r="AV54" s="18"/>
      <c r="AW54" s="18"/>
      <c r="AX54" s="18"/>
      <c r="AY54" s="18"/>
      <c r="AZ54" s="18"/>
      <c r="BA54" s="18"/>
      <c r="BB54" s="18"/>
      <c r="BC54" s="18"/>
      <c r="BD54" s="18"/>
    </row>
    <row r="55" spans="1:56" ht="151.5" customHeight="1" x14ac:dyDescent="0.3">
      <c r="A55" s="178"/>
      <c r="B55" s="178"/>
      <c r="C55" s="178"/>
      <c r="D55" s="178"/>
      <c r="E55" s="178"/>
      <c r="F55" s="178"/>
      <c r="G55" s="178"/>
      <c r="H55" s="178"/>
      <c r="I55" s="178"/>
      <c r="J55" s="178"/>
      <c r="K55" s="178"/>
      <c r="L55" s="178"/>
      <c r="M55" s="178"/>
      <c r="N55" s="178"/>
      <c r="O55" s="24">
        <v>4</v>
      </c>
      <c r="P55" s="41"/>
      <c r="Q55" s="24" t="str">
        <f t="shared" si="0"/>
        <v/>
      </c>
      <c r="R55" s="26"/>
      <c r="S55" s="26"/>
      <c r="T55" s="27" t="str">
        <f t="shared" si="1"/>
        <v/>
      </c>
      <c r="U55" s="26"/>
      <c r="V55" s="26"/>
      <c r="W55" s="26"/>
      <c r="X55" s="28" t="str">
        <f t="shared" si="20"/>
        <v/>
      </c>
      <c r="Y55" s="29" t="str">
        <f t="shared" si="2"/>
        <v/>
      </c>
      <c r="Z55" s="30" t="str">
        <f t="shared" si="3"/>
        <v/>
      </c>
      <c r="AA55" s="29" t="str">
        <f t="shared" si="4"/>
        <v/>
      </c>
      <c r="AB55" s="30" t="str">
        <f t="shared" si="21"/>
        <v/>
      </c>
      <c r="AC55" s="31" t="str">
        <f t="shared" si="5"/>
        <v/>
      </c>
      <c r="AD55" s="32"/>
      <c r="AE55" s="36"/>
      <c r="AF55" s="24"/>
      <c r="AG55" s="42"/>
      <c r="AH55" s="42"/>
      <c r="AI55" s="36"/>
      <c r="AJ55" s="24"/>
      <c r="AK55" s="18"/>
      <c r="AL55" s="18"/>
      <c r="AM55" s="18"/>
      <c r="AN55" s="18"/>
      <c r="AO55" s="18"/>
      <c r="AP55" s="18"/>
      <c r="AQ55" s="18"/>
      <c r="AR55" s="18"/>
      <c r="AS55" s="18"/>
      <c r="AT55" s="18"/>
      <c r="AU55" s="18"/>
      <c r="AV55" s="18"/>
      <c r="AW55" s="18"/>
      <c r="AX55" s="18"/>
      <c r="AY55" s="18"/>
      <c r="AZ55" s="18"/>
      <c r="BA55" s="18"/>
      <c r="BB55" s="18"/>
      <c r="BC55" s="18"/>
      <c r="BD55" s="18"/>
    </row>
    <row r="56" spans="1:56" ht="151.5" customHeight="1" x14ac:dyDescent="0.3">
      <c r="A56" s="178"/>
      <c r="B56" s="178"/>
      <c r="C56" s="178"/>
      <c r="D56" s="178"/>
      <c r="E56" s="178"/>
      <c r="F56" s="178"/>
      <c r="G56" s="178"/>
      <c r="H56" s="178"/>
      <c r="I56" s="178"/>
      <c r="J56" s="178"/>
      <c r="K56" s="178"/>
      <c r="L56" s="178"/>
      <c r="M56" s="178"/>
      <c r="N56" s="178"/>
      <c r="O56" s="24">
        <v>5</v>
      </c>
      <c r="P56" s="41"/>
      <c r="Q56" s="24" t="str">
        <f t="shared" si="0"/>
        <v/>
      </c>
      <c r="R56" s="26"/>
      <c r="S56" s="26"/>
      <c r="T56" s="27" t="str">
        <f t="shared" si="1"/>
        <v/>
      </c>
      <c r="U56" s="26"/>
      <c r="V56" s="26"/>
      <c r="W56" s="26"/>
      <c r="X56" s="28" t="str">
        <f t="shared" si="20"/>
        <v/>
      </c>
      <c r="Y56" s="29" t="str">
        <f t="shared" si="2"/>
        <v/>
      </c>
      <c r="Z56" s="30" t="str">
        <f t="shared" si="3"/>
        <v/>
      </c>
      <c r="AA56" s="29" t="str">
        <f t="shared" si="4"/>
        <v/>
      </c>
      <c r="AB56" s="30" t="str">
        <f t="shared" si="21"/>
        <v/>
      </c>
      <c r="AC56" s="31" t="str">
        <f t="shared" si="5"/>
        <v/>
      </c>
      <c r="AD56" s="32"/>
      <c r="AE56" s="36"/>
      <c r="AF56" s="24"/>
      <c r="AG56" s="42"/>
      <c r="AH56" s="42"/>
      <c r="AI56" s="36"/>
      <c r="AJ56" s="24"/>
      <c r="AK56" s="18"/>
      <c r="AL56" s="18"/>
      <c r="AM56" s="18"/>
      <c r="AN56" s="18"/>
      <c r="AO56" s="18"/>
      <c r="AP56" s="18"/>
      <c r="AQ56" s="18"/>
      <c r="AR56" s="18"/>
      <c r="AS56" s="18"/>
      <c r="AT56" s="18"/>
      <c r="AU56" s="18"/>
      <c r="AV56" s="18"/>
      <c r="AW56" s="18"/>
      <c r="AX56" s="18"/>
      <c r="AY56" s="18"/>
      <c r="AZ56" s="18"/>
      <c r="BA56" s="18"/>
      <c r="BB56" s="18"/>
      <c r="BC56" s="18"/>
      <c r="BD56" s="18"/>
    </row>
    <row r="57" spans="1:56" ht="151.5" customHeight="1" x14ac:dyDescent="0.3">
      <c r="A57" s="179"/>
      <c r="B57" s="179"/>
      <c r="C57" s="179"/>
      <c r="D57" s="179"/>
      <c r="E57" s="179"/>
      <c r="F57" s="179"/>
      <c r="G57" s="179"/>
      <c r="H57" s="179"/>
      <c r="I57" s="179"/>
      <c r="J57" s="179"/>
      <c r="K57" s="179"/>
      <c r="L57" s="179"/>
      <c r="M57" s="179"/>
      <c r="N57" s="179"/>
      <c r="O57" s="24">
        <v>6</v>
      </c>
      <c r="P57" s="41"/>
      <c r="Q57" s="24" t="str">
        <f t="shared" si="0"/>
        <v/>
      </c>
      <c r="R57" s="26"/>
      <c r="S57" s="26"/>
      <c r="T57" s="27" t="str">
        <f t="shared" si="1"/>
        <v/>
      </c>
      <c r="U57" s="26"/>
      <c r="V57" s="26"/>
      <c r="W57" s="26"/>
      <c r="X57" s="28" t="str">
        <f t="shared" si="20"/>
        <v/>
      </c>
      <c r="Y57" s="29" t="str">
        <f t="shared" si="2"/>
        <v/>
      </c>
      <c r="Z57" s="30" t="str">
        <f t="shared" si="3"/>
        <v/>
      </c>
      <c r="AA57" s="29" t="str">
        <f t="shared" si="4"/>
        <v/>
      </c>
      <c r="AB57" s="30" t="str">
        <f t="shared" si="21"/>
        <v/>
      </c>
      <c r="AC57" s="31" t="str">
        <f t="shared" si="5"/>
        <v/>
      </c>
      <c r="AD57" s="32"/>
      <c r="AE57" s="36"/>
      <c r="AF57" s="24"/>
      <c r="AG57" s="42"/>
      <c r="AH57" s="42"/>
      <c r="AI57" s="36"/>
      <c r="AJ57" s="24"/>
      <c r="AK57" s="18"/>
      <c r="AL57" s="18"/>
      <c r="AM57" s="18"/>
      <c r="AN57" s="18"/>
      <c r="AO57" s="18"/>
      <c r="AP57" s="18"/>
      <c r="AQ57" s="18"/>
      <c r="AR57" s="18"/>
      <c r="AS57" s="18"/>
      <c r="AT57" s="18"/>
      <c r="AU57" s="18"/>
      <c r="AV57" s="18"/>
      <c r="AW57" s="18"/>
      <c r="AX57" s="18"/>
      <c r="AY57" s="18"/>
      <c r="AZ57" s="18"/>
      <c r="BA57" s="18"/>
      <c r="BB57" s="18"/>
      <c r="BC57" s="18"/>
      <c r="BD57" s="18"/>
    </row>
    <row r="58" spans="1:56" ht="151.5" customHeight="1" x14ac:dyDescent="0.3">
      <c r="A58" s="182">
        <v>9</v>
      </c>
      <c r="B58" s="183"/>
      <c r="C58" s="183"/>
      <c r="D58" s="183"/>
      <c r="E58" s="183"/>
      <c r="F58" s="183"/>
      <c r="G58" s="182"/>
      <c r="H58" s="177" t="str">
        <f>IF(G58&lt;=0,"",IF(G58&lt;=2,"Muy Baja",IF(G58&lt;=24,"Baja",IF(G58&lt;=500,"Media",IF(G58&lt;=5000,"Alta","Muy Alta")))))</f>
        <v/>
      </c>
      <c r="I58" s="180" t="str">
        <f>IF(H58="","",IF(H58="Muy Baja",0.2,IF(H58="Baja",0.4,IF(H58="Media",0.6,IF(H58="Alta",0.8,IF(H58="Muy Alta",1,))))))</f>
        <v/>
      </c>
      <c r="J58" s="180"/>
      <c r="K58" s="180">
        <f ca="1">IF(NOT(ISERROR(MATCH(J58,'Tabla Impacto'!$B$221:$B$223,0))),'Tabla Impacto'!$F$223&amp;"Por favor no seleccionar los criterios de impacto(Afectación Económica o presupuestal y Pérdida Reputacional)",J58)</f>
        <v>0</v>
      </c>
      <c r="L58" s="177" t="str">
        <f ca="1">IF(OR(K58='Tabla Impacto'!$C$11,K58='Tabla Impacto'!$D$11),"Leve",IF(OR(K58='Tabla Impacto'!$C$12,K58='Tabla Impacto'!$D$12),"Menor",IF(OR(K58='Tabla Impacto'!$C$13,K58='Tabla Impacto'!$D$13),"Moderado",IF(OR(K58='Tabla Impacto'!$C$14,K58='Tabla Impacto'!$D$14),"Mayor",IF(OR(K58='Tabla Impacto'!$C$15,K58='Tabla Impacto'!$D$15),"Catastrófico","")))))</f>
        <v/>
      </c>
      <c r="M58" s="180" t="str">
        <f ca="1">IF(L58="","",IF(L58="Leve",0.2,IF(L58="Menor",0.4,IF(L58="Moderado",0.6,IF(L58="Mayor",0.8,IF(L58="Catastrófico",1,))))))</f>
        <v/>
      </c>
      <c r="N58" s="181"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4">
        <v>1</v>
      </c>
      <c r="P58" s="41"/>
      <c r="Q58" s="24" t="str">
        <f t="shared" si="0"/>
        <v/>
      </c>
      <c r="R58" s="26"/>
      <c r="S58" s="26"/>
      <c r="T58" s="27" t="str">
        <f t="shared" si="1"/>
        <v/>
      </c>
      <c r="U58" s="26"/>
      <c r="V58" s="26"/>
      <c r="W58" s="26"/>
      <c r="X58" s="28" t="str">
        <f>IFERROR(IF(Q58="Probabilidad",(I58-(+I58*T58)),IF(Q58="Impacto",I58,"")),"")</f>
        <v/>
      </c>
      <c r="Y58" s="29" t="str">
        <f t="shared" si="2"/>
        <v/>
      </c>
      <c r="Z58" s="30" t="str">
        <f t="shared" si="3"/>
        <v/>
      </c>
      <c r="AA58" s="29" t="str">
        <f t="shared" si="4"/>
        <v/>
      </c>
      <c r="AB58" s="30" t="str">
        <f>IFERROR(IF(Q58="Impacto",(M58-(+M58*T58)),IF(Q58="Probabilidad",M58,"")),"")</f>
        <v/>
      </c>
      <c r="AC58" s="31" t="str">
        <f t="shared" si="5"/>
        <v/>
      </c>
      <c r="AD58" s="32"/>
      <c r="AE58" s="36"/>
      <c r="AF58" s="24"/>
      <c r="AG58" s="42"/>
      <c r="AH58" s="42"/>
      <c r="AI58" s="36"/>
      <c r="AJ58" s="24"/>
      <c r="AK58" s="18"/>
      <c r="AL58" s="18"/>
      <c r="AM58" s="18"/>
      <c r="AN58" s="18"/>
      <c r="AO58" s="18"/>
      <c r="AP58" s="18"/>
      <c r="AQ58" s="18"/>
      <c r="AR58" s="18"/>
      <c r="AS58" s="18"/>
      <c r="AT58" s="18"/>
      <c r="AU58" s="18"/>
      <c r="AV58" s="18"/>
      <c r="AW58" s="18"/>
      <c r="AX58" s="18"/>
      <c r="AY58" s="18"/>
      <c r="AZ58" s="18"/>
      <c r="BA58" s="18"/>
      <c r="BB58" s="18"/>
      <c r="BC58" s="18"/>
      <c r="BD58" s="18"/>
    </row>
    <row r="59" spans="1:56" ht="151.5" customHeight="1" x14ac:dyDescent="0.3">
      <c r="A59" s="178"/>
      <c r="B59" s="178"/>
      <c r="C59" s="178"/>
      <c r="D59" s="178"/>
      <c r="E59" s="178"/>
      <c r="F59" s="178"/>
      <c r="G59" s="178"/>
      <c r="H59" s="178"/>
      <c r="I59" s="178"/>
      <c r="J59" s="178"/>
      <c r="K59" s="178"/>
      <c r="L59" s="178"/>
      <c r="M59" s="178"/>
      <c r="N59" s="178"/>
      <c r="O59" s="24">
        <v>2</v>
      </c>
      <c r="P59" s="41"/>
      <c r="Q59" s="24" t="str">
        <f t="shared" si="0"/>
        <v/>
      </c>
      <c r="R59" s="26"/>
      <c r="S59" s="26"/>
      <c r="T59" s="27" t="str">
        <f t="shared" si="1"/>
        <v/>
      </c>
      <c r="U59" s="26"/>
      <c r="V59" s="26"/>
      <c r="W59" s="26"/>
      <c r="X59" s="28" t="str">
        <f>IFERROR(IF(AND(Q58="Probabilidad",Q59="Probabilidad"),(Z58-(+Z58*T59)),IF(Q59="Probabilidad",(I58-(+I58*T59)),IF(Q59="Impacto",Z58,""))),"")</f>
        <v/>
      </c>
      <c r="Y59" s="29" t="str">
        <f t="shared" si="2"/>
        <v/>
      </c>
      <c r="Z59" s="30" t="str">
        <f t="shared" si="3"/>
        <v/>
      </c>
      <c r="AA59" s="29" t="str">
        <f t="shared" si="4"/>
        <v/>
      </c>
      <c r="AB59" s="30" t="str">
        <f>IFERROR(IF(AND(Q58="Impacto",Q59="Impacto"),(AB52-(+AB52*T59)),IF(Q59="Impacto",($M$58-(+$M$58*T59)),IF(Q59="Probabilidad",AB52,""))),"")</f>
        <v/>
      </c>
      <c r="AC59" s="31" t="str">
        <f t="shared" si="5"/>
        <v/>
      </c>
      <c r="AD59" s="32"/>
      <c r="AE59" s="36"/>
      <c r="AF59" s="24"/>
      <c r="AG59" s="42"/>
      <c r="AH59" s="42"/>
      <c r="AI59" s="36"/>
      <c r="AJ59" s="24"/>
      <c r="AK59" s="18"/>
      <c r="AL59" s="18"/>
      <c r="AM59" s="18"/>
      <c r="AN59" s="18"/>
      <c r="AO59" s="18"/>
      <c r="AP59" s="18"/>
      <c r="AQ59" s="18"/>
      <c r="AR59" s="18"/>
      <c r="AS59" s="18"/>
      <c r="AT59" s="18"/>
      <c r="AU59" s="18"/>
      <c r="AV59" s="18"/>
      <c r="AW59" s="18"/>
      <c r="AX59" s="18"/>
      <c r="AY59" s="18"/>
      <c r="AZ59" s="18"/>
      <c r="BA59" s="18"/>
      <c r="BB59" s="18"/>
      <c r="BC59" s="18"/>
      <c r="BD59" s="18"/>
    </row>
    <row r="60" spans="1:56" ht="151.5" customHeight="1" x14ac:dyDescent="0.3">
      <c r="A60" s="178"/>
      <c r="B60" s="178"/>
      <c r="C60" s="178"/>
      <c r="D60" s="178"/>
      <c r="E60" s="178"/>
      <c r="F60" s="178"/>
      <c r="G60" s="178"/>
      <c r="H60" s="178"/>
      <c r="I60" s="178"/>
      <c r="J60" s="178"/>
      <c r="K60" s="178"/>
      <c r="L60" s="178"/>
      <c r="M60" s="178"/>
      <c r="N60" s="178"/>
      <c r="O60" s="24">
        <v>3</v>
      </c>
      <c r="P60" s="43"/>
      <c r="Q60" s="24" t="str">
        <f t="shared" si="0"/>
        <v/>
      </c>
      <c r="R60" s="26"/>
      <c r="S60" s="26"/>
      <c r="T60" s="27" t="str">
        <f t="shared" si="1"/>
        <v/>
      </c>
      <c r="U60" s="26"/>
      <c r="V60" s="26"/>
      <c r="W60" s="26"/>
      <c r="X60" s="28" t="str">
        <f t="shared" ref="X60:X63" si="22">IFERROR(IF(AND(Q59="Probabilidad",Q60="Probabilidad"),(Z59-(+Z59*T60)),IF(AND(Q59="Impacto",Q60="Probabilidad"),(Z58-(+Z58*T60)),IF(Q60="Impacto",Z59,""))),"")</f>
        <v/>
      </c>
      <c r="Y60" s="29" t="str">
        <f t="shared" si="2"/>
        <v/>
      </c>
      <c r="Z60" s="30" t="str">
        <f t="shared" si="3"/>
        <v/>
      </c>
      <c r="AA60" s="29" t="str">
        <f t="shared" si="4"/>
        <v/>
      </c>
      <c r="AB60" s="30" t="str">
        <f t="shared" ref="AB60:AB63" si="23">IFERROR(IF(AND(Q59="Impacto",Q60="Impacto"),(AB59-(+AB59*T60)),IF(AND(Q59="Probabilidad",Q60="Impacto"),(AB58-(+AB58*T60)),IF(Q60="Probabilidad",AB59,""))),"")</f>
        <v/>
      </c>
      <c r="AC60" s="31" t="str">
        <f t="shared" si="5"/>
        <v/>
      </c>
      <c r="AD60" s="32"/>
      <c r="AE60" s="36"/>
      <c r="AF60" s="24"/>
      <c r="AG60" s="42"/>
      <c r="AH60" s="42"/>
      <c r="AI60" s="36"/>
      <c r="AJ60" s="24"/>
      <c r="AK60" s="18"/>
      <c r="AL60" s="18"/>
      <c r="AM60" s="18"/>
      <c r="AN60" s="18"/>
      <c r="AO60" s="18"/>
      <c r="AP60" s="18"/>
      <c r="AQ60" s="18"/>
      <c r="AR60" s="18"/>
      <c r="AS60" s="18"/>
      <c r="AT60" s="18"/>
      <c r="AU60" s="18"/>
      <c r="AV60" s="18"/>
      <c r="AW60" s="18"/>
      <c r="AX60" s="18"/>
      <c r="AY60" s="18"/>
      <c r="AZ60" s="18"/>
      <c r="BA60" s="18"/>
      <c r="BB60" s="18"/>
      <c r="BC60" s="18"/>
      <c r="BD60" s="18"/>
    </row>
    <row r="61" spans="1:56" ht="151.5" customHeight="1" x14ac:dyDescent="0.3">
      <c r="A61" s="178"/>
      <c r="B61" s="178"/>
      <c r="C61" s="178"/>
      <c r="D61" s="178"/>
      <c r="E61" s="178"/>
      <c r="F61" s="178"/>
      <c r="G61" s="178"/>
      <c r="H61" s="178"/>
      <c r="I61" s="178"/>
      <c r="J61" s="178"/>
      <c r="K61" s="178"/>
      <c r="L61" s="178"/>
      <c r="M61" s="178"/>
      <c r="N61" s="178"/>
      <c r="O61" s="24">
        <v>4</v>
      </c>
      <c r="P61" s="41"/>
      <c r="Q61" s="24" t="str">
        <f t="shared" si="0"/>
        <v/>
      </c>
      <c r="R61" s="26"/>
      <c r="S61" s="26"/>
      <c r="T61" s="27" t="str">
        <f t="shared" si="1"/>
        <v/>
      </c>
      <c r="U61" s="26"/>
      <c r="V61" s="26"/>
      <c r="W61" s="26"/>
      <c r="X61" s="28" t="str">
        <f t="shared" si="22"/>
        <v/>
      </c>
      <c r="Y61" s="29" t="str">
        <f t="shared" si="2"/>
        <v/>
      </c>
      <c r="Z61" s="30" t="str">
        <f t="shared" si="3"/>
        <v/>
      </c>
      <c r="AA61" s="29" t="str">
        <f t="shared" si="4"/>
        <v/>
      </c>
      <c r="AB61" s="30" t="str">
        <f t="shared" si="23"/>
        <v/>
      </c>
      <c r="AC61" s="31" t="str">
        <f t="shared" si="5"/>
        <v/>
      </c>
      <c r="AD61" s="32"/>
      <c r="AE61" s="36"/>
      <c r="AF61" s="24"/>
      <c r="AG61" s="42"/>
      <c r="AH61" s="42"/>
      <c r="AI61" s="36"/>
      <c r="AJ61" s="24"/>
      <c r="AK61" s="18"/>
      <c r="AL61" s="18"/>
      <c r="AM61" s="18"/>
      <c r="AN61" s="18"/>
      <c r="AO61" s="18"/>
      <c r="AP61" s="18"/>
      <c r="AQ61" s="18"/>
      <c r="AR61" s="18"/>
      <c r="AS61" s="18"/>
      <c r="AT61" s="18"/>
      <c r="AU61" s="18"/>
      <c r="AV61" s="18"/>
      <c r="AW61" s="18"/>
      <c r="AX61" s="18"/>
      <c r="AY61" s="18"/>
      <c r="AZ61" s="18"/>
      <c r="BA61" s="18"/>
      <c r="BB61" s="18"/>
      <c r="BC61" s="18"/>
      <c r="BD61" s="18"/>
    </row>
    <row r="62" spans="1:56" ht="151.5" customHeight="1" x14ac:dyDescent="0.3">
      <c r="A62" s="178"/>
      <c r="B62" s="178"/>
      <c r="C62" s="178"/>
      <c r="D62" s="178"/>
      <c r="E62" s="178"/>
      <c r="F62" s="178"/>
      <c r="G62" s="178"/>
      <c r="H62" s="178"/>
      <c r="I62" s="178"/>
      <c r="J62" s="178"/>
      <c r="K62" s="178"/>
      <c r="L62" s="178"/>
      <c r="M62" s="178"/>
      <c r="N62" s="178"/>
      <c r="O62" s="24">
        <v>5</v>
      </c>
      <c r="P62" s="41"/>
      <c r="Q62" s="24" t="str">
        <f t="shared" si="0"/>
        <v/>
      </c>
      <c r="R62" s="26"/>
      <c r="S62" s="26"/>
      <c r="T62" s="27" t="str">
        <f t="shared" si="1"/>
        <v/>
      </c>
      <c r="U62" s="26"/>
      <c r="V62" s="26"/>
      <c r="W62" s="26"/>
      <c r="X62" s="28" t="str">
        <f t="shared" si="22"/>
        <v/>
      </c>
      <c r="Y62" s="29" t="str">
        <f t="shared" si="2"/>
        <v/>
      </c>
      <c r="Z62" s="30" t="str">
        <f t="shared" si="3"/>
        <v/>
      </c>
      <c r="AA62" s="29" t="str">
        <f t="shared" si="4"/>
        <v/>
      </c>
      <c r="AB62" s="30" t="str">
        <f t="shared" si="23"/>
        <v/>
      </c>
      <c r="AC62" s="31" t="str">
        <f t="shared" si="5"/>
        <v/>
      </c>
      <c r="AD62" s="32"/>
      <c r="AE62" s="36"/>
      <c r="AF62" s="24"/>
      <c r="AG62" s="42"/>
      <c r="AH62" s="42"/>
      <c r="AI62" s="36"/>
      <c r="AJ62" s="24"/>
      <c r="AK62" s="18"/>
      <c r="AL62" s="18"/>
      <c r="AM62" s="18"/>
      <c r="AN62" s="18"/>
      <c r="AO62" s="18"/>
      <c r="AP62" s="18"/>
      <c r="AQ62" s="18"/>
      <c r="AR62" s="18"/>
      <c r="AS62" s="18"/>
      <c r="AT62" s="18"/>
      <c r="AU62" s="18"/>
      <c r="AV62" s="18"/>
      <c r="AW62" s="18"/>
      <c r="AX62" s="18"/>
      <c r="AY62" s="18"/>
      <c r="AZ62" s="18"/>
      <c r="BA62" s="18"/>
      <c r="BB62" s="18"/>
      <c r="BC62" s="18"/>
      <c r="BD62" s="18"/>
    </row>
    <row r="63" spans="1:56" ht="151.5" customHeight="1" x14ac:dyDescent="0.3">
      <c r="A63" s="179"/>
      <c r="B63" s="179"/>
      <c r="C63" s="179"/>
      <c r="D63" s="179"/>
      <c r="E63" s="179"/>
      <c r="F63" s="179"/>
      <c r="G63" s="179"/>
      <c r="H63" s="179"/>
      <c r="I63" s="179"/>
      <c r="J63" s="179"/>
      <c r="K63" s="179"/>
      <c r="L63" s="179"/>
      <c r="M63" s="179"/>
      <c r="N63" s="179"/>
      <c r="O63" s="24">
        <v>6</v>
      </c>
      <c r="P63" s="41"/>
      <c r="Q63" s="24" t="str">
        <f t="shared" si="0"/>
        <v/>
      </c>
      <c r="R63" s="26"/>
      <c r="S63" s="26"/>
      <c r="T63" s="27" t="str">
        <f t="shared" si="1"/>
        <v/>
      </c>
      <c r="U63" s="26"/>
      <c r="V63" s="26"/>
      <c r="W63" s="26"/>
      <c r="X63" s="28" t="str">
        <f t="shared" si="22"/>
        <v/>
      </c>
      <c r="Y63" s="29" t="str">
        <f t="shared" si="2"/>
        <v/>
      </c>
      <c r="Z63" s="30" t="str">
        <f t="shared" si="3"/>
        <v/>
      </c>
      <c r="AA63" s="29" t="str">
        <f t="shared" si="4"/>
        <v/>
      </c>
      <c r="AB63" s="30" t="str">
        <f t="shared" si="23"/>
        <v/>
      </c>
      <c r="AC63" s="31" t="str">
        <f t="shared" si="5"/>
        <v/>
      </c>
      <c r="AD63" s="32"/>
      <c r="AE63" s="36"/>
      <c r="AF63" s="24"/>
      <c r="AG63" s="42"/>
      <c r="AH63" s="42"/>
      <c r="AI63" s="36"/>
      <c r="AJ63" s="24"/>
      <c r="AK63" s="18"/>
      <c r="AL63" s="18"/>
      <c r="AM63" s="18"/>
      <c r="AN63" s="18"/>
      <c r="AO63" s="18"/>
      <c r="AP63" s="18"/>
      <c r="AQ63" s="18"/>
      <c r="AR63" s="18"/>
      <c r="AS63" s="18"/>
      <c r="AT63" s="18"/>
      <c r="AU63" s="18"/>
      <c r="AV63" s="18"/>
      <c r="AW63" s="18"/>
      <c r="AX63" s="18"/>
      <c r="AY63" s="18"/>
      <c r="AZ63" s="18"/>
      <c r="BA63" s="18"/>
      <c r="BB63" s="18"/>
      <c r="BC63" s="18"/>
      <c r="BD63" s="18"/>
    </row>
    <row r="64" spans="1:56" ht="151.5" customHeight="1" x14ac:dyDescent="0.3">
      <c r="A64" s="182">
        <v>10</v>
      </c>
      <c r="B64" s="183"/>
      <c r="C64" s="183"/>
      <c r="D64" s="183"/>
      <c r="E64" s="183"/>
      <c r="F64" s="183"/>
      <c r="G64" s="182"/>
      <c r="H64" s="177" t="str">
        <f>IF(G64&lt;=0,"",IF(G64&lt;=2,"Muy Baja",IF(G64&lt;=24,"Baja",IF(G64&lt;=500,"Media",IF(G64&lt;=5000,"Alta","Muy Alta")))))</f>
        <v/>
      </c>
      <c r="I64" s="180" t="str">
        <f>IF(H64="","",IF(H64="Muy Baja",0.2,IF(H64="Baja",0.4,IF(H64="Media",0.6,IF(H64="Alta",0.8,IF(H64="Muy Alta",1,))))))</f>
        <v/>
      </c>
      <c r="J64" s="180"/>
      <c r="K64" s="180">
        <f ca="1">IF(NOT(ISERROR(MATCH(J64,'Tabla Impacto'!$B$221:$B$223,0))),'Tabla Impacto'!$F$223&amp;"Por favor no seleccionar los criterios de impacto(Afectación Económica o presupuestal y Pérdida Reputacional)",J64)</f>
        <v>0</v>
      </c>
      <c r="L64" s="177" t="str">
        <f ca="1">IF(OR(K64='Tabla Impacto'!$C$11,K64='Tabla Impacto'!$D$11),"Leve",IF(OR(K64='Tabla Impacto'!$C$12,K64='Tabla Impacto'!$D$12),"Menor",IF(OR(K64='Tabla Impacto'!$C$13,K64='Tabla Impacto'!$D$13),"Moderado",IF(OR(K64='Tabla Impacto'!$C$14,K64='Tabla Impacto'!$D$14),"Mayor",IF(OR(K64='Tabla Impacto'!$C$15,K64='Tabla Impacto'!$D$15),"Catastrófico","")))))</f>
        <v/>
      </c>
      <c r="M64" s="180" t="str">
        <f ca="1">IF(L64="","",IF(L64="Leve",0.2,IF(L64="Menor",0.4,IF(L64="Moderado",0.6,IF(L64="Mayor",0.8,IF(L64="Catastrófico",1,))))))</f>
        <v/>
      </c>
      <c r="N64" s="181"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4">
        <v>1</v>
      </c>
      <c r="P64" s="41"/>
      <c r="Q64" s="24" t="str">
        <f t="shared" si="0"/>
        <v/>
      </c>
      <c r="R64" s="26"/>
      <c r="S64" s="26"/>
      <c r="T64" s="27" t="str">
        <f t="shared" si="1"/>
        <v/>
      </c>
      <c r="U64" s="26"/>
      <c r="V64" s="26"/>
      <c r="W64" s="26"/>
      <c r="X64" s="28" t="str">
        <f>IFERROR(IF(Q64="Probabilidad",(I64-(+I64*T64)),IF(Q64="Impacto",I64,"")),"")</f>
        <v/>
      </c>
      <c r="Y64" s="29" t="str">
        <f t="shared" si="2"/>
        <v/>
      </c>
      <c r="Z64" s="30" t="str">
        <f t="shared" si="3"/>
        <v/>
      </c>
      <c r="AA64" s="29" t="str">
        <f t="shared" si="4"/>
        <v/>
      </c>
      <c r="AB64" s="30" t="str">
        <f>IFERROR(IF(Q64="Impacto",(M64-(+M64*T64)),IF(Q64="Probabilidad",M64,"")),"")</f>
        <v/>
      </c>
      <c r="AC64" s="31" t="str">
        <f t="shared" si="5"/>
        <v/>
      </c>
      <c r="AD64" s="32"/>
      <c r="AE64" s="36"/>
      <c r="AF64" s="24"/>
      <c r="AG64" s="42"/>
      <c r="AH64" s="42"/>
      <c r="AI64" s="36"/>
      <c r="AJ64" s="24"/>
      <c r="AK64" s="18"/>
      <c r="AL64" s="18"/>
      <c r="AM64" s="18"/>
      <c r="AN64" s="18"/>
      <c r="AO64" s="18"/>
      <c r="AP64" s="18"/>
      <c r="AQ64" s="18"/>
      <c r="AR64" s="18"/>
      <c r="AS64" s="18"/>
      <c r="AT64" s="18"/>
      <c r="AU64" s="18"/>
      <c r="AV64" s="18"/>
      <c r="AW64" s="18"/>
      <c r="AX64" s="18"/>
      <c r="AY64" s="18"/>
      <c r="AZ64" s="18"/>
      <c r="BA64" s="18"/>
      <c r="BB64" s="18"/>
      <c r="BC64" s="18"/>
      <c r="BD64" s="18"/>
    </row>
    <row r="65" spans="1:56" ht="151.5" customHeight="1" x14ac:dyDescent="0.3">
      <c r="A65" s="178"/>
      <c r="B65" s="178"/>
      <c r="C65" s="178"/>
      <c r="D65" s="178"/>
      <c r="E65" s="178"/>
      <c r="F65" s="178"/>
      <c r="G65" s="178"/>
      <c r="H65" s="178"/>
      <c r="I65" s="178"/>
      <c r="J65" s="178"/>
      <c r="K65" s="178"/>
      <c r="L65" s="178"/>
      <c r="M65" s="178"/>
      <c r="N65" s="178"/>
      <c r="O65" s="24">
        <v>2</v>
      </c>
      <c r="P65" s="41"/>
      <c r="Q65" s="24" t="str">
        <f t="shared" si="0"/>
        <v/>
      </c>
      <c r="R65" s="26"/>
      <c r="S65" s="26"/>
      <c r="T65" s="27" t="str">
        <f t="shared" si="1"/>
        <v/>
      </c>
      <c r="U65" s="26"/>
      <c r="V65" s="26"/>
      <c r="W65" s="26"/>
      <c r="X65" s="28" t="str">
        <f>IFERROR(IF(AND(Q64="Probabilidad",Q65="Probabilidad"),(Z64-(+Z64*T65)),IF(Q65="Probabilidad",(I64-(+I64*T65)),IF(Q65="Impacto",Z64,""))),"")</f>
        <v/>
      </c>
      <c r="Y65" s="29" t="str">
        <f t="shared" si="2"/>
        <v/>
      </c>
      <c r="Z65" s="30" t="str">
        <f t="shared" si="3"/>
        <v/>
      </c>
      <c r="AA65" s="29" t="str">
        <f t="shared" si="4"/>
        <v/>
      </c>
      <c r="AB65" s="30" t="str">
        <f>IFERROR(IF(AND(Q64="Impacto",Q65="Impacto"),(AB58-(+AB58*T65)),IF(Q65="Impacto",($M$64-(+$M$64*T65)),IF(Q65="Probabilidad",AB58,""))),"")</f>
        <v/>
      </c>
      <c r="AC65" s="31" t="str">
        <f t="shared" si="5"/>
        <v/>
      </c>
      <c r="AD65" s="32"/>
      <c r="AE65" s="36"/>
      <c r="AF65" s="24"/>
      <c r="AG65" s="42"/>
      <c r="AH65" s="42"/>
      <c r="AI65" s="36"/>
      <c r="AJ65" s="24"/>
      <c r="AK65" s="45"/>
      <c r="AL65" s="45"/>
      <c r="AM65" s="45"/>
      <c r="AN65" s="45"/>
      <c r="AO65" s="45"/>
      <c r="AP65" s="45"/>
      <c r="AQ65" s="45"/>
      <c r="AR65" s="45"/>
      <c r="AS65" s="45"/>
      <c r="AT65" s="45"/>
      <c r="AU65" s="45"/>
      <c r="AV65" s="45"/>
      <c r="AW65" s="45"/>
      <c r="AX65" s="45"/>
      <c r="AY65" s="45"/>
      <c r="AZ65" s="45"/>
      <c r="BA65" s="45"/>
      <c r="BB65" s="45"/>
      <c r="BC65" s="45"/>
      <c r="BD65" s="45"/>
    </row>
    <row r="66" spans="1:56" ht="151.5" customHeight="1" x14ac:dyDescent="0.3">
      <c r="A66" s="178"/>
      <c r="B66" s="178"/>
      <c r="C66" s="178"/>
      <c r="D66" s="178"/>
      <c r="E66" s="178"/>
      <c r="F66" s="178"/>
      <c r="G66" s="178"/>
      <c r="H66" s="178"/>
      <c r="I66" s="178"/>
      <c r="J66" s="178"/>
      <c r="K66" s="178"/>
      <c r="L66" s="178"/>
      <c r="M66" s="178"/>
      <c r="N66" s="178"/>
      <c r="O66" s="24">
        <v>3</v>
      </c>
      <c r="P66" s="43"/>
      <c r="Q66" s="24" t="str">
        <f t="shared" si="0"/>
        <v/>
      </c>
      <c r="R66" s="26"/>
      <c r="S66" s="26"/>
      <c r="T66" s="27" t="str">
        <f t="shared" si="1"/>
        <v/>
      </c>
      <c r="U66" s="26"/>
      <c r="V66" s="26"/>
      <c r="W66" s="26"/>
      <c r="X66" s="28" t="str">
        <f t="shared" ref="X66:X69" si="24">IFERROR(IF(AND(Q65="Probabilidad",Q66="Probabilidad"),(Z65-(+Z65*T66)),IF(AND(Q65="Impacto",Q66="Probabilidad"),(Z64-(+Z64*T66)),IF(Q66="Impacto",Z65,""))),"")</f>
        <v/>
      </c>
      <c r="Y66" s="29" t="str">
        <f t="shared" si="2"/>
        <v/>
      </c>
      <c r="Z66" s="30" t="str">
        <f t="shared" si="3"/>
        <v/>
      </c>
      <c r="AA66" s="29" t="str">
        <f t="shared" si="4"/>
        <v/>
      </c>
      <c r="AB66" s="30" t="str">
        <f t="shared" ref="AB66:AB69" si="25">IFERROR(IF(AND(Q65="Impacto",Q66="Impacto"),(AB65-(+AB65*T66)),IF(AND(Q65="Probabilidad",Q66="Impacto"),(AB64-(+AB64*T66)),IF(Q66="Probabilidad",AB65,""))),"")</f>
        <v/>
      </c>
      <c r="AC66" s="31" t="str">
        <f t="shared" si="5"/>
        <v/>
      </c>
      <c r="AD66" s="32"/>
      <c r="AE66" s="36"/>
      <c r="AF66" s="24"/>
      <c r="AG66" s="42"/>
      <c r="AH66" s="42"/>
      <c r="AI66" s="36"/>
      <c r="AJ66" s="24"/>
      <c r="AK66" s="45"/>
      <c r="AL66" s="45"/>
      <c r="AM66" s="45"/>
      <c r="AN66" s="45"/>
      <c r="AO66" s="45"/>
      <c r="AP66" s="45"/>
      <c r="AQ66" s="45"/>
      <c r="AR66" s="45"/>
      <c r="AS66" s="45"/>
      <c r="AT66" s="45"/>
      <c r="AU66" s="45"/>
      <c r="AV66" s="45"/>
      <c r="AW66" s="45"/>
      <c r="AX66" s="45"/>
      <c r="AY66" s="45"/>
      <c r="AZ66" s="45"/>
      <c r="BA66" s="45"/>
      <c r="BB66" s="45"/>
      <c r="BC66" s="45"/>
      <c r="BD66" s="45"/>
    </row>
    <row r="67" spans="1:56" ht="151.5" customHeight="1" x14ac:dyDescent="0.3">
      <c r="A67" s="178"/>
      <c r="B67" s="178"/>
      <c r="C67" s="178"/>
      <c r="D67" s="178"/>
      <c r="E67" s="178"/>
      <c r="F67" s="178"/>
      <c r="G67" s="178"/>
      <c r="H67" s="178"/>
      <c r="I67" s="178"/>
      <c r="J67" s="178"/>
      <c r="K67" s="178"/>
      <c r="L67" s="178"/>
      <c r="M67" s="178"/>
      <c r="N67" s="178"/>
      <c r="O67" s="24">
        <v>4</v>
      </c>
      <c r="P67" s="41"/>
      <c r="Q67" s="24" t="str">
        <f t="shared" si="0"/>
        <v/>
      </c>
      <c r="R67" s="26"/>
      <c r="S67" s="26"/>
      <c r="T67" s="27" t="str">
        <f t="shared" si="1"/>
        <v/>
      </c>
      <c r="U67" s="26"/>
      <c r="V67" s="26"/>
      <c r="W67" s="26"/>
      <c r="X67" s="28" t="str">
        <f t="shared" si="24"/>
        <v/>
      </c>
      <c r="Y67" s="29" t="str">
        <f t="shared" si="2"/>
        <v/>
      </c>
      <c r="Z67" s="30" t="str">
        <f t="shared" si="3"/>
        <v/>
      </c>
      <c r="AA67" s="29" t="str">
        <f t="shared" si="4"/>
        <v/>
      </c>
      <c r="AB67" s="30" t="str">
        <f t="shared" si="25"/>
        <v/>
      </c>
      <c r="AC67" s="31" t="str">
        <f t="shared" si="5"/>
        <v/>
      </c>
      <c r="AD67" s="32"/>
      <c r="AE67" s="36"/>
      <c r="AF67" s="24"/>
      <c r="AG67" s="42"/>
      <c r="AH67" s="42"/>
      <c r="AI67" s="36"/>
      <c r="AJ67" s="24"/>
      <c r="AK67" s="45"/>
      <c r="AL67" s="45"/>
      <c r="AM67" s="45"/>
      <c r="AN67" s="45"/>
      <c r="AO67" s="45"/>
      <c r="AP67" s="45"/>
      <c r="AQ67" s="45"/>
      <c r="AR67" s="45"/>
      <c r="AS67" s="45"/>
      <c r="AT67" s="45"/>
      <c r="AU67" s="45"/>
      <c r="AV67" s="45"/>
      <c r="AW67" s="45"/>
      <c r="AX67" s="45"/>
      <c r="AY67" s="45"/>
      <c r="AZ67" s="45"/>
      <c r="BA67" s="45"/>
      <c r="BB67" s="45"/>
      <c r="BC67" s="45"/>
      <c r="BD67" s="45"/>
    </row>
    <row r="68" spans="1:56" ht="151.5" customHeight="1" x14ac:dyDescent="0.3">
      <c r="A68" s="178"/>
      <c r="B68" s="178"/>
      <c r="C68" s="178"/>
      <c r="D68" s="178"/>
      <c r="E68" s="178"/>
      <c r="F68" s="178"/>
      <c r="G68" s="178"/>
      <c r="H68" s="178"/>
      <c r="I68" s="178"/>
      <c r="J68" s="178"/>
      <c r="K68" s="178"/>
      <c r="L68" s="178"/>
      <c r="M68" s="178"/>
      <c r="N68" s="178"/>
      <c r="O68" s="24">
        <v>5</v>
      </c>
      <c r="P68" s="41"/>
      <c r="Q68" s="24" t="str">
        <f t="shared" si="0"/>
        <v/>
      </c>
      <c r="R68" s="26"/>
      <c r="S68" s="26"/>
      <c r="T68" s="27" t="str">
        <f t="shared" si="1"/>
        <v/>
      </c>
      <c r="U68" s="26"/>
      <c r="V68" s="26"/>
      <c r="W68" s="26"/>
      <c r="X68" s="28" t="str">
        <f t="shared" si="24"/>
        <v/>
      </c>
      <c r="Y68" s="29" t="str">
        <f t="shared" si="2"/>
        <v/>
      </c>
      <c r="Z68" s="30" t="str">
        <f t="shared" si="3"/>
        <v/>
      </c>
      <c r="AA68" s="29" t="str">
        <f t="shared" si="4"/>
        <v/>
      </c>
      <c r="AB68" s="30" t="str">
        <f t="shared" si="25"/>
        <v/>
      </c>
      <c r="AC68" s="31" t="str">
        <f t="shared" si="5"/>
        <v/>
      </c>
      <c r="AD68" s="32"/>
      <c r="AE68" s="36"/>
      <c r="AF68" s="24"/>
      <c r="AG68" s="42"/>
      <c r="AH68" s="42"/>
      <c r="AI68" s="36"/>
      <c r="AJ68" s="24"/>
      <c r="AK68" s="45"/>
      <c r="AL68" s="45"/>
      <c r="AM68" s="45"/>
      <c r="AN68" s="45"/>
      <c r="AO68" s="45"/>
      <c r="AP68" s="45"/>
      <c r="AQ68" s="45"/>
      <c r="AR68" s="45"/>
      <c r="AS68" s="45"/>
      <c r="AT68" s="45"/>
      <c r="AU68" s="45"/>
      <c r="AV68" s="45"/>
      <c r="AW68" s="45"/>
      <c r="AX68" s="45"/>
      <c r="AY68" s="45"/>
      <c r="AZ68" s="45"/>
      <c r="BA68" s="45"/>
      <c r="BB68" s="45"/>
      <c r="BC68" s="45"/>
      <c r="BD68" s="45"/>
    </row>
    <row r="69" spans="1:56" ht="151.5" customHeight="1" x14ac:dyDescent="0.3">
      <c r="A69" s="179"/>
      <c r="B69" s="179"/>
      <c r="C69" s="179"/>
      <c r="D69" s="179"/>
      <c r="E69" s="179"/>
      <c r="F69" s="179"/>
      <c r="G69" s="179"/>
      <c r="H69" s="179"/>
      <c r="I69" s="179"/>
      <c r="J69" s="179"/>
      <c r="K69" s="179"/>
      <c r="L69" s="179"/>
      <c r="M69" s="179"/>
      <c r="N69" s="179"/>
      <c r="O69" s="24">
        <v>6</v>
      </c>
      <c r="P69" s="41"/>
      <c r="Q69" s="24" t="str">
        <f t="shared" si="0"/>
        <v/>
      </c>
      <c r="R69" s="26"/>
      <c r="S69" s="26"/>
      <c r="T69" s="27" t="str">
        <f t="shared" si="1"/>
        <v/>
      </c>
      <c r="U69" s="26"/>
      <c r="V69" s="26"/>
      <c r="W69" s="26"/>
      <c r="X69" s="28" t="str">
        <f t="shared" si="24"/>
        <v/>
      </c>
      <c r="Y69" s="29" t="str">
        <f t="shared" si="2"/>
        <v/>
      </c>
      <c r="Z69" s="30" t="str">
        <f t="shared" si="3"/>
        <v/>
      </c>
      <c r="AA69" s="29" t="str">
        <f t="shared" si="4"/>
        <v/>
      </c>
      <c r="AB69" s="30" t="str">
        <f t="shared" si="25"/>
        <v/>
      </c>
      <c r="AC69" s="31" t="str">
        <f t="shared" si="5"/>
        <v/>
      </c>
      <c r="AD69" s="32"/>
      <c r="AE69" s="36"/>
      <c r="AF69" s="24"/>
      <c r="AG69" s="42"/>
      <c r="AH69" s="42"/>
      <c r="AI69" s="36"/>
      <c r="AJ69" s="24"/>
      <c r="AK69" s="45"/>
      <c r="AL69" s="45"/>
      <c r="AM69" s="45"/>
      <c r="AN69" s="45"/>
      <c r="AO69" s="45"/>
      <c r="AP69" s="45"/>
      <c r="AQ69" s="45"/>
      <c r="AR69" s="45"/>
      <c r="AS69" s="45"/>
      <c r="AT69" s="45"/>
      <c r="AU69" s="45"/>
      <c r="AV69" s="45"/>
      <c r="AW69" s="45"/>
      <c r="AX69" s="45"/>
      <c r="AY69" s="45"/>
      <c r="AZ69" s="45"/>
      <c r="BA69" s="45"/>
      <c r="BB69" s="45"/>
      <c r="BC69" s="45"/>
      <c r="BD69" s="45"/>
    </row>
    <row r="70" spans="1:56" ht="49.5" customHeight="1" x14ac:dyDescent="0.3">
      <c r="A70" s="46"/>
      <c r="B70" s="208" t="s">
        <v>108</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1"/>
      <c r="AK70" s="45"/>
      <c r="AL70" s="45"/>
      <c r="AM70" s="45"/>
      <c r="AN70" s="45"/>
      <c r="AO70" s="45"/>
      <c r="AP70" s="45"/>
      <c r="AQ70" s="45"/>
      <c r="AR70" s="45"/>
      <c r="AS70" s="45"/>
      <c r="AT70" s="45"/>
      <c r="AU70" s="45"/>
      <c r="AV70" s="45"/>
      <c r="AW70" s="45"/>
      <c r="AX70" s="45"/>
      <c r="AY70" s="45"/>
      <c r="AZ70" s="45"/>
      <c r="BA70" s="45"/>
      <c r="BB70" s="45"/>
      <c r="BC70" s="45"/>
      <c r="BD70" s="45"/>
    </row>
    <row r="71" spans="1:56" ht="16.5" customHeight="1" x14ac:dyDescent="0.3">
      <c r="A71" s="47"/>
      <c r="B71" s="47"/>
      <c r="C71" s="47"/>
      <c r="D71" s="47"/>
      <c r="E71" s="45"/>
      <c r="F71" s="48"/>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row>
    <row r="72" spans="1:56" ht="16.5" customHeight="1" x14ac:dyDescent="0.3">
      <c r="A72" s="45"/>
      <c r="B72" s="49" t="s">
        <v>109</v>
      </c>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row>
    <row r="73" spans="1:56" ht="16.5" customHeight="1" x14ac:dyDescent="0.3">
      <c r="A73" s="47"/>
      <c r="B73" s="47"/>
      <c r="C73" s="47"/>
      <c r="D73" s="47"/>
      <c r="E73" s="45"/>
      <c r="F73" s="48"/>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row>
    <row r="74" spans="1:56" ht="16.5" customHeight="1" x14ac:dyDescent="0.3">
      <c r="A74" s="47"/>
      <c r="B74" s="47"/>
      <c r="C74" s="47"/>
      <c r="D74" s="47"/>
      <c r="E74" s="45"/>
      <c r="F74" s="48"/>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row>
    <row r="75" spans="1:56" ht="16.5" customHeight="1" x14ac:dyDescent="0.3">
      <c r="A75" s="47"/>
      <c r="B75" s="47"/>
      <c r="C75" s="47"/>
      <c r="D75" s="47"/>
      <c r="E75" s="45"/>
      <c r="F75" s="48"/>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row>
    <row r="76" spans="1:56" ht="16.5" customHeight="1" x14ac:dyDescent="0.3">
      <c r="A76" s="47"/>
      <c r="B76" s="47"/>
      <c r="C76" s="47"/>
      <c r="D76" s="47"/>
      <c r="E76" s="45"/>
      <c r="F76" s="48"/>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row>
    <row r="77" spans="1:56" ht="16.5" customHeight="1" x14ac:dyDescent="0.3">
      <c r="A77" s="47"/>
      <c r="B77" s="47"/>
      <c r="C77" s="47"/>
      <c r="D77" s="47"/>
      <c r="E77" s="45"/>
      <c r="F77" s="48"/>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row>
    <row r="78" spans="1:56" ht="16.5" customHeight="1" x14ac:dyDescent="0.3">
      <c r="A78" s="47"/>
      <c r="B78" s="47"/>
      <c r="C78" s="47"/>
      <c r="D78" s="47"/>
      <c r="E78" s="45"/>
      <c r="F78" s="48"/>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row>
    <row r="79" spans="1:56" ht="16.5" customHeight="1" x14ac:dyDescent="0.3">
      <c r="A79" s="47"/>
      <c r="B79" s="47"/>
      <c r="C79" s="47"/>
      <c r="D79" s="47"/>
      <c r="E79" s="45"/>
      <c r="F79" s="48"/>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row>
    <row r="80" spans="1:56" ht="16.5" customHeight="1" x14ac:dyDescent="0.3">
      <c r="A80" s="47"/>
      <c r="B80" s="47"/>
      <c r="C80" s="47"/>
      <c r="D80" s="47"/>
      <c r="E80" s="45"/>
      <c r="F80" s="48"/>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row>
    <row r="81" spans="1:56" ht="16.5" customHeight="1" x14ac:dyDescent="0.3">
      <c r="A81" s="47"/>
      <c r="B81" s="47"/>
      <c r="C81" s="47"/>
      <c r="D81" s="47"/>
      <c r="E81" s="45"/>
      <c r="F81" s="48"/>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row>
    <row r="82" spans="1:56" ht="16.5" customHeight="1" x14ac:dyDescent="0.3">
      <c r="A82" s="47"/>
      <c r="B82" s="47"/>
      <c r="C82" s="47"/>
      <c r="D82" s="47"/>
      <c r="E82" s="45"/>
      <c r="F82" s="48"/>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row>
    <row r="83" spans="1:56" ht="16.5" customHeight="1" x14ac:dyDescent="0.3">
      <c r="A83" s="47"/>
      <c r="B83" s="47"/>
      <c r="C83" s="47"/>
      <c r="D83" s="47"/>
      <c r="E83" s="45"/>
      <c r="F83" s="48"/>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row>
    <row r="84" spans="1:56" ht="16.5" customHeight="1" x14ac:dyDescent="0.3">
      <c r="A84" s="47"/>
      <c r="B84" s="47"/>
      <c r="C84" s="47"/>
      <c r="D84" s="47"/>
      <c r="E84" s="45"/>
      <c r="F84" s="48"/>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row>
    <row r="85" spans="1:56" ht="16.5" customHeight="1" x14ac:dyDescent="0.3">
      <c r="A85" s="47"/>
      <c r="B85" s="47"/>
      <c r="C85" s="47"/>
      <c r="D85" s="47"/>
      <c r="E85" s="45"/>
      <c r="F85" s="48"/>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row>
    <row r="86" spans="1:56" ht="16.5" customHeight="1" x14ac:dyDescent="0.3">
      <c r="A86" s="47"/>
      <c r="B86" s="47"/>
      <c r="C86" s="47"/>
      <c r="D86" s="47"/>
      <c r="E86" s="45"/>
      <c r="F86" s="48"/>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row>
    <row r="87" spans="1:56" ht="16.5" customHeight="1" x14ac:dyDescent="0.3">
      <c r="A87" s="47"/>
      <c r="B87" s="47"/>
      <c r="C87" s="47"/>
      <c r="D87" s="47"/>
      <c r="E87" s="45"/>
      <c r="F87" s="48"/>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row>
    <row r="88" spans="1:56" ht="16.5" customHeight="1" x14ac:dyDescent="0.3">
      <c r="A88" s="47"/>
      <c r="B88" s="47"/>
      <c r="C88" s="47"/>
      <c r="D88" s="47"/>
      <c r="E88" s="45"/>
      <c r="F88" s="48"/>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row>
    <row r="89" spans="1:56" ht="16.5" customHeight="1" x14ac:dyDescent="0.3">
      <c r="A89" s="47"/>
      <c r="B89" s="47"/>
      <c r="C89" s="47"/>
      <c r="D89" s="47"/>
      <c r="E89" s="45"/>
      <c r="F89" s="48"/>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row>
    <row r="90" spans="1:56" ht="16.5" customHeight="1" x14ac:dyDescent="0.3">
      <c r="A90" s="47"/>
      <c r="B90" s="47"/>
      <c r="C90" s="47"/>
      <c r="D90" s="47"/>
      <c r="E90" s="45"/>
      <c r="F90" s="48"/>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row>
    <row r="91" spans="1:56" ht="16.5" customHeight="1" x14ac:dyDescent="0.3">
      <c r="A91" s="47"/>
      <c r="B91" s="47"/>
      <c r="C91" s="47"/>
      <c r="D91" s="47"/>
      <c r="E91" s="45"/>
      <c r="F91" s="48"/>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row>
    <row r="92" spans="1:56" ht="16.5" customHeight="1" x14ac:dyDescent="0.3">
      <c r="A92" s="47"/>
      <c r="B92" s="47"/>
      <c r="C92" s="47"/>
      <c r="D92" s="47"/>
      <c r="E92" s="45"/>
      <c r="F92" s="48"/>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row>
    <row r="93" spans="1:56" ht="16.5" customHeight="1" x14ac:dyDescent="0.3">
      <c r="A93" s="47"/>
      <c r="B93" s="47"/>
      <c r="C93" s="47"/>
      <c r="D93" s="47"/>
      <c r="E93" s="45"/>
      <c r="F93" s="48"/>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row>
    <row r="94" spans="1:56" ht="16.5" customHeight="1" x14ac:dyDescent="0.3">
      <c r="A94" s="47"/>
      <c r="B94" s="47"/>
      <c r="C94" s="47"/>
      <c r="D94" s="47"/>
      <c r="E94" s="45"/>
      <c r="F94" s="48"/>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row>
    <row r="95" spans="1:56" ht="16.5" customHeight="1" x14ac:dyDescent="0.3">
      <c r="A95" s="47"/>
      <c r="B95" s="47"/>
      <c r="C95" s="47"/>
      <c r="D95" s="47"/>
      <c r="E95" s="45"/>
      <c r="F95" s="48"/>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row>
    <row r="96" spans="1:56" ht="16.5" customHeight="1" x14ac:dyDescent="0.3">
      <c r="A96" s="47"/>
      <c r="B96" s="47"/>
      <c r="C96" s="47"/>
      <c r="D96" s="47"/>
      <c r="E96" s="45"/>
      <c r="F96" s="48"/>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row>
    <row r="97" spans="1:56" ht="16.5" customHeight="1" x14ac:dyDescent="0.3">
      <c r="A97" s="47"/>
      <c r="B97" s="47"/>
      <c r="C97" s="47"/>
      <c r="D97" s="47"/>
      <c r="E97" s="45"/>
      <c r="F97" s="48"/>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row>
    <row r="98" spans="1:56" ht="16.5" customHeight="1" x14ac:dyDescent="0.3">
      <c r="A98" s="47"/>
      <c r="B98" s="47"/>
      <c r="C98" s="47"/>
      <c r="D98" s="47"/>
      <c r="E98" s="45"/>
      <c r="F98" s="48"/>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row>
    <row r="99" spans="1:56" ht="16.5" customHeight="1" x14ac:dyDescent="0.3">
      <c r="A99" s="47"/>
      <c r="B99" s="47"/>
      <c r="C99" s="47"/>
      <c r="D99" s="47"/>
      <c r="E99" s="45"/>
      <c r="F99" s="48"/>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row>
    <row r="100" spans="1:56" ht="16.5" customHeight="1" x14ac:dyDescent="0.3">
      <c r="A100" s="47"/>
      <c r="B100" s="47"/>
      <c r="C100" s="47"/>
      <c r="D100" s="47"/>
      <c r="E100" s="45"/>
      <c r="F100" s="48"/>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row>
    <row r="101" spans="1:56" ht="16.5" customHeight="1" x14ac:dyDescent="0.3">
      <c r="A101" s="47"/>
      <c r="B101" s="47"/>
      <c r="C101" s="47"/>
      <c r="D101" s="47"/>
      <c r="E101" s="45"/>
      <c r="F101" s="48"/>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row>
    <row r="102" spans="1:56" ht="16.5" customHeight="1" x14ac:dyDescent="0.3">
      <c r="A102" s="47"/>
      <c r="B102" s="47"/>
      <c r="C102" s="47"/>
      <c r="D102" s="47"/>
      <c r="E102" s="45"/>
      <c r="F102" s="48"/>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row>
    <row r="103" spans="1:56" ht="16.5" customHeight="1" x14ac:dyDescent="0.3">
      <c r="A103" s="47"/>
      <c r="B103" s="47"/>
      <c r="C103" s="47"/>
      <c r="D103" s="47"/>
      <c r="E103" s="45"/>
      <c r="F103" s="48"/>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row>
    <row r="104" spans="1:56" ht="16.5" customHeight="1" x14ac:dyDescent="0.3">
      <c r="A104" s="47"/>
      <c r="B104" s="47"/>
      <c r="C104" s="47"/>
      <c r="D104" s="47"/>
      <c r="E104" s="45"/>
      <c r="F104" s="48"/>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row>
    <row r="105" spans="1:56" ht="16.5" customHeight="1" x14ac:dyDescent="0.3">
      <c r="A105" s="47"/>
      <c r="B105" s="47"/>
      <c r="C105" s="47"/>
      <c r="D105" s="47"/>
      <c r="E105" s="45"/>
      <c r="F105" s="48"/>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row>
    <row r="106" spans="1:56" ht="16.5" customHeight="1" x14ac:dyDescent="0.3">
      <c r="A106" s="47"/>
      <c r="B106" s="47"/>
      <c r="C106" s="47"/>
      <c r="D106" s="47"/>
      <c r="E106" s="45"/>
      <c r="F106" s="48"/>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row>
    <row r="107" spans="1:56" ht="16.5" customHeight="1" x14ac:dyDescent="0.3">
      <c r="A107" s="47"/>
      <c r="B107" s="47"/>
      <c r="C107" s="47"/>
      <c r="D107" s="47"/>
      <c r="E107" s="45"/>
      <c r="F107" s="48"/>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row>
    <row r="108" spans="1:56" ht="16.5" customHeight="1" x14ac:dyDescent="0.3">
      <c r="A108" s="47"/>
      <c r="B108" s="47"/>
      <c r="C108" s="47"/>
      <c r="D108" s="47"/>
      <c r="E108" s="45"/>
      <c r="F108" s="48"/>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row>
    <row r="109" spans="1:56" ht="16.5" customHeight="1" x14ac:dyDescent="0.3">
      <c r="A109" s="47"/>
      <c r="B109" s="47"/>
      <c r="C109" s="47"/>
      <c r="D109" s="47"/>
      <c r="E109" s="45"/>
      <c r="F109" s="48"/>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row>
    <row r="110" spans="1:56" ht="16.5" customHeight="1" x14ac:dyDescent="0.3">
      <c r="A110" s="47"/>
      <c r="B110" s="47"/>
      <c r="C110" s="47"/>
      <c r="D110" s="47"/>
      <c r="E110" s="45"/>
      <c r="F110" s="48"/>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row>
    <row r="111" spans="1:56" ht="16.5" customHeight="1" x14ac:dyDescent="0.3">
      <c r="A111" s="47"/>
      <c r="B111" s="47"/>
      <c r="C111" s="47"/>
      <c r="D111" s="47"/>
      <c r="E111" s="45"/>
      <c r="F111" s="48"/>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row>
    <row r="112" spans="1:56" ht="16.5" customHeight="1" x14ac:dyDescent="0.3">
      <c r="A112" s="47"/>
      <c r="B112" s="47"/>
      <c r="C112" s="47"/>
      <c r="D112" s="47"/>
      <c r="E112" s="45"/>
      <c r="F112" s="48"/>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row>
    <row r="113" spans="1:56" ht="16.5" customHeight="1" x14ac:dyDescent="0.3">
      <c r="A113" s="47"/>
      <c r="B113" s="47"/>
      <c r="C113" s="47"/>
      <c r="D113" s="47"/>
      <c r="E113" s="45"/>
      <c r="F113" s="48"/>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row>
    <row r="114" spans="1:56" ht="16.5" customHeight="1" x14ac:dyDescent="0.3">
      <c r="A114" s="47"/>
      <c r="B114" s="47"/>
      <c r="C114" s="47"/>
      <c r="D114" s="47"/>
      <c r="E114" s="45"/>
      <c r="F114" s="48"/>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row>
    <row r="115" spans="1:56" ht="16.5" customHeight="1" x14ac:dyDescent="0.3">
      <c r="A115" s="47"/>
      <c r="B115" s="47"/>
      <c r="C115" s="47"/>
      <c r="D115" s="47"/>
      <c r="E115" s="45"/>
      <c r="F115" s="48"/>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row>
    <row r="116" spans="1:56" ht="16.5" customHeight="1" x14ac:dyDescent="0.3">
      <c r="A116" s="47"/>
      <c r="B116" s="47"/>
      <c r="C116" s="47"/>
      <c r="D116" s="47"/>
      <c r="E116" s="45"/>
      <c r="F116" s="48"/>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row>
    <row r="117" spans="1:56" ht="16.5" customHeight="1" x14ac:dyDescent="0.3">
      <c r="A117" s="47"/>
      <c r="B117" s="47"/>
      <c r="C117" s="47"/>
      <c r="D117" s="47"/>
      <c r="E117" s="45"/>
      <c r="F117" s="48"/>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row>
    <row r="118" spans="1:56" ht="16.5" customHeight="1" x14ac:dyDescent="0.3">
      <c r="A118" s="47"/>
      <c r="B118" s="47"/>
      <c r="C118" s="47"/>
      <c r="D118" s="47"/>
      <c r="E118" s="45"/>
      <c r="F118" s="48"/>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row>
    <row r="119" spans="1:56" ht="16.5" customHeight="1" x14ac:dyDescent="0.3">
      <c r="A119" s="47"/>
      <c r="B119" s="47"/>
      <c r="C119" s="47"/>
      <c r="D119" s="47"/>
      <c r="E119" s="45"/>
      <c r="F119" s="48"/>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row>
    <row r="120" spans="1:56" ht="16.5" customHeight="1" x14ac:dyDescent="0.3">
      <c r="A120" s="47"/>
      <c r="B120" s="47"/>
      <c r="C120" s="47"/>
      <c r="D120" s="47"/>
      <c r="E120" s="45"/>
      <c r="F120" s="48"/>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row>
    <row r="121" spans="1:56" ht="16.5" customHeight="1" x14ac:dyDescent="0.3">
      <c r="A121" s="47"/>
      <c r="B121" s="47"/>
      <c r="C121" s="47"/>
      <c r="D121" s="47"/>
      <c r="E121" s="45"/>
      <c r="F121" s="48"/>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row>
    <row r="122" spans="1:56" ht="16.5" customHeight="1" x14ac:dyDescent="0.3">
      <c r="A122" s="47"/>
      <c r="B122" s="47"/>
      <c r="C122" s="47"/>
      <c r="D122" s="47"/>
      <c r="E122" s="45"/>
      <c r="F122" s="48"/>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row>
    <row r="123" spans="1:56" ht="16.5" customHeight="1" x14ac:dyDescent="0.3">
      <c r="A123" s="47"/>
      <c r="B123" s="47"/>
      <c r="C123" s="47"/>
      <c r="D123" s="47"/>
      <c r="E123" s="45"/>
      <c r="F123" s="48"/>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row>
    <row r="124" spans="1:56" ht="16.5" customHeight="1" x14ac:dyDescent="0.3">
      <c r="A124" s="47"/>
      <c r="B124" s="47"/>
      <c r="C124" s="47"/>
      <c r="D124" s="47"/>
      <c r="E124" s="45"/>
      <c r="F124" s="48"/>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row>
    <row r="125" spans="1:56" ht="16.5" customHeight="1" x14ac:dyDescent="0.3">
      <c r="A125" s="47"/>
      <c r="B125" s="47"/>
      <c r="C125" s="47"/>
      <c r="D125" s="47"/>
      <c r="E125" s="45"/>
      <c r="F125" s="48"/>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row>
    <row r="126" spans="1:56" ht="16.5" customHeight="1" x14ac:dyDescent="0.3">
      <c r="A126" s="47"/>
      <c r="B126" s="47"/>
      <c r="C126" s="47"/>
      <c r="D126" s="47"/>
      <c r="E126" s="45"/>
      <c r="F126" s="48"/>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row>
    <row r="127" spans="1:56" ht="16.5" customHeight="1" x14ac:dyDescent="0.3">
      <c r="A127" s="47"/>
      <c r="B127" s="47"/>
      <c r="C127" s="47"/>
      <c r="D127" s="47"/>
      <c r="E127" s="45"/>
      <c r="F127" s="48"/>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row>
    <row r="128" spans="1:56" ht="16.5" customHeight="1" x14ac:dyDescent="0.3">
      <c r="A128" s="47"/>
      <c r="B128" s="47"/>
      <c r="C128" s="47"/>
      <c r="D128" s="47"/>
      <c r="E128" s="45"/>
      <c r="F128" s="48"/>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row>
    <row r="129" spans="1:56" ht="16.5" customHeight="1" x14ac:dyDescent="0.3">
      <c r="A129" s="47"/>
      <c r="B129" s="47"/>
      <c r="C129" s="47"/>
      <c r="D129" s="47"/>
      <c r="E129" s="45"/>
      <c r="F129" s="48"/>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row>
    <row r="130" spans="1:56" ht="16.5" customHeight="1" x14ac:dyDescent="0.3">
      <c r="A130" s="47"/>
      <c r="B130" s="47"/>
      <c r="C130" s="47"/>
      <c r="D130" s="47"/>
      <c r="E130" s="45"/>
      <c r="F130" s="48"/>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row>
    <row r="131" spans="1:56" ht="16.5" customHeight="1" x14ac:dyDescent="0.3">
      <c r="A131" s="47"/>
      <c r="B131" s="47"/>
      <c r="C131" s="47"/>
      <c r="D131" s="47"/>
      <c r="E131" s="45"/>
      <c r="F131" s="48"/>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row>
    <row r="132" spans="1:56" ht="16.5" customHeight="1" x14ac:dyDescent="0.3">
      <c r="A132" s="47"/>
      <c r="B132" s="47"/>
      <c r="C132" s="47"/>
      <c r="D132" s="47"/>
      <c r="E132" s="45"/>
      <c r="F132" s="48"/>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row>
    <row r="133" spans="1:56" ht="16.5" customHeight="1" x14ac:dyDescent="0.3">
      <c r="A133" s="47"/>
      <c r="B133" s="47"/>
      <c r="C133" s="47"/>
      <c r="D133" s="47"/>
      <c r="E133" s="45"/>
      <c r="F133" s="48"/>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row>
    <row r="134" spans="1:56" ht="16.5" customHeight="1" x14ac:dyDescent="0.3">
      <c r="A134" s="47"/>
      <c r="B134" s="47"/>
      <c r="C134" s="47"/>
      <c r="D134" s="47"/>
      <c r="E134" s="45"/>
      <c r="F134" s="48"/>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row>
    <row r="135" spans="1:56" ht="16.5" customHeight="1" x14ac:dyDescent="0.3">
      <c r="A135" s="47"/>
      <c r="B135" s="47"/>
      <c r="C135" s="47"/>
      <c r="D135" s="47"/>
      <c r="E135" s="45"/>
      <c r="F135" s="48"/>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row>
    <row r="136" spans="1:56" ht="16.5" customHeight="1" x14ac:dyDescent="0.3">
      <c r="A136" s="47"/>
      <c r="B136" s="47"/>
      <c r="C136" s="47"/>
      <c r="D136" s="47"/>
      <c r="E136" s="45"/>
      <c r="F136" s="48"/>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row>
    <row r="137" spans="1:56" ht="16.5" customHeight="1" x14ac:dyDescent="0.3">
      <c r="A137" s="47"/>
      <c r="B137" s="47"/>
      <c r="C137" s="47"/>
      <c r="D137" s="47"/>
      <c r="E137" s="45"/>
      <c r="F137" s="48"/>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row>
    <row r="138" spans="1:56" ht="16.5" customHeight="1" x14ac:dyDescent="0.3">
      <c r="A138" s="47"/>
      <c r="B138" s="47"/>
      <c r="C138" s="47"/>
      <c r="D138" s="47"/>
      <c r="E138" s="45"/>
      <c r="F138" s="48"/>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row>
    <row r="139" spans="1:56" ht="16.5" customHeight="1" x14ac:dyDescent="0.3">
      <c r="A139" s="47"/>
      <c r="B139" s="47"/>
      <c r="C139" s="47"/>
      <c r="D139" s="47"/>
      <c r="E139" s="45"/>
      <c r="F139" s="48"/>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row>
    <row r="140" spans="1:56" ht="16.5" customHeight="1" x14ac:dyDescent="0.3">
      <c r="A140" s="47"/>
      <c r="B140" s="47"/>
      <c r="C140" s="47"/>
      <c r="D140" s="47"/>
      <c r="E140" s="45"/>
      <c r="F140" s="48"/>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row>
    <row r="141" spans="1:56" ht="16.5" customHeight="1" x14ac:dyDescent="0.3">
      <c r="A141" s="47"/>
      <c r="B141" s="47"/>
      <c r="C141" s="47"/>
      <c r="D141" s="47"/>
      <c r="E141" s="45"/>
      <c r="F141" s="48"/>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row>
    <row r="142" spans="1:56" ht="16.5" customHeight="1" x14ac:dyDescent="0.3">
      <c r="A142" s="47"/>
      <c r="B142" s="47"/>
      <c r="C142" s="47"/>
      <c r="D142" s="47"/>
      <c r="E142" s="45"/>
      <c r="F142" s="48"/>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row>
    <row r="143" spans="1:56" ht="16.5" customHeight="1" x14ac:dyDescent="0.3">
      <c r="A143" s="47"/>
      <c r="B143" s="47"/>
      <c r="C143" s="47"/>
      <c r="D143" s="47"/>
      <c r="E143" s="45"/>
      <c r="F143" s="48"/>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row>
    <row r="144" spans="1:56" ht="16.5" customHeight="1" x14ac:dyDescent="0.3">
      <c r="A144" s="47"/>
      <c r="B144" s="47"/>
      <c r="C144" s="47"/>
      <c r="D144" s="47"/>
      <c r="E144" s="45"/>
      <c r="F144" s="48"/>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row>
    <row r="145" spans="1:56" ht="16.5" customHeight="1" x14ac:dyDescent="0.3">
      <c r="A145" s="47"/>
      <c r="B145" s="47"/>
      <c r="C145" s="47"/>
      <c r="D145" s="47"/>
      <c r="E145" s="45"/>
      <c r="F145" s="48"/>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row>
    <row r="146" spans="1:56" ht="16.5" customHeight="1" x14ac:dyDescent="0.3">
      <c r="A146" s="47"/>
      <c r="B146" s="47"/>
      <c r="C146" s="47"/>
      <c r="D146" s="47"/>
      <c r="E146" s="45"/>
      <c r="F146" s="48"/>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row>
    <row r="147" spans="1:56" ht="16.5" customHeight="1" x14ac:dyDescent="0.3">
      <c r="A147" s="47"/>
      <c r="B147" s="47"/>
      <c r="C147" s="47"/>
      <c r="D147" s="47"/>
      <c r="E147" s="45"/>
      <c r="F147" s="48"/>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row>
    <row r="148" spans="1:56" ht="16.5" customHeight="1" x14ac:dyDescent="0.3">
      <c r="A148" s="47"/>
      <c r="B148" s="47"/>
      <c r="C148" s="47"/>
      <c r="D148" s="47"/>
      <c r="E148" s="45"/>
      <c r="F148" s="48"/>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row>
    <row r="149" spans="1:56" ht="16.5" customHeight="1" x14ac:dyDescent="0.3">
      <c r="A149" s="47"/>
      <c r="B149" s="47"/>
      <c r="C149" s="47"/>
      <c r="D149" s="47"/>
      <c r="E149" s="45"/>
      <c r="F149" s="48"/>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row>
    <row r="150" spans="1:56" ht="16.5" customHeight="1" x14ac:dyDescent="0.3">
      <c r="A150" s="47"/>
      <c r="B150" s="47"/>
      <c r="C150" s="47"/>
      <c r="D150" s="47"/>
      <c r="E150" s="45"/>
      <c r="F150" s="48"/>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row>
    <row r="151" spans="1:56" ht="16.5" customHeight="1" x14ac:dyDescent="0.3">
      <c r="A151" s="47"/>
      <c r="B151" s="47"/>
      <c r="C151" s="47"/>
      <c r="D151" s="47"/>
      <c r="E151" s="45"/>
      <c r="F151" s="48"/>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row>
    <row r="152" spans="1:56" ht="16.5" customHeight="1" x14ac:dyDescent="0.3">
      <c r="A152" s="47"/>
      <c r="B152" s="47"/>
      <c r="C152" s="47"/>
      <c r="D152" s="47"/>
      <c r="E152" s="45"/>
      <c r="F152" s="48"/>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row>
    <row r="153" spans="1:56" ht="16.5" customHeight="1" x14ac:dyDescent="0.3">
      <c r="A153" s="47"/>
      <c r="B153" s="47"/>
      <c r="C153" s="47"/>
      <c r="D153" s="47"/>
      <c r="E153" s="45"/>
      <c r="F153" s="48"/>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row>
    <row r="154" spans="1:56" ht="16.5" customHeight="1" x14ac:dyDescent="0.3">
      <c r="A154" s="47"/>
      <c r="B154" s="47"/>
      <c r="C154" s="47"/>
      <c r="D154" s="47"/>
      <c r="E154" s="45"/>
      <c r="F154" s="48"/>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row>
    <row r="155" spans="1:56" ht="16.5" customHeight="1" x14ac:dyDescent="0.3">
      <c r="A155" s="47"/>
      <c r="B155" s="47"/>
      <c r="C155" s="47"/>
      <c r="D155" s="47"/>
      <c r="E155" s="45"/>
      <c r="F155" s="48"/>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row>
    <row r="156" spans="1:56" ht="16.5" customHeight="1" x14ac:dyDescent="0.3">
      <c r="A156" s="47"/>
      <c r="B156" s="47"/>
      <c r="C156" s="47"/>
      <c r="D156" s="47"/>
      <c r="E156" s="45"/>
      <c r="F156" s="48"/>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row>
    <row r="157" spans="1:56" ht="16.5" customHeight="1" x14ac:dyDescent="0.3">
      <c r="A157" s="47"/>
      <c r="B157" s="47"/>
      <c r="C157" s="47"/>
      <c r="D157" s="47"/>
      <c r="E157" s="45"/>
      <c r="F157" s="48"/>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row>
    <row r="158" spans="1:56" ht="16.5" customHeight="1" x14ac:dyDescent="0.3">
      <c r="A158" s="47"/>
      <c r="B158" s="47"/>
      <c r="C158" s="47"/>
      <c r="D158" s="47"/>
      <c r="E158" s="45"/>
      <c r="F158" s="48"/>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row>
    <row r="159" spans="1:56" ht="16.5" customHeight="1" x14ac:dyDescent="0.3">
      <c r="A159" s="47"/>
      <c r="B159" s="47"/>
      <c r="C159" s="47"/>
      <c r="D159" s="47"/>
      <c r="E159" s="45"/>
      <c r="F159" s="48"/>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row>
    <row r="160" spans="1:56" ht="16.5" customHeight="1" x14ac:dyDescent="0.3">
      <c r="A160" s="47"/>
      <c r="B160" s="47"/>
      <c r="C160" s="47"/>
      <c r="D160" s="47"/>
      <c r="E160" s="45"/>
      <c r="F160" s="48"/>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row>
    <row r="161" spans="1:56" ht="16.5" customHeight="1" x14ac:dyDescent="0.3">
      <c r="A161" s="47"/>
      <c r="B161" s="47"/>
      <c r="C161" s="47"/>
      <c r="D161" s="47"/>
      <c r="E161" s="45"/>
      <c r="F161" s="48"/>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row>
    <row r="162" spans="1:56" ht="16.5" customHeight="1" x14ac:dyDescent="0.3">
      <c r="A162" s="47"/>
      <c r="B162" s="47"/>
      <c r="C162" s="47"/>
      <c r="D162" s="47"/>
      <c r="E162" s="45"/>
      <c r="F162" s="48"/>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row>
    <row r="163" spans="1:56" ht="16.5" customHeight="1" x14ac:dyDescent="0.3">
      <c r="A163" s="47"/>
      <c r="B163" s="47"/>
      <c r="C163" s="47"/>
      <c r="D163" s="47"/>
      <c r="E163" s="45"/>
      <c r="F163" s="48"/>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row>
    <row r="164" spans="1:56" ht="16.5" customHeight="1" x14ac:dyDescent="0.3">
      <c r="A164" s="47"/>
      <c r="B164" s="47"/>
      <c r="C164" s="47"/>
      <c r="D164" s="47"/>
      <c r="E164" s="45"/>
      <c r="F164" s="48"/>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row>
    <row r="165" spans="1:56" ht="16.5" customHeight="1" x14ac:dyDescent="0.3">
      <c r="A165" s="47"/>
      <c r="B165" s="47"/>
      <c r="C165" s="47"/>
      <c r="D165" s="47"/>
      <c r="E165" s="45"/>
      <c r="F165" s="48"/>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row>
    <row r="166" spans="1:56" ht="16.5" customHeight="1" x14ac:dyDescent="0.3">
      <c r="A166" s="47"/>
      <c r="B166" s="47"/>
      <c r="C166" s="47"/>
      <c r="D166" s="47"/>
      <c r="E166" s="45"/>
      <c r="F166" s="48"/>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row>
    <row r="167" spans="1:56" ht="16.5" customHeight="1" x14ac:dyDescent="0.3">
      <c r="A167" s="47"/>
      <c r="B167" s="47"/>
      <c r="C167" s="47"/>
      <c r="D167" s="47"/>
      <c r="E167" s="45"/>
      <c r="F167" s="48"/>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row>
    <row r="168" spans="1:56" ht="16.5" customHeight="1" x14ac:dyDescent="0.3">
      <c r="A168" s="47"/>
      <c r="B168" s="47"/>
      <c r="C168" s="47"/>
      <c r="D168" s="47"/>
      <c r="E168" s="45"/>
      <c r="F168" s="48"/>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row>
    <row r="169" spans="1:56" ht="16.5" customHeight="1" x14ac:dyDescent="0.3">
      <c r="A169" s="47"/>
      <c r="B169" s="47"/>
      <c r="C169" s="47"/>
      <c r="D169" s="47"/>
      <c r="E169" s="45"/>
      <c r="F169" s="48"/>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row>
    <row r="170" spans="1:56" ht="16.5" customHeight="1" x14ac:dyDescent="0.3">
      <c r="A170" s="47"/>
      <c r="B170" s="47"/>
      <c r="C170" s="47"/>
      <c r="D170" s="47"/>
      <c r="E170" s="45"/>
      <c r="F170" s="48"/>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row>
    <row r="171" spans="1:56" ht="16.5" customHeight="1" x14ac:dyDescent="0.3">
      <c r="A171" s="47"/>
      <c r="B171" s="47"/>
      <c r="C171" s="47"/>
      <c r="D171" s="47"/>
      <c r="E171" s="45"/>
      <c r="F171" s="48"/>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row>
    <row r="172" spans="1:56" ht="16.5" customHeight="1" x14ac:dyDescent="0.3">
      <c r="A172" s="47"/>
      <c r="B172" s="47"/>
      <c r="C172" s="47"/>
      <c r="D172" s="47"/>
      <c r="E172" s="45"/>
      <c r="F172" s="48"/>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row>
    <row r="173" spans="1:56" ht="16.5" customHeight="1" x14ac:dyDescent="0.3">
      <c r="A173" s="47"/>
      <c r="B173" s="47"/>
      <c r="C173" s="47"/>
      <c r="D173" s="47"/>
      <c r="E173" s="45"/>
      <c r="F173" s="48"/>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row>
    <row r="174" spans="1:56" ht="16.5" customHeight="1" x14ac:dyDescent="0.3">
      <c r="A174" s="47"/>
      <c r="B174" s="47"/>
      <c r="C174" s="47"/>
      <c r="D174" s="47"/>
      <c r="E174" s="45"/>
      <c r="F174" s="48"/>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row>
    <row r="175" spans="1:56" ht="16.5" customHeight="1" x14ac:dyDescent="0.3">
      <c r="A175" s="47"/>
      <c r="B175" s="47"/>
      <c r="C175" s="47"/>
      <c r="D175" s="47"/>
      <c r="E175" s="45"/>
      <c r="F175" s="48"/>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row>
    <row r="176" spans="1:56" ht="16.5" customHeight="1" x14ac:dyDescent="0.3">
      <c r="A176" s="47"/>
      <c r="B176" s="47"/>
      <c r="C176" s="47"/>
      <c r="D176" s="47"/>
      <c r="E176" s="45"/>
      <c r="F176" s="48"/>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row>
    <row r="177" spans="1:56" ht="16.5" customHeight="1" x14ac:dyDescent="0.3">
      <c r="A177" s="47"/>
      <c r="B177" s="47"/>
      <c r="C177" s="47"/>
      <c r="D177" s="47"/>
      <c r="E177" s="45"/>
      <c r="F177" s="48"/>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row>
    <row r="178" spans="1:56" ht="16.5" customHeight="1" x14ac:dyDescent="0.3">
      <c r="A178" s="47"/>
      <c r="B178" s="47"/>
      <c r="C178" s="47"/>
      <c r="D178" s="47"/>
      <c r="E178" s="45"/>
      <c r="F178" s="48"/>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row>
    <row r="179" spans="1:56" ht="16.5" customHeight="1" x14ac:dyDescent="0.3">
      <c r="A179" s="47"/>
      <c r="B179" s="47"/>
      <c r="C179" s="47"/>
      <c r="D179" s="47"/>
      <c r="E179" s="45"/>
      <c r="F179" s="48"/>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row>
    <row r="180" spans="1:56" ht="16.5" customHeight="1" x14ac:dyDescent="0.3">
      <c r="A180" s="47"/>
      <c r="B180" s="47"/>
      <c r="C180" s="47"/>
      <c r="D180" s="47"/>
      <c r="E180" s="45"/>
      <c r="F180" s="48"/>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row>
    <row r="181" spans="1:56" ht="16.5" customHeight="1" x14ac:dyDescent="0.3">
      <c r="A181" s="47"/>
      <c r="B181" s="47"/>
      <c r="C181" s="47"/>
      <c r="D181" s="47"/>
      <c r="E181" s="45"/>
      <c r="F181" s="48"/>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row>
    <row r="182" spans="1:56" ht="16.5" customHeight="1" x14ac:dyDescent="0.3">
      <c r="A182" s="47"/>
      <c r="B182" s="47"/>
      <c r="C182" s="47"/>
      <c r="D182" s="47"/>
      <c r="E182" s="45"/>
      <c r="F182" s="48"/>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row>
    <row r="183" spans="1:56" ht="16.5" customHeight="1" x14ac:dyDescent="0.3">
      <c r="A183" s="47"/>
      <c r="B183" s="47"/>
      <c r="C183" s="47"/>
      <c r="D183" s="47"/>
      <c r="E183" s="45"/>
      <c r="F183" s="48"/>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row>
    <row r="184" spans="1:56" ht="16.5" customHeight="1" x14ac:dyDescent="0.3">
      <c r="A184" s="47"/>
      <c r="B184" s="47"/>
      <c r="C184" s="47"/>
      <c r="D184" s="47"/>
      <c r="E184" s="45"/>
      <c r="F184" s="48"/>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row>
    <row r="185" spans="1:56" ht="16.5" customHeight="1" x14ac:dyDescent="0.3">
      <c r="A185" s="47"/>
      <c r="B185" s="47"/>
      <c r="C185" s="47"/>
      <c r="D185" s="47"/>
      <c r="E185" s="45"/>
      <c r="F185" s="48"/>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row>
    <row r="186" spans="1:56" ht="16.5" customHeight="1" x14ac:dyDescent="0.3">
      <c r="A186" s="47"/>
      <c r="B186" s="47"/>
      <c r="C186" s="47"/>
      <c r="D186" s="47"/>
      <c r="E186" s="45"/>
      <c r="F186" s="48"/>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row>
    <row r="187" spans="1:56" ht="16.5" customHeight="1" x14ac:dyDescent="0.3">
      <c r="A187" s="47"/>
      <c r="B187" s="47"/>
      <c r="C187" s="47"/>
      <c r="D187" s="47"/>
      <c r="E187" s="45"/>
      <c r="F187" s="48"/>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row>
    <row r="188" spans="1:56" ht="16.5" customHeight="1" x14ac:dyDescent="0.3">
      <c r="A188" s="47"/>
      <c r="B188" s="47"/>
      <c r="C188" s="47"/>
      <c r="D188" s="47"/>
      <c r="E188" s="45"/>
      <c r="F188" s="48"/>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row>
    <row r="189" spans="1:56" ht="16.5" customHeight="1" x14ac:dyDescent="0.3">
      <c r="A189" s="47"/>
      <c r="B189" s="47"/>
      <c r="C189" s="47"/>
      <c r="D189" s="47"/>
      <c r="E189" s="45"/>
      <c r="F189" s="48"/>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row>
    <row r="190" spans="1:56" ht="16.5" customHeight="1" x14ac:dyDescent="0.3">
      <c r="A190" s="47"/>
      <c r="B190" s="47"/>
      <c r="C190" s="47"/>
      <c r="D190" s="47"/>
      <c r="E190" s="45"/>
      <c r="F190" s="48"/>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row>
    <row r="191" spans="1:56" ht="16.5" customHeight="1" x14ac:dyDescent="0.3">
      <c r="A191" s="47"/>
      <c r="B191" s="47"/>
      <c r="C191" s="47"/>
      <c r="D191" s="47"/>
      <c r="E191" s="45"/>
      <c r="F191" s="48"/>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row>
    <row r="192" spans="1:56" ht="16.5" customHeight="1" x14ac:dyDescent="0.3">
      <c r="A192" s="47"/>
      <c r="B192" s="47"/>
      <c r="C192" s="47"/>
      <c r="D192" s="47"/>
      <c r="E192" s="45"/>
      <c r="F192" s="48"/>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row>
    <row r="193" spans="1:56" ht="16.5" customHeight="1" x14ac:dyDescent="0.3">
      <c r="A193" s="47"/>
      <c r="B193" s="47"/>
      <c r="C193" s="47"/>
      <c r="D193" s="47"/>
      <c r="E193" s="45"/>
      <c r="F193" s="48"/>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row>
    <row r="194" spans="1:56" ht="16.5" customHeight="1" x14ac:dyDescent="0.3">
      <c r="A194" s="47"/>
      <c r="B194" s="47"/>
      <c r="C194" s="47"/>
      <c r="D194" s="47"/>
      <c r="E194" s="45"/>
      <c r="F194" s="48"/>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row>
    <row r="195" spans="1:56" ht="16.5" customHeight="1" x14ac:dyDescent="0.3">
      <c r="A195" s="47"/>
      <c r="B195" s="47"/>
      <c r="C195" s="47"/>
      <c r="D195" s="47"/>
      <c r="E195" s="45"/>
      <c r="F195" s="48"/>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row>
    <row r="196" spans="1:56" ht="16.5" customHeight="1" x14ac:dyDescent="0.3">
      <c r="A196" s="47"/>
      <c r="B196" s="47"/>
      <c r="C196" s="47"/>
      <c r="D196" s="47"/>
      <c r="E196" s="45"/>
      <c r="F196" s="48"/>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56" ht="16.5" customHeight="1" x14ac:dyDescent="0.3">
      <c r="A197" s="47"/>
      <c r="B197" s="47"/>
      <c r="C197" s="47"/>
      <c r="D197" s="47"/>
      <c r="E197" s="45"/>
      <c r="F197" s="48"/>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row>
    <row r="198" spans="1:56" ht="16.5" customHeight="1" x14ac:dyDescent="0.3">
      <c r="A198" s="47"/>
      <c r="B198" s="47"/>
      <c r="C198" s="47"/>
      <c r="D198" s="47"/>
      <c r="E198" s="45"/>
      <c r="F198" s="48"/>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row>
    <row r="199" spans="1:56" ht="16.5" customHeight="1" x14ac:dyDescent="0.3">
      <c r="A199" s="47"/>
      <c r="B199" s="47"/>
      <c r="C199" s="47"/>
      <c r="D199" s="47"/>
      <c r="E199" s="45"/>
      <c r="F199" s="48"/>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row>
    <row r="200" spans="1:56" ht="16.5" customHeight="1" x14ac:dyDescent="0.3">
      <c r="A200" s="47"/>
      <c r="B200" s="47"/>
      <c r="C200" s="47"/>
      <c r="D200" s="47"/>
      <c r="E200" s="45"/>
      <c r="F200" s="48"/>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row>
    <row r="201" spans="1:56" ht="16.5" customHeight="1" x14ac:dyDescent="0.3">
      <c r="A201" s="47"/>
      <c r="B201" s="47"/>
      <c r="C201" s="47"/>
      <c r="D201" s="47"/>
      <c r="E201" s="45"/>
      <c r="F201" s="48"/>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row>
    <row r="202" spans="1:56" ht="16.5" customHeight="1" x14ac:dyDescent="0.3">
      <c r="A202" s="47"/>
      <c r="B202" s="47"/>
      <c r="C202" s="47"/>
      <c r="D202" s="47"/>
      <c r="E202" s="45"/>
      <c r="F202" s="48"/>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row>
    <row r="203" spans="1:56" ht="16.5" customHeight="1" x14ac:dyDescent="0.3">
      <c r="A203" s="47"/>
      <c r="B203" s="47"/>
      <c r="C203" s="47"/>
      <c r="D203" s="47"/>
      <c r="E203" s="45"/>
      <c r="F203" s="48"/>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row>
    <row r="204" spans="1:56" ht="16.5" customHeight="1" x14ac:dyDescent="0.3">
      <c r="A204" s="47"/>
      <c r="B204" s="47"/>
      <c r="C204" s="47"/>
      <c r="D204" s="47"/>
      <c r="E204" s="45"/>
      <c r="F204" s="48"/>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row>
    <row r="205" spans="1:56" ht="16.5" customHeight="1" x14ac:dyDescent="0.3">
      <c r="A205" s="47"/>
      <c r="B205" s="47"/>
      <c r="C205" s="47"/>
      <c r="D205" s="47"/>
      <c r="E205" s="45"/>
      <c r="F205" s="48"/>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row>
    <row r="206" spans="1:56" ht="16.5" customHeight="1" x14ac:dyDescent="0.3">
      <c r="A206" s="47"/>
      <c r="B206" s="47"/>
      <c r="C206" s="47"/>
      <c r="D206" s="47"/>
      <c r="E206" s="45"/>
      <c r="F206" s="48"/>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row>
    <row r="207" spans="1:56" ht="16.5" customHeight="1" x14ac:dyDescent="0.3">
      <c r="A207" s="47"/>
      <c r="B207" s="47"/>
      <c r="C207" s="47"/>
      <c r="D207" s="47"/>
      <c r="E207" s="45"/>
      <c r="F207" s="48"/>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row>
    <row r="208" spans="1:56" ht="16.5" customHeight="1" x14ac:dyDescent="0.3">
      <c r="A208" s="47"/>
      <c r="B208" s="47"/>
      <c r="C208" s="47"/>
      <c r="D208" s="47"/>
      <c r="E208" s="45"/>
      <c r="F208" s="48"/>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row>
    <row r="209" spans="1:56" ht="16.5" customHeight="1" x14ac:dyDescent="0.3">
      <c r="A209" s="47"/>
      <c r="B209" s="47"/>
      <c r="C209" s="47"/>
      <c r="D209" s="47"/>
      <c r="E209" s="45"/>
      <c r="F209" s="48"/>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row>
    <row r="210" spans="1:56" ht="16.5" customHeight="1" x14ac:dyDescent="0.3">
      <c r="A210" s="47"/>
      <c r="B210" s="47"/>
      <c r="C210" s="47"/>
      <c r="D210" s="47"/>
      <c r="E210" s="45"/>
      <c r="F210" s="48"/>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ht="16.5" customHeight="1" x14ac:dyDescent="0.3">
      <c r="A211" s="47"/>
      <c r="B211" s="47"/>
      <c r="C211" s="47"/>
      <c r="D211" s="47"/>
      <c r="E211" s="45"/>
      <c r="F211" s="48"/>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row>
    <row r="212" spans="1:56" ht="16.5" customHeight="1" x14ac:dyDescent="0.3">
      <c r="A212" s="47"/>
      <c r="B212" s="47"/>
      <c r="C212" s="47"/>
      <c r="D212" s="47"/>
      <c r="E212" s="45"/>
      <c r="F212" s="48"/>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row>
    <row r="213" spans="1:56" ht="16.5" customHeight="1" x14ac:dyDescent="0.3">
      <c r="A213" s="47"/>
      <c r="B213" s="47"/>
      <c r="C213" s="47"/>
      <c r="D213" s="47"/>
      <c r="E213" s="45"/>
      <c r="F213" s="48"/>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row>
    <row r="214" spans="1:56" ht="16.5" customHeight="1" x14ac:dyDescent="0.3">
      <c r="A214" s="47"/>
      <c r="B214" s="47"/>
      <c r="C214" s="47"/>
      <c r="D214" s="47"/>
      <c r="E214" s="45"/>
      <c r="F214" s="48"/>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row>
    <row r="215" spans="1:56" ht="16.5" customHeight="1" x14ac:dyDescent="0.3">
      <c r="A215" s="47"/>
      <c r="B215" s="47"/>
      <c r="C215" s="47"/>
      <c r="D215" s="47"/>
      <c r="E215" s="45"/>
      <c r="F215" s="48"/>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row>
    <row r="216" spans="1:56" ht="16.5" customHeight="1" x14ac:dyDescent="0.3">
      <c r="A216" s="47"/>
      <c r="B216" s="47"/>
      <c r="C216" s="47"/>
      <c r="D216" s="47"/>
      <c r="E216" s="45"/>
      <c r="F216" s="48"/>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row>
    <row r="217" spans="1:56" ht="16.5" customHeight="1" x14ac:dyDescent="0.3">
      <c r="A217" s="47"/>
      <c r="B217" s="47"/>
      <c r="C217" s="47"/>
      <c r="D217" s="47"/>
      <c r="E217" s="45"/>
      <c r="F217" s="48"/>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row>
    <row r="218" spans="1:56" ht="16.5" customHeight="1" x14ac:dyDescent="0.3">
      <c r="A218" s="47"/>
      <c r="B218" s="47"/>
      <c r="C218" s="47"/>
      <c r="D218" s="47"/>
      <c r="E218" s="45"/>
      <c r="F218" s="48"/>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row>
    <row r="219" spans="1:56" ht="16.5" customHeight="1" x14ac:dyDescent="0.3">
      <c r="A219" s="47"/>
      <c r="B219" s="47"/>
      <c r="C219" s="47"/>
      <c r="D219" s="47"/>
      <c r="E219" s="45"/>
      <c r="F219" s="48"/>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row>
    <row r="220" spans="1:56" ht="16.5" customHeight="1" x14ac:dyDescent="0.3">
      <c r="A220" s="47"/>
      <c r="B220" s="47"/>
      <c r="C220" s="47"/>
      <c r="D220" s="47"/>
      <c r="E220" s="45"/>
      <c r="F220" s="48"/>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row>
    <row r="221" spans="1:56" ht="16.5" customHeight="1" x14ac:dyDescent="0.3">
      <c r="A221" s="47"/>
      <c r="B221" s="47"/>
      <c r="C221" s="47"/>
      <c r="D221" s="47"/>
      <c r="E221" s="45"/>
      <c r="F221" s="48"/>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56" ht="16.5" customHeight="1" x14ac:dyDescent="0.3">
      <c r="A222" s="47"/>
      <c r="B222" s="47"/>
      <c r="C222" s="47"/>
      <c r="D222" s="47"/>
      <c r="E222" s="45"/>
      <c r="F222" s="48"/>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row>
    <row r="223" spans="1:56" ht="16.5" customHeight="1" x14ac:dyDescent="0.3">
      <c r="A223" s="47"/>
      <c r="B223" s="47"/>
      <c r="C223" s="47"/>
      <c r="D223" s="47"/>
      <c r="E223" s="45"/>
      <c r="F223" s="48"/>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row>
    <row r="224" spans="1:56" ht="16.5" customHeight="1" x14ac:dyDescent="0.3">
      <c r="A224" s="47"/>
      <c r="B224" s="47"/>
      <c r="C224" s="47"/>
      <c r="D224" s="47"/>
      <c r="E224" s="45"/>
      <c r="F224" s="48"/>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row>
    <row r="225" spans="1:56" ht="16.5" customHeight="1" x14ac:dyDescent="0.3">
      <c r="A225" s="47"/>
      <c r="B225" s="47"/>
      <c r="C225" s="47"/>
      <c r="D225" s="47"/>
      <c r="E225" s="45"/>
      <c r="F225" s="48"/>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row>
    <row r="226" spans="1:56" ht="16.5" customHeight="1" x14ac:dyDescent="0.3">
      <c r="A226" s="47"/>
      <c r="B226" s="47"/>
      <c r="C226" s="47"/>
      <c r="D226" s="47"/>
      <c r="E226" s="45"/>
      <c r="F226" s="48"/>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row>
    <row r="227" spans="1:56" ht="16.5" customHeight="1" x14ac:dyDescent="0.3">
      <c r="A227" s="47"/>
      <c r="B227" s="47"/>
      <c r="C227" s="47"/>
      <c r="D227" s="47"/>
      <c r="E227" s="45"/>
      <c r="F227" s="48"/>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row>
    <row r="228" spans="1:56" ht="16.5" customHeight="1" x14ac:dyDescent="0.3">
      <c r="A228" s="47"/>
      <c r="B228" s="47"/>
      <c r="C228" s="47"/>
      <c r="D228" s="47"/>
      <c r="E228" s="45"/>
      <c r="F228" s="48"/>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row>
    <row r="229" spans="1:56" ht="16.5" customHeight="1" x14ac:dyDescent="0.3">
      <c r="A229" s="47"/>
      <c r="B229" s="47"/>
      <c r="C229" s="47"/>
      <c r="D229" s="47"/>
      <c r="E229" s="45"/>
      <c r="F229" s="48"/>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row>
    <row r="230" spans="1:56" ht="16.5" customHeight="1" x14ac:dyDescent="0.3">
      <c r="A230" s="47"/>
      <c r="B230" s="47"/>
      <c r="C230" s="47"/>
      <c r="D230" s="47"/>
      <c r="E230" s="45"/>
      <c r="F230" s="48"/>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row>
    <row r="231" spans="1:56" ht="16.5" customHeight="1" x14ac:dyDescent="0.3">
      <c r="A231" s="47"/>
      <c r="B231" s="47"/>
      <c r="C231" s="47"/>
      <c r="D231" s="47"/>
      <c r="E231" s="45"/>
      <c r="F231" s="48"/>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row>
    <row r="232" spans="1:56" ht="16.5" customHeight="1" x14ac:dyDescent="0.3">
      <c r="A232" s="47"/>
      <c r="B232" s="47"/>
      <c r="C232" s="47"/>
      <c r="D232" s="47"/>
      <c r="E232" s="45"/>
      <c r="F232" s="48"/>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row>
    <row r="233" spans="1:56" ht="16.5" customHeight="1" x14ac:dyDescent="0.3">
      <c r="A233" s="47"/>
      <c r="B233" s="47"/>
      <c r="C233" s="47"/>
      <c r="D233" s="47"/>
      <c r="E233" s="45"/>
      <c r="F233" s="48"/>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56" ht="16.5" customHeight="1" x14ac:dyDescent="0.3">
      <c r="A234" s="47"/>
      <c r="B234" s="47"/>
      <c r="C234" s="47"/>
      <c r="D234" s="47"/>
      <c r="E234" s="45"/>
      <c r="F234" s="48"/>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row>
    <row r="235" spans="1:56" ht="16.5" customHeight="1" x14ac:dyDescent="0.3">
      <c r="A235" s="47"/>
      <c r="B235" s="47"/>
      <c r="C235" s="47"/>
      <c r="D235" s="47"/>
      <c r="E235" s="45"/>
      <c r="F235" s="48"/>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56" ht="16.5" customHeight="1" x14ac:dyDescent="0.3">
      <c r="A236" s="47"/>
      <c r="B236" s="47"/>
      <c r="C236" s="47"/>
      <c r="D236" s="47"/>
      <c r="E236" s="45"/>
      <c r="F236" s="48"/>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row>
    <row r="237" spans="1:56" ht="16.5" customHeight="1" x14ac:dyDescent="0.3">
      <c r="A237" s="47"/>
      <c r="B237" s="47"/>
      <c r="C237" s="47"/>
      <c r="D237" s="47"/>
      <c r="E237" s="45"/>
      <c r="F237" s="48"/>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row>
    <row r="238" spans="1:56" ht="16.5" customHeight="1" x14ac:dyDescent="0.3">
      <c r="A238" s="47"/>
      <c r="B238" s="47"/>
      <c r="C238" s="47"/>
      <c r="D238" s="47"/>
      <c r="E238" s="45"/>
      <c r="F238" s="48"/>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row>
    <row r="239" spans="1:56" ht="16.5" customHeight="1" x14ac:dyDescent="0.3">
      <c r="A239" s="47"/>
      <c r="B239" s="47"/>
      <c r="C239" s="47"/>
      <c r="D239" s="47"/>
      <c r="E239" s="45"/>
      <c r="F239" s="48"/>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row>
    <row r="240" spans="1:56" ht="16.5" customHeight="1" x14ac:dyDescent="0.3">
      <c r="A240" s="47"/>
      <c r="B240" s="47"/>
      <c r="C240" s="47"/>
      <c r="D240" s="47"/>
      <c r="E240" s="45"/>
      <c r="F240" s="48"/>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row>
    <row r="241" spans="1:56" ht="16.5" customHeight="1" x14ac:dyDescent="0.3">
      <c r="A241" s="47"/>
      <c r="B241" s="47"/>
      <c r="C241" s="47"/>
      <c r="D241" s="47"/>
      <c r="E241" s="45"/>
      <c r="F241" s="48"/>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row>
    <row r="242" spans="1:56" ht="16.5" customHeight="1" x14ac:dyDescent="0.3">
      <c r="A242" s="47"/>
      <c r="B242" s="47"/>
      <c r="C242" s="47"/>
      <c r="D242" s="47"/>
      <c r="E242" s="45"/>
      <c r="F242" s="48"/>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row>
    <row r="243" spans="1:56" ht="16.5" customHeight="1" x14ac:dyDescent="0.3">
      <c r="A243" s="47"/>
      <c r="B243" s="47"/>
      <c r="C243" s="47"/>
      <c r="D243" s="47"/>
      <c r="E243" s="45"/>
      <c r="F243" s="48"/>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row>
    <row r="244" spans="1:56" ht="16.5" customHeight="1" x14ac:dyDescent="0.3">
      <c r="A244" s="47"/>
      <c r="B244" s="47"/>
      <c r="C244" s="47"/>
      <c r="D244" s="47"/>
      <c r="E244" s="45"/>
      <c r="F244" s="48"/>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row>
    <row r="245" spans="1:56" ht="16.5" customHeight="1" x14ac:dyDescent="0.3">
      <c r="A245" s="47"/>
      <c r="B245" s="47"/>
      <c r="C245" s="47"/>
      <c r="D245" s="47"/>
      <c r="E245" s="45"/>
      <c r="F245" s="48"/>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row>
    <row r="246" spans="1:56" ht="16.5" customHeight="1" x14ac:dyDescent="0.3">
      <c r="A246" s="47"/>
      <c r="B246" s="47"/>
      <c r="C246" s="47"/>
      <c r="D246" s="47"/>
      <c r="E246" s="45"/>
      <c r="F246" s="48"/>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row>
    <row r="247" spans="1:56" ht="16.5" customHeight="1" x14ac:dyDescent="0.3">
      <c r="A247" s="47"/>
      <c r="B247" s="47"/>
      <c r="C247" s="47"/>
      <c r="D247" s="47"/>
      <c r="E247" s="45"/>
      <c r="F247" s="48"/>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row>
    <row r="248" spans="1:56" ht="16.5" customHeight="1" x14ac:dyDescent="0.3">
      <c r="A248" s="47"/>
      <c r="B248" s="47"/>
      <c r="C248" s="47"/>
      <c r="D248" s="47"/>
      <c r="E248" s="45"/>
      <c r="F248" s="48"/>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row>
    <row r="249" spans="1:56" ht="16.5" customHeight="1" x14ac:dyDescent="0.3">
      <c r="A249" s="47"/>
      <c r="B249" s="47"/>
      <c r="C249" s="47"/>
      <c r="D249" s="47"/>
      <c r="E249" s="45"/>
      <c r="F249" s="48"/>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row>
    <row r="250" spans="1:56" ht="16.5" customHeight="1" x14ac:dyDescent="0.3">
      <c r="A250" s="47"/>
      <c r="B250" s="47"/>
      <c r="C250" s="47"/>
      <c r="D250" s="47"/>
      <c r="E250" s="45"/>
      <c r="F250" s="48"/>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row>
    <row r="251" spans="1:56" ht="16.5" customHeight="1" x14ac:dyDescent="0.3">
      <c r="A251" s="47"/>
      <c r="B251" s="47"/>
      <c r="C251" s="47"/>
      <c r="D251" s="47"/>
      <c r="E251" s="45"/>
      <c r="F251" s="48"/>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row>
    <row r="252" spans="1:56" ht="16.5" customHeight="1" x14ac:dyDescent="0.3">
      <c r="A252" s="47"/>
      <c r="B252" s="47"/>
      <c r="C252" s="47"/>
      <c r="D252" s="47"/>
      <c r="E252" s="45"/>
      <c r="F252" s="48"/>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row>
    <row r="253" spans="1:56" ht="16.5" customHeight="1" x14ac:dyDescent="0.3">
      <c r="A253" s="47"/>
      <c r="B253" s="47"/>
      <c r="C253" s="47"/>
      <c r="D253" s="47"/>
      <c r="E253" s="45"/>
      <c r="F253" s="48"/>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row>
    <row r="254" spans="1:56" ht="16.5" customHeight="1" x14ac:dyDescent="0.3">
      <c r="A254" s="47"/>
      <c r="B254" s="47"/>
      <c r="C254" s="47"/>
      <c r="D254" s="47"/>
      <c r="E254" s="45"/>
      <c r="F254" s="48"/>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row>
    <row r="255" spans="1:56" ht="16.5" customHeight="1" x14ac:dyDescent="0.3">
      <c r="A255" s="47"/>
      <c r="B255" s="47"/>
      <c r="C255" s="47"/>
      <c r="D255" s="47"/>
      <c r="E255" s="45"/>
      <c r="F255" s="48"/>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row>
    <row r="256" spans="1:56" ht="16.5" customHeight="1" x14ac:dyDescent="0.3">
      <c r="A256" s="47"/>
      <c r="B256" s="47"/>
      <c r="C256" s="47"/>
      <c r="D256" s="47"/>
      <c r="E256" s="45"/>
      <c r="F256" s="48"/>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row>
    <row r="257" spans="1:56" ht="16.5" customHeight="1" x14ac:dyDescent="0.3">
      <c r="A257" s="47"/>
      <c r="B257" s="47"/>
      <c r="C257" s="47"/>
      <c r="D257" s="47"/>
      <c r="E257" s="45"/>
      <c r="F257" s="48"/>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row>
    <row r="258" spans="1:56" ht="16.5" customHeight="1" x14ac:dyDescent="0.3">
      <c r="A258" s="47"/>
      <c r="B258" s="47"/>
      <c r="C258" s="47"/>
      <c r="D258" s="47"/>
      <c r="E258" s="45"/>
      <c r="F258" s="48"/>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row>
    <row r="259" spans="1:56" ht="16.5" customHeight="1" x14ac:dyDescent="0.3">
      <c r="A259" s="47"/>
      <c r="B259" s="47"/>
      <c r="C259" s="47"/>
      <c r="D259" s="47"/>
      <c r="E259" s="45"/>
      <c r="F259" s="48"/>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row>
    <row r="260" spans="1:56" ht="16.5" customHeight="1" x14ac:dyDescent="0.3">
      <c r="A260" s="47"/>
      <c r="B260" s="47"/>
      <c r="C260" s="47"/>
      <c r="D260" s="47"/>
      <c r="E260" s="45"/>
      <c r="F260" s="48"/>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row>
    <row r="261" spans="1:56" ht="16.5" customHeight="1" x14ac:dyDescent="0.3">
      <c r="A261" s="47"/>
      <c r="B261" s="47"/>
      <c r="C261" s="47"/>
      <c r="D261" s="47"/>
      <c r="E261" s="45"/>
      <c r="F261" s="48"/>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row>
    <row r="262" spans="1:56" ht="16.5" customHeight="1" x14ac:dyDescent="0.3">
      <c r="A262" s="47"/>
      <c r="B262" s="47"/>
      <c r="C262" s="47"/>
      <c r="D262" s="47"/>
      <c r="E262" s="45"/>
      <c r="F262" s="48"/>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row>
    <row r="263" spans="1:56" ht="16.5" customHeight="1" x14ac:dyDescent="0.3">
      <c r="A263" s="47"/>
      <c r="B263" s="47"/>
      <c r="C263" s="47"/>
      <c r="D263" s="47"/>
      <c r="E263" s="45"/>
      <c r="F263" s="48"/>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row>
    <row r="264" spans="1:56" ht="16.5" customHeight="1" x14ac:dyDescent="0.3">
      <c r="A264" s="47"/>
      <c r="B264" s="47"/>
      <c r="C264" s="47"/>
      <c r="D264" s="47"/>
      <c r="E264" s="45"/>
      <c r="F264" s="48"/>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row>
    <row r="265" spans="1:56" ht="16.5" customHeight="1" x14ac:dyDescent="0.3">
      <c r="A265" s="47"/>
      <c r="B265" s="47"/>
      <c r="C265" s="47"/>
      <c r="D265" s="47"/>
      <c r="E265" s="45"/>
      <c r="F265" s="48"/>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row>
    <row r="266" spans="1:56" ht="16.5" customHeight="1" x14ac:dyDescent="0.3">
      <c r="A266" s="47"/>
      <c r="B266" s="47"/>
      <c r="C266" s="47"/>
      <c r="D266" s="47"/>
      <c r="E266" s="45"/>
      <c r="F266" s="48"/>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row>
    <row r="267" spans="1:56" ht="16.5" customHeight="1" x14ac:dyDescent="0.3">
      <c r="A267" s="47"/>
      <c r="B267" s="47"/>
      <c r="C267" s="47"/>
      <c r="D267" s="47"/>
      <c r="E267" s="45"/>
      <c r="F267" s="48"/>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row>
    <row r="268" spans="1:56" ht="16.5" customHeight="1" x14ac:dyDescent="0.3">
      <c r="A268" s="47"/>
      <c r="B268" s="47"/>
      <c r="C268" s="47"/>
      <c r="D268" s="47"/>
      <c r="E268" s="45"/>
      <c r="F268" s="48"/>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row>
    <row r="269" spans="1:56" ht="16.5" customHeight="1" x14ac:dyDescent="0.3">
      <c r="A269" s="47"/>
      <c r="B269" s="47"/>
      <c r="C269" s="47"/>
      <c r="D269" s="47"/>
      <c r="E269" s="45"/>
      <c r="F269" s="48"/>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row>
    <row r="270" spans="1:56" ht="16.5" customHeight="1" x14ac:dyDescent="0.3">
      <c r="A270" s="47"/>
      <c r="B270" s="47"/>
      <c r="C270" s="47"/>
      <c r="D270" s="47"/>
      <c r="E270" s="45"/>
      <c r="F270" s="48"/>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row>
    <row r="271" spans="1:56" ht="16.5" customHeight="1" x14ac:dyDescent="0.3">
      <c r="A271" s="47"/>
      <c r="B271" s="47"/>
      <c r="C271" s="47"/>
      <c r="D271" s="47"/>
      <c r="E271" s="45"/>
      <c r="F271" s="48"/>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row>
    <row r="272" spans="1:56" ht="16.5" customHeight="1" x14ac:dyDescent="0.3">
      <c r="A272" s="47"/>
      <c r="B272" s="47"/>
      <c r="C272" s="47"/>
      <c r="D272" s="47"/>
      <c r="E272" s="45"/>
      <c r="F272" s="48"/>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row>
    <row r="273" spans="1:56" ht="16.5" customHeight="1" x14ac:dyDescent="0.3">
      <c r="A273" s="47"/>
      <c r="B273" s="47"/>
      <c r="C273" s="47"/>
      <c r="D273" s="47"/>
      <c r="E273" s="45"/>
      <c r="F273" s="48"/>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row>
    <row r="274" spans="1:56" ht="16.5" customHeight="1" x14ac:dyDescent="0.3">
      <c r="A274" s="47"/>
      <c r="B274" s="47"/>
      <c r="C274" s="47"/>
      <c r="D274" s="47"/>
      <c r="E274" s="45"/>
      <c r="F274" s="48"/>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row>
    <row r="275" spans="1:56" ht="16.5" customHeight="1" x14ac:dyDescent="0.3">
      <c r="A275" s="47"/>
      <c r="B275" s="47"/>
      <c r="C275" s="47"/>
      <c r="D275" s="47"/>
      <c r="E275" s="45"/>
      <c r="F275" s="48"/>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row>
    <row r="276" spans="1:56" ht="16.5" customHeight="1" x14ac:dyDescent="0.3">
      <c r="A276" s="47"/>
      <c r="B276" s="47"/>
      <c r="C276" s="47"/>
      <c r="D276" s="47"/>
      <c r="E276" s="45"/>
      <c r="F276" s="48"/>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row>
    <row r="277" spans="1:56" ht="16.5" customHeight="1" x14ac:dyDescent="0.3">
      <c r="A277" s="47"/>
      <c r="B277" s="47"/>
      <c r="C277" s="47"/>
      <c r="D277" s="47"/>
      <c r="E277" s="45"/>
      <c r="F277" s="48"/>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row>
    <row r="278" spans="1:56" ht="16.5" customHeight="1" x14ac:dyDescent="0.3">
      <c r="A278" s="47"/>
      <c r="B278" s="47"/>
      <c r="C278" s="47"/>
      <c r="D278" s="47"/>
      <c r="E278" s="45"/>
      <c r="F278" s="48"/>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row>
    <row r="279" spans="1:56" ht="16.5" customHeight="1" x14ac:dyDescent="0.3">
      <c r="A279" s="47"/>
      <c r="B279" s="47"/>
      <c r="C279" s="47"/>
      <c r="D279" s="47"/>
      <c r="E279" s="45"/>
      <c r="F279" s="48"/>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row>
    <row r="280" spans="1:56" ht="16.5" customHeight="1" x14ac:dyDescent="0.3">
      <c r="A280" s="47"/>
      <c r="B280" s="47"/>
      <c r="C280" s="47"/>
      <c r="D280" s="47"/>
      <c r="E280" s="45"/>
      <c r="F280" s="48"/>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row>
    <row r="281" spans="1:56" ht="16.5" customHeight="1" x14ac:dyDescent="0.3">
      <c r="A281" s="47"/>
      <c r="B281" s="47"/>
      <c r="C281" s="47"/>
      <c r="D281" s="47"/>
      <c r="E281" s="45"/>
      <c r="F281" s="48"/>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row>
    <row r="282" spans="1:56" ht="16.5" customHeight="1" x14ac:dyDescent="0.3">
      <c r="A282" s="47"/>
      <c r="B282" s="47"/>
      <c r="C282" s="47"/>
      <c r="D282" s="47"/>
      <c r="E282" s="45"/>
      <c r="F282" s="48"/>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row>
    <row r="283" spans="1:56" ht="16.5" customHeight="1" x14ac:dyDescent="0.3">
      <c r="A283" s="47"/>
      <c r="B283" s="47"/>
      <c r="C283" s="47"/>
      <c r="D283" s="47"/>
      <c r="E283" s="45"/>
      <c r="F283" s="48"/>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row>
    <row r="284" spans="1:56" ht="16.5" customHeight="1" x14ac:dyDescent="0.3">
      <c r="A284" s="47"/>
      <c r="B284" s="47"/>
      <c r="C284" s="47"/>
      <c r="D284" s="47"/>
      <c r="E284" s="45"/>
      <c r="F284" s="48"/>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row>
    <row r="285" spans="1:56" ht="16.5" customHeight="1" x14ac:dyDescent="0.3">
      <c r="A285" s="47"/>
      <c r="B285" s="47"/>
      <c r="C285" s="47"/>
      <c r="D285" s="47"/>
      <c r="E285" s="45"/>
      <c r="F285" s="48"/>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row>
    <row r="286" spans="1:56" ht="16.5" customHeight="1" x14ac:dyDescent="0.3">
      <c r="A286" s="47"/>
      <c r="B286" s="47"/>
      <c r="C286" s="47"/>
      <c r="D286" s="47"/>
      <c r="E286" s="45"/>
      <c r="F286" s="48"/>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row>
    <row r="287" spans="1:56" ht="16.5" customHeight="1" x14ac:dyDescent="0.3">
      <c r="A287" s="47"/>
      <c r="B287" s="47"/>
      <c r="C287" s="47"/>
      <c r="D287" s="47"/>
      <c r="E287" s="45"/>
      <c r="F287" s="48"/>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row>
    <row r="288" spans="1:56" ht="16.5" customHeight="1" x14ac:dyDescent="0.3">
      <c r="A288" s="47"/>
      <c r="B288" s="47"/>
      <c r="C288" s="47"/>
      <c r="D288" s="47"/>
      <c r="E288" s="45"/>
      <c r="F288" s="48"/>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row>
    <row r="289" spans="1:56" ht="16.5" customHeight="1" x14ac:dyDescent="0.3">
      <c r="A289" s="47"/>
      <c r="B289" s="47"/>
      <c r="C289" s="47"/>
      <c r="D289" s="47"/>
      <c r="E289" s="45"/>
      <c r="F289" s="48"/>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row>
    <row r="290" spans="1:56" ht="16.5" customHeight="1" x14ac:dyDescent="0.3">
      <c r="A290" s="47"/>
      <c r="B290" s="47"/>
      <c r="C290" s="47"/>
      <c r="D290" s="47"/>
      <c r="E290" s="45"/>
      <c r="F290" s="48"/>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row>
    <row r="291" spans="1:56" ht="16.5" customHeight="1" x14ac:dyDescent="0.3">
      <c r="A291" s="47"/>
      <c r="B291" s="47"/>
      <c r="C291" s="47"/>
      <c r="D291" s="47"/>
      <c r="E291" s="45"/>
      <c r="F291" s="48"/>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row>
    <row r="292" spans="1:56" ht="16.5" customHeight="1" x14ac:dyDescent="0.3">
      <c r="A292" s="47"/>
      <c r="B292" s="47"/>
      <c r="C292" s="47"/>
      <c r="D292" s="47"/>
      <c r="E292" s="45"/>
      <c r="F292" s="48"/>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row>
    <row r="293" spans="1:56" ht="16.5" customHeight="1" x14ac:dyDescent="0.3">
      <c r="A293" s="47"/>
      <c r="B293" s="47"/>
      <c r="C293" s="47"/>
      <c r="D293" s="47"/>
      <c r="E293" s="45"/>
      <c r="F293" s="48"/>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row>
    <row r="294" spans="1:56" ht="16.5" customHeight="1" x14ac:dyDescent="0.3">
      <c r="A294" s="47"/>
      <c r="B294" s="47"/>
      <c r="C294" s="47"/>
      <c r="D294" s="47"/>
      <c r="E294" s="45"/>
      <c r="F294" s="48"/>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row>
    <row r="295" spans="1:56" ht="16.5" customHeight="1" x14ac:dyDescent="0.3">
      <c r="A295" s="47"/>
      <c r="B295" s="47"/>
      <c r="C295" s="47"/>
      <c r="D295" s="47"/>
      <c r="E295" s="45"/>
      <c r="F295" s="48"/>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row>
    <row r="296" spans="1:56" ht="16.5" customHeight="1" x14ac:dyDescent="0.3">
      <c r="A296" s="47"/>
      <c r="B296" s="47"/>
      <c r="C296" s="47"/>
      <c r="D296" s="47"/>
      <c r="E296" s="45"/>
      <c r="F296" s="48"/>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row>
    <row r="297" spans="1:56" ht="16.5" customHeight="1" x14ac:dyDescent="0.3">
      <c r="A297" s="47"/>
      <c r="B297" s="47"/>
      <c r="C297" s="47"/>
      <c r="D297" s="47"/>
      <c r="E297" s="45"/>
      <c r="F297" s="48"/>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row>
    <row r="298" spans="1:56" ht="16.5" customHeight="1" x14ac:dyDescent="0.3">
      <c r="A298" s="47"/>
      <c r="B298" s="47"/>
      <c r="C298" s="47"/>
      <c r="D298" s="47"/>
      <c r="E298" s="45"/>
      <c r="F298" s="48"/>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row>
    <row r="299" spans="1:56" ht="16.5" customHeight="1" x14ac:dyDescent="0.3">
      <c r="A299" s="47"/>
      <c r="B299" s="47"/>
      <c r="C299" s="47"/>
      <c r="D299" s="47"/>
      <c r="E299" s="45"/>
      <c r="F299" s="48"/>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row>
    <row r="300" spans="1:56" ht="16.5" customHeight="1" x14ac:dyDescent="0.3">
      <c r="A300" s="47"/>
      <c r="B300" s="47"/>
      <c r="C300" s="47"/>
      <c r="D300" s="47"/>
      <c r="E300" s="45"/>
      <c r="F300" s="48"/>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row>
    <row r="301" spans="1:56" ht="16.5" customHeight="1" x14ac:dyDescent="0.3">
      <c r="A301" s="47"/>
      <c r="B301" s="47"/>
      <c r="C301" s="47"/>
      <c r="D301" s="47"/>
      <c r="E301" s="45"/>
      <c r="F301" s="48"/>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row>
    <row r="302" spans="1:56" ht="16.5" customHeight="1" x14ac:dyDescent="0.3">
      <c r="A302" s="47"/>
      <c r="B302" s="47"/>
      <c r="C302" s="47"/>
      <c r="D302" s="47"/>
      <c r="E302" s="45"/>
      <c r="F302" s="48"/>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row>
    <row r="303" spans="1:56" ht="16.5" customHeight="1" x14ac:dyDescent="0.3">
      <c r="A303" s="47"/>
      <c r="B303" s="47"/>
      <c r="C303" s="47"/>
      <c r="D303" s="47"/>
      <c r="E303" s="45"/>
      <c r="F303" s="48"/>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row>
    <row r="304" spans="1:56" ht="16.5" customHeight="1" x14ac:dyDescent="0.3">
      <c r="A304" s="47"/>
      <c r="B304" s="47"/>
      <c r="C304" s="47"/>
      <c r="D304" s="47"/>
      <c r="E304" s="45"/>
      <c r="F304" s="48"/>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row>
    <row r="305" spans="1:56" ht="16.5" customHeight="1" x14ac:dyDescent="0.3">
      <c r="A305" s="47"/>
      <c r="B305" s="47"/>
      <c r="C305" s="47"/>
      <c r="D305" s="47"/>
      <c r="E305" s="45"/>
      <c r="F305" s="48"/>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row>
    <row r="306" spans="1:56" ht="16.5" customHeight="1" x14ac:dyDescent="0.3">
      <c r="A306" s="47"/>
      <c r="B306" s="47"/>
      <c r="C306" s="47"/>
      <c r="D306" s="47"/>
      <c r="E306" s="45"/>
      <c r="F306" s="48"/>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row>
    <row r="307" spans="1:56" ht="16.5" customHeight="1" x14ac:dyDescent="0.3">
      <c r="A307" s="47"/>
      <c r="B307" s="47"/>
      <c r="C307" s="47"/>
      <c r="D307" s="47"/>
      <c r="E307" s="45"/>
      <c r="F307" s="48"/>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row>
    <row r="308" spans="1:56" ht="16.5" customHeight="1" x14ac:dyDescent="0.3">
      <c r="A308" s="47"/>
      <c r="B308" s="47"/>
      <c r="C308" s="47"/>
      <c r="D308" s="47"/>
      <c r="E308" s="45"/>
      <c r="F308" s="48"/>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row>
    <row r="309" spans="1:56" ht="16.5" customHeight="1" x14ac:dyDescent="0.3">
      <c r="A309" s="47"/>
      <c r="B309" s="47"/>
      <c r="C309" s="47"/>
      <c r="D309" s="47"/>
      <c r="E309" s="45"/>
      <c r="F309" s="48"/>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row>
    <row r="310" spans="1:56" ht="16.5" customHeight="1" x14ac:dyDescent="0.3">
      <c r="A310" s="47"/>
      <c r="B310" s="47"/>
      <c r="C310" s="47"/>
      <c r="D310" s="47"/>
      <c r="E310" s="45"/>
      <c r="F310" s="48"/>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row>
    <row r="311" spans="1:56" ht="16.5" customHeight="1" x14ac:dyDescent="0.3">
      <c r="A311" s="47"/>
      <c r="B311" s="47"/>
      <c r="C311" s="47"/>
      <c r="D311" s="47"/>
      <c r="E311" s="45"/>
      <c r="F311" s="48"/>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row>
    <row r="312" spans="1:56" ht="16.5" customHeight="1" x14ac:dyDescent="0.3">
      <c r="A312" s="47"/>
      <c r="B312" s="47"/>
      <c r="C312" s="47"/>
      <c r="D312" s="47"/>
      <c r="E312" s="45"/>
      <c r="F312" s="48"/>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row>
    <row r="313" spans="1:56" ht="16.5" customHeight="1" x14ac:dyDescent="0.3">
      <c r="A313" s="47"/>
      <c r="B313" s="47"/>
      <c r="C313" s="47"/>
      <c r="D313" s="47"/>
      <c r="E313" s="45"/>
      <c r="F313" s="48"/>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row>
    <row r="314" spans="1:56" ht="16.5" customHeight="1" x14ac:dyDescent="0.3">
      <c r="A314" s="47"/>
      <c r="B314" s="47"/>
      <c r="C314" s="47"/>
      <c r="D314" s="47"/>
      <c r="E314" s="45"/>
      <c r="F314" s="48"/>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row>
    <row r="315" spans="1:56" ht="16.5" customHeight="1" x14ac:dyDescent="0.3">
      <c r="A315" s="47"/>
      <c r="B315" s="47"/>
      <c r="C315" s="47"/>
      <c r="D315" s="47"/>
      <c r="E315" s="45"/>
      <c r="F315" s="48"/>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row>
    <row r="316" spans="1:56" ht="16.5" customHeight="1" x14ac:dyDescent="0.3">
      <c r="A316" s="47"/>
      <c r="B316" s="47"/>
      <c r="C316" s="47"/>
      <c r="D316" s="47"/>
      <c r="E316" s="45"/>
      <c r="F316" s="48"/>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row>
    <row r="317" spans="1:56" ht="16.5" customHeight="1" x14ac:dyDescent="0.3">
      <c r="A317" s="47"/>
      <c r="B317" s="47"/>
      <c r="C317" s="47"/>
      <c r="D317" s="47"/>
      <c r="E317" s="45"/>
      <c r="F317" s="48"/>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row>
    <row r="318" spans="1:56" ht="16.5" customHeight="1" x14ac:dyDescent="0.3">
      <c r="A318" s="47"/>
      <c r="B318" s="47"/>
      <c r="C318" s="47"/>
      <c r="D318" s="47"/>
      <c r="E318" s="45"/>
      <c r="F318" s="48"/>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row>
    <row r="319" spans="1:56" ht="16.5" customHeight="1" x14ac:dyDescent="0.3">
      <c r="A319" s="47"/>
      <c r="B319" s="47"/>
      <c r="C319" s="47"/>
      <c r="D319" s="47"/>
      <c r="E319" s="45"/>
      <c r="F319" s="48"/>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row>
    <row r="320" spans="1:56" ht="16.5" customHeight="1" x14ac:dyDescent="0.3">
      <c r="A320" s="47"/>
      <c r="B320" s="47"/>
      <c r="C320" s="47"/>
      <c r="D320" s="47"/>
      <c r="E320" s="45"/>
      <c r="F320" s="48"/>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row>
    <row r="321" spans="1:56" ht="16.5" customHeight="1" x14ac:dyDescent="0.3">
      <c r="A321" s="47"/>
      <c r="B321" s="47"/>
      <c r="C321" s="47"/>
      <c r="D321" s="47"/>
      <c r="E321" s="45"/>
      <c r="F321" s="48"/>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row>
    <row r="322" spans="1:56" ht="16.5" customHeight="1" x14ac:dyDescent="0.3">
      <c r="A322" s="47"/>
      <c r="B322" s="47"/>
      <c r="C322" s="47"/>
      <c r="D322" s="47"/>
      <c r="E322" s="45"/>
      <c r="F322" s="48"/>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row>
    <row r="323" spans="1:56" ht="16.5" customHeight="1" x14ac:dyDescent="0.3">
      <c r="A323" s="47"/>
      <c r="B323" s="47"/>
      <c r="C323" s="47"/>
      <c r="D323" s="47"/>
      <c r="E323" s="45"/>
      <c r="F323" s="48"/>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row>
    <row r="324" spans="1:56" ht="16.5" customHeight="1" x14ac:dyDescent="0.3">
      <c r="A324" s="47"/>
      <c r="B324" s="47"/>
      <c r="C324" s="47"/>
      <c r="D324" s="47"/>
      <c r="E324" s="45"/>
      <c r="F324" s="48"/>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row>
    <row r="325" spans="1:56" ht="16.5" customHeight="1" x14ac:dyDescent="0.3">
      <c r="A325" s="47"/>
      <c r="B325" s="47"/>
      <c r="C325" s="47"/>
      <c r="D325" s="47"/>
      <c r="E325" s="45"/>
      <c r="F325" s="48"/>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row>
    <row r="326" spans="1:56" ht="16.5" customHeight="1" x14ac:dyDescent="0.3">
      <c r="A326" s="47"/>
      <c r="B326" s="47"/>
      <c r="C326" s="47"/>
      <c r="D326" s="47"/>
      <c r="E326" s="45"/>
      <c r="F326" s="48"/>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row>
    <row r="327" spans="1:56" ht="16.5" customHeight="1" x14ac:dyDescent="0.3">
      <c r="A327" s="47"/>
      <c r="B327" s="47"/>
      <c r="C327" s="47"/>
      <c r="D327" s="47"/>
      <c r="E327" s="45"/>
      <c r="F327" s="48"/>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row>
    <row r="328" spans="1:56" ht="16.5" customHeight="1" x14ac:dyDescent="0.3">
      <c r="A328" s="47"/>
      <c r="B328" s="47"/>
      <c r="C328" s="47"/>
      <c r="D328" s="47"/>
      <c r="E328" s="45"/>
      <c r="F328" s="48"/>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row>
    <row r="329" spans="1:56" ht="16.5" customHeight="1" x14ac:dyDescent="0.3">
      <c r="A329" s="47"/>
      <c r="B329" s="47"/>
      <c r="C329" s="47"/>
      <c r="D329" s="47"/>
      <c r="E329" s="45"/>
      <c r="F329" s="48"/>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row>
    <row r="330" spans="1:56" ht="16.5" customHeight="1" x14ac:dyDescent="0.3">
      <c r="A330" s="47"/>
      <c r="B330" s="47"/>
      <c r="C330" s="47"/>
      <c r="D330" s="47"/>
      <c r="E330" s="45"/>
      <c r="F330" s="48"/>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row>
    <row r="331" spans="1:56" ht="16.5" customHeight="1" x14ac:dyDescent="0.3">
      <c r="A331" s="47"/>
      <c r="B331" s="47"/>
      <c r="C331" s="47"/>
      <c r="D331" s="47"/>
      <c r="E331" s="45"/>
      <c r="F331" s="48"/>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row>
    <row r="332" spans="1:56" ht="16.5" customHeight="1" x14ac:dyDescent="0.3">
      <c r="A332" s="47"/>
      <c r="B332" s="47"/>
      <c r="C332" s="47"/>
      <c r="D332" s="47"/>
      <c r="E332" s="45"/>
      <c r="F332" s="48"/>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row>
    <row r="333" spans="1:56" ht="16.5" customHeight="1" x14ac:dyDescent="0.3">
      <c r="A333" s="47"/>
      <c r="B333" s="47"/>
      <c r="C333" s="47"/>
      <c r="D333" s="47"/>
      <c r="E333" s="45"/>
      <c r="F333" s="48"/>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row>
    <row r="334" spans="1:56" ht="16.5" customHeight="1" x14ac:dyDescent="0.3">
      <c r="A334" s="47"/>
      <c r="B334" s="47"/>
      <c r="C334" s="47"/>
      <c r="D334" s="47"/>
      <c r="E334" s="45"/>
      <c r="F334" s="48"/>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row>
    <row r="335" spans="1:56" ht="16.5" customHeight="1" x14ac:dyDescent="0.3">
      <c r="A335" s="47"/>
      <c r="B335" s="47"/>
      <c r="C335" s="47"/>
      <c r="D335" s="47"/>
      <c r="E335" s="45"/>
      <c r="F335" s="48"/>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row>
    <row r="336" spans="1:56" ht="16.5" customHeight="1" x14ac:dyDescent="0.3">
      <c r="A336" s="47"/>
      <c r="B336" s="47"/>
      <c r="C336" s="47"/>
      <c r="D336" s="47"/>
      <c r="E336" s="45"/>
      <c r="F336" s="48"/>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row>
    <row r="337" spans="1:56" ht="16.5" customHeight="1" x14ac:dyDescent="0.3">
      <c r="A337" s="47"/>
      <c r="B337" s="47"/>
      <c r="C337" s="47"/>
      <c r="D337" s="47"/>
      <c r="E337" s="45"/>
      <c r="F337" s="48"/>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row>
    <row r="338" spans="1:56" ht="16.5" customHeight="1" x14ac:dyDescent="0.3">
      <c r="A338" s="47"/>
      <c r="B338" s="47"/>
      <c r="C338" s="47"/>
      <c r="D338" s="47"/>
      <c r="E338" s="45"/>
      <c r="F338" s="48"/>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row>
    <row r="339" spans="1:56" ht="16.5" customHeight="1" x14ac:dyDescent="0.3">
      <c r="A339" s="47"/>
      <c r="B339" s="47"/>
      <c r="C339" s="47"/>
      <c r="D339" s="47"/>
      <c r="E339" s="45"/>
      <c r="F339" s="48"/>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row>
    <row r="340" spans="1:56" ht="16.5" customHeight="1" x14ac:dyDescent="0.3">
      <c r="A340" s="47"/>
      <c r="B340" s="47"/>
      <c r="C340" s="47"/>
      <c r="D340" s="47"/>
      <c r="E340" s="45"/>
      <c r="F340" s="48"/>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row>
    <row r="341" spans="1:56" ht="16.5" customHeight="1" x14ac:dyDescent="0.3">
      <c r="A341" s="47"/>
      <c r="B341" s="47"/>
      <c r="C341" s="47"/>
      <c r="D341" s="47"/>
      <c r="E341" s="45"/>
      <c r="F341" s="48"/>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row>
    <row r="342" spans="1:56" ht="16.5" customHeight="1" x14ac:dyDescent="0.3">
      <c r="A342" s="47"/>
      <c r="B342" s="47"/>
      <c r="C342" s="47"/>
      <c r="D342" s="47"/>
      <c r="E342" s="45"/>
      <c r="F342" s="48"/>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row>
    <row r="343" spans="1:56" ht="16.5" customHeight="1" x14ac:dyDescent="0.3">
      <c r="A343" s="47"/>
      <c r="B343" s="47"/>
      <c r="C343" s="47"/>
      <c r="D343" s="47"/>
      <c r="E343" s="45"/>
      <c r="F343" s="48"/>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row>
    <row r="344" spans="1:56" ht="16.5" customHeight="1" x14ac:dyDescent="0.3">
      <c r="A344" s="47"/>
      <c r="B344" s="47"/>
      <c r="C344" s="47"/>
      <c r="D344" s="47"/>
      <c r="E344" s="45"/>
      <c r="F344" s="48"/>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row>
    <row r="345" spans="1:56" ht="16.5" customHeight="1" x14ac:dyDescent="0.3">
      <c r="A345" s="47"/>
      <c r="B345" s="47"/>
      <c r="C345" s="47"/>
      <c r="D345" s="47"/>
      <c r="E345" s="45"/>
      <c r="F345" s="48"/>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row>
    <row r="346" spans="1:56" ht="16.5" customHeight="1" x14ac:dyDescent="0.3">
      <c r="A346" s="47"/>
      <c r="B346" s="47"/>
      <c r="C346" s="47"/>
      <c r="D346" s="47"/>
      <c r="E346" s="45"/>
      <c r="F346" s="48"/>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row>
    <row r="347" spans="1:56" ht="16.5" customHeight="1" x14ac:dyDescent="0.3">
      <c r="A347" s="47"/>
      <c r="B347" s="47"/>
      <c r="C347" s="47"/>
      <c r="D347" s="47"/>
      <c r="E347" s="45"/>
      <c r="F347" s="48"/>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row>
    <row r="348" spans="1:56" ht="16.5" customHeight="1" x14ac:dyDescent="0.3">
      <c r="A348" s="47"/>
      <c r="B348" s="47"/>
      <c r="C348" s="47"/>
      <c r="D348" s="47"/>
      <c r="E348" s="45"/>
      <c r="F348" s="48"/>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row>
    <row r="349" spans="1:56" ht="16.5" customHeight="1" x14ac:dyDescent="0.3">
      <c r="A349" s="47"/>
      <c r="B349" s="47"/>
      <c r="C349" s="47"/>
      <c r="D349" s="47"/>
      <c r="E349" s="45"/>
      <c r="F349" s="48"/>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row>
    <row r="350" spans="1:56" ht="16.5" customHeight="1" x14ac:dyDescent="0.3">
      <c r="A350" s="47"/>
      <c r="B350" s="47"/>
      <c r="C350" s="47"/>
      <c r="D350" s="47"/>
      <c r="E350" s="45"/>
      <c r="F350" s="48"/>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row>
    <row r="351" spans="1:56" ht="16.5" customHeight="1" x14ac:dyDescent="0.3">
      <c r="A351" s="47"/>
      <c r="B351" s="47"/>
      <c r="C351" s="47"/>
      <c r="D351" s="47"/>
      <c r="E351" s="45"/>
      <c r="F351" s="48"/>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row>
    <row r="352" spans="1:56" ht="16.5" customHeight="1" x14ac:dyDescent="0.3">
      <c r="A352" s="47"/>
      <c r="B352" s="47"/>
      <c r="C352" s="47"/>
      <c r="D352" s="47"/>
      <c r="E352" s="45"/>
      <c r="F352" s="48"/>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row>
    <row r="353" spans="1:56" ht="16.5" customHeight="1" x14ac:dyDescent="0.3">
      <c r="A353" s="47"/>
      <c r="B353" s="47"/>
      <c r="C353" s="47"/>
      <c r="D353" s="47"/>
      <c r="E353" s="45"/>
      <c r="F353" s="48"/>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row>
    <row r="354" spans="1:56" ht="16.5" customHeight="1" x14ac:dyDescent="0.3">
      <c r="A354" s="47"/>
      <c r="B354" s="47"/>
      <c r="C354" s="47"/>
      <c r="D354" s="47"/>
      <c r="E354" s="45"/>
      <c r="F354" s="48"/>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row>
    <row r="355" spans="1:56" ht="16.5" customHeight="1" x14ac:dyDescent="0.3">
      <c r="A355" s="47"/>
      <c r="B355" s="47"/>
      <c r="C355" s="47"/>
      <c r="D355" s="47"/>
      <c r="E355" s="45"/>
      <c r="F355" s="48"/>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row>
    <row r="356" spans="1:56" ht="16.5" customHeight="1" x14ac:dyDescent="0.3">
      <c r="A356" s="47"/>
      <c r="B356" s="47"/>
      <c r="C356" s="47"/>
      <c r="D356" s="47"/>
      <c r="E356" s="45"/>
      <c r="F356" s="48"/>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row>
    <row r="357" spans="1:56" ht="16.5" customHeight="1" x14ac:dyDescent="0.3">
      <c r="A357" s="47"/>
      <c r="B357" s="47"/>
      <c r="C357" s="47"/>
      <c r="D357" s="47"/>
      <c r="E357" s="45"/>
      <c r="F357" s="48"/>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row>
    <row r="358" spans="1:56" ht="16.5" customHeight="1" x14ac:dyDescent="0.3">
      <c r="A358" s="47"/>
      <c r="B358" s="47"/>
      <c r="C358" s="47"/>
      <c r="D358" s="47"/>
      <c r="E358" s="45"/>
      <c r="F358" s="48"/>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row>
    <row r="359" spans="1:56" ht="16.5" customHeight="1" x14ac:dyDescent="0.3">
      <c r="A359" s="47"/>
      <c r="B359" s="47"/>
      <c r="C359" s="47"/>
      <c r="D359" s="47"/>
      <c r="E359" s="45"/>
      <c r="F359" s="48"/>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row>
    <row r="360" spans="1:56" ht="16.5" customHeight="1" x14ac:dyDescent="0.3">
      <c r="A360" s="47"/>
      <c r="B360" s="47"/>
      <c r="C360" s="47"/>
      <c r="D360" s="47"/>
      <c r="E360" s="45"/>
      <c r="F360" s="48"/>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row>
    <row r="361" spans="1:56" ht="16.5" customHeight="1" x14ac:dyDescent="0.3">
      <c r="A361" s="47"/>
      <c r="B361" s="47"/>
      <c r="C361" s="47"/>
      <c r="D361" s="47"/>
      <c r="E361" s="45"/>
      <c r="F361" s="48"/>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row>
    <row r="362" spans="1:56" ht="16.5" customHeight="1" x14ac:dyDescent="0.3">
      <c r="A362" s="47"/>
      <c r="B362" s="47"/>
      <c r="C362" s="47"/>
      <c r="D362" s="47"/>
      <c r="E362" s="45"/>
      <c r="F362" s="48"/>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row>
    <row r="363" spans="1:56" ht="16.5" customHeight="1" x14ac:dyDescent="0.3">
      <c r="A363" s="47"/>
      <c r="B363" s="47"/>
      <c r="C363" s="47"/>
      <c r="D363" s="47"/>
      <c r="E363" s="45"/>
      <c r="F363" s="48"/>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row>
    <row r="364" spans="1:56" ht="16.5" customHeight="1" x14ac:dyDescent="0.3">
      <c r="A364" s="47"/>
      <c r="B364" s="47"/>
      <c r="C364" s="47"/>
      <c r="D364" s="47"/>
      <c r="E364" s="45"/>
      <c r="F364" s="48"/>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row>
    <row r="365" spans="1:56" ht="16.5" customHeight="1" x14ac:dyDescent="0.3">
      <c r="A365" s="47"/>
      <c r="B365" s="47"/>
      <c r="C365" s="47"/>
      <c r="D365" s="47"/>
      <c r="E365" s="45"/>
      <c r="F365" s="48"/>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ht="16.5" customHeight="1" x14ac:dyDescent="0.3">
      <c r="A366" s="47"/>
      <c r="B366" s="47"/>
      <c r="C366" s="47"/>
      <c r="D366" s="47"/>
      <c r="E366" s="45"/>
      <c r="F366" s="48"/>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ht="16.5" customHeight="1" x14ac:dyDescent="0.3">
      <c r="A367" s="47"/>
      <c r="B367" s="47"/>
      <c r="C367" s="47"/>
      <c r="D367" s="47"/>
      <c r="E367" s="45"/>
      <c r="F367" s="48"/>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ht="16.5" customHeight="1" x14ac:dyDescent="0.3">
      <c r="A368" s="47"/>
      <c r="B368" s="47"/>
      <c r="C368" s="47"/>
      <c r="D368" s="47"/>
      <c r="E368" s="45"/>
      <c r="F368" s="48"/>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ht="16.5" customHeight="1" x14ac:dyDescent="0.3">
      <c r="A369" s="47"/>
      <c r="B369" s="47"/>
      <c r="C369" s="47"/>
      <c r="D369" s="47"/>
      <c r="E369" s="45"/>
      <c r="F369" s="48"/>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ht="16.5" customHeight="1" x14ac:dyDescent="0.3">
      <c r="A370" s="47"/>
      <c r="B370" s="47"/>
      <c r="C370" s="47"/>
      <c r="D370" s="47"/>
      <c r="E370" s="45"/>
      <c r="F370" s="48"/>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ht="16.5" customHeight="1" x14ac:dyDescent="0.3">
      <c r="A371" s="47"/>
      <c r="B371" s="47"/>
      <c r="C371" s="47"/>
      <c r="D371" s="47"/>
      <c r="E371" s="45"/>
      <c r="F371" s="48"/>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ht="16.5" customHeight="1" x14ac:dyDescent="0.3">
      <c r="A372" s="47"/>
      <c r="B372" s="47"/>
      <c r="C372" s="47"/>
      <c r="D372" s="47"/>
      <c r="E372" s="45"/>
      <c r="F372" s="48"/>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ht="16.5" customHeight="1" x14ac:dyDescent="0.3">
      <c r="A373" s="47"/>
      <c r="B373" s="47"/>
      <c r="C373" s="47"/>
      <c r="D373" s="47"/>
      <c r="E373" s="45"/>
      <c r="F373" s="48"/>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ht="16.5" customHeight="1" x14ac:dyDescent="0.3">
      <c r="A374" s="47"/>
      <c r="B374" s="47"/>
      <c r="C374" s="47"/>
      <c r="D374" s="47"/>
      <c r="E374" s="45"/>
      <c r="F374" s="48"/>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ht="16.5" customHeight="1" x14ac:dyDescent="0.3">
      <c r="A375" s="47"/>
      <c r="B375" s="47"/>
      <c r="C375" s="47"/>
      <c r="D375" s="47"/>
      <c r="E375" s="45"/>
      <c r="F375" s="48"/>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ht="16.5" customHeight="1" x14ac:dyDescent="0.3">
      <c r="A376" s="47"/>
      <c r="B376" s="47"/>
      <c r="C376" s="47"/>
      <c r="D376" s="47"/>
      <c r="E376" s="45"/>
      <c r="F376" s="48"/>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ht="16.5" customHeight="1" x14ac:dyDescent="0.3">
      <c r="A377" s="47"/>
      <c r="B377" s="47"/>
      <c r="C377" s="47"/>
      <c r="D377" s="47"/>
      <c r="E377" s="45"/>
      <c r="F377" s="48"/>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ht="16.5" customHeight="1" x14ac:dyDescent="0.3">
      <c r="A378" s="47"/>
      <c r="B378" s="47"/>
      <c r="C378" s="47"/>
      <c r="D378" s="47"/>
      <c r="E378" s="45"/>
      <c r="F378" s="48"/>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ht="16.5" customHeight="1" x14ac:dyDescent="0.3">
      <c r="A379" s="47"/>
      <c r="B379" s="47"/>
      <c r="C379" s="47"/>
      <c r="D379" s="47"/>
      <c r="E379" s="45"/>
      <c r="F379" s="48"/>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ht="16.5" customHeight="1" x14ac:dyDescent="0.3">
      <c r="A380" s="47"/>
      <c r="B380" s="47"/>
      <c r="C380" s="47"/>
      <c r="D380" s="47"/>
      <c r="E380" s="45"/>
      <c r="F380" s="48"/>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ht="16.5" customHeight="1" x14ac:dyDescent="0.3">
      <c r="A381" s="47"/>
      <c r="B381" s="47"/>
      <c r="C381" s="47"/>
      <c r="D381" s="47"/>
      <c r="E381" s="45"/>
      <c r="F381" s="48"/>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ht="16.5" customHeight="1" x14ac:dyDescent="0.3">
      <c r="A382" s="47"/>
      <c r="B382" s="47"/>
      <c r="C382" s="47"/>
      <c r="D382" s="47"/>
      <c r="E382" s="45"/>
      <c r="F382" s="48"/>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ht="16.5" customHeight="1" x14ac:dyDescent="0.3">
      <c r="A383" s="47"/>
      <c r="B383" s="47"/>
      <c r="C383" s="47"/>
      <c r="D383" s="47"/>
      <c r="E383" s="45"/>
      <c r="F383" s="48"/>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ht="16.5" customHeight="1" x14ac:dyDescent="0.3">
      <c r="A384" s="47"/>
      <c r="B384" s="47"/>
      <c r="C384" s="47"/>
      <c r="D384" s="47"/>
      <c r="E384" s="45"/>
      <c r="F384" s="48"/>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ht="16.5" customHeight="1" x14ac:dyDescent="0.3">
      <c r="A385" s="47"/>
      <c r="B385" s="47"/>
      <c r="C385" s="47"/>
      <c r="D385" s="47"/>
      <c r="E385" s="45"/>
      <c r="F385" s="48"/>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ht="16.5" customHeight="1" x14ac:dyDescent="0.3">
      <c r="A386" s="47"/>
      <c r="B386" s="47"/>
      <c r="C386" s="47"/>
      <c r="D386" s="47"/>
      <c r="E386" s="45"/>
      <c r="F386" s="48"/>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ht="16.5" customHeight="1" x14ac:dyDescent="0.3">
      <c r="A387" s="47"/>
      <c r="B387" s="47"/>
      <c r="C387" s="47"/>
      <c r="D387" s="47"/>
      <c r="E387" s="45"/>
      <c r="F387" s="48"/>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ht="16.5" customHeight="1" x14ac:dyDescent="0.3">
      <c r="A388" s="47"/>
      <c r="B388" s="47"/>
      <c r="C388" s="47"/>
      <c r="D388" s="47"/>
      <c r="E388" s="45"/>
      <c r="F388" s="48"/>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ht="16.5" customHeight="1" x14ac:dyDescent="0.3">
      <c r="A389" s="47"/>
      <c r="B389" s="47"/>
      <c r="C389" s="47"/>
      <c r="D389" s="47"/>
      <c r="E389" s="45"/>
      <c r="F389" s="48"/>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ht="16.5" customHeight="1" x14ac:dyDescent="0.3">
      <c r="A390" s="47"/>
      <c r="B390" s="47"/>
      <c r="C390" s="47"/>
      <c r="D390" s="47"/>
      <c r="E390" s="45"/>
      <c r="F390" s="48"/>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ht="16.5" customHeight="1" x14ac:dyDescent="0.3">
      <c r="A391" s="47"/>
      <c r="B391" s="47"/>
      <c r="C391" s="47"/>
      <c r="D391" s="47"/>
      <c r="E391" s="45"/>
      <c r="F391" s="48"/>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ht="16.5" customHeight="1" x14ac:dyDescent="0.3">
      <c r="A392" s="47"/>
      <c r="B392" s="47"/>
      <c r="C392" s="47"/>
      <c r="D392" s="47"/>
      <c r="E392" s="45"/>
      <c r="F392" s="48"/>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ht="16.5" customHeight="1" x14ac:dyDescent="0.3">
      <c r="A393" s="47"/>
      <c r="B393" s="47"/>
      <c r="C393" s="47"/>
      <c r="D393" s="47"/>
      <c r="E393" s="45"/>
      <c r="F393" s="48"/>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ht="16.5" customHeight="1" x14ac:dyDescent="0.3">
      <c r="A394" s="47"/>
      <c r="B394" s="47"/>
      <c r="C394" s="47"/>
      <c r="D394" s="47"/>
      <c r="E394" s="45"/>
      <c r="F394" s="48"/>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ht="16.5" customHeight="1" x14ac:dyDescent="0.3">
      <c r="A395" s="47"/>
      <c r="B395" s="47"/>
      <c r="C395" s="47"/>
      <c r="D395" s="47"/>
      <c r="E395" s="45"/>
      <c r="F395" s="48"/>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ht="16.5" customHeight="1" x14ac:dyDescent="0.3">
      <c r="A396" s="47"/>
      <c r="B396" s="47"/>
      <c r="C396" s="47"/>
      <c r="D396" s="47"/>
      <c r="E396" s="45"/>
      <c r="F396" s="48"/>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ht="16.5" customHeight="1" x14ac:dyDescent="0.3">
      <c r="A397" s="47"/>
      <c r="B397" s="47"/>
      <c r="C397" s="47"/>
      <c r="D397" s="47"/>
      <c r="E397" s="45"/>
      <c r="F397" s="48"/>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ht="16.5" customHeight="1" x14ac:dyDescent="0.3">
      <c r="A398" s="47"/>
      <c r="B398" s="47"/>
      <c r="C398" s="47"/>
      <c r="D398" s="47"/>
      <c r="E398" s="45"/>
      <c r="F398" s="48"/>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ht="16.5" customHeight="1" x14ac:dyDescent="0.3">
      <c r="A399" s="47"/>
      <c r="B399" s="47"/>
      <c r="C399" s="47"/>
      <c r="D399" s="47"/>
      <c r="E399" s="45"/>
      <c r="F399" s="48"/>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ht="16.5" customHeight="1" x14ac:dyDescent="0.3">
      <c r="A400" s="47"/>
      <c r="B400" s="47"/>
      <c r="C400" s="47"/>
      <c r="D400" s="47"/>
      <c r="E400" s="45"/>
      <c r="F400" s="48"/>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ht="16.5" customHeight="1" x14ac:dyDescent="0.3">
      <c r="A401" s="47"/>
      <c r="B401" s="47"/>
      <c r="C401" s="47"/>
      <c r="D401" s="47"/>
      <c r="E401" s="45"/>
      <c r="F401" s="48"/>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ht="16.5" customHeight="1" x14ac:dyDescent="0.3">
      <c r="A402" s="47"/>
      <c r="B402" s="47"/>
      <c r="C402" s="47"/>
      <c r="D402" s="47"/>
      <c r="E402" s="45"/>
      <c r="F402" s="48"/>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ht="16.5" customHeight="1" x14ac:dyDescent="0.3">
      <c r="A403" s="47"/>
      <c r="B403" s="47"/>
      <c r="C403" s="47"/>
      <c r="D403" s="47"/>
      <c r="E403" s="45"/>
      <c r="F403" s="48"/>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ht="16.5" customHeight="1" x14ac:dyDescent="0.3">
      <c r="A404" s="47"/>
      <c r="B404" s="47"/>
      <c r="C404" s="47"/>
      <c r="D404" s="47"/>
      <c r="E404" s="45"/>
      <c r="F404" s="48"/>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ht="16.5" customHeight="1" x14ac:dyDescent="0.3">
      <c r="A405" s="47"/>
      <c r="B405" s="47"/>
      <c r="C405" s="47"/>
      <c r="D405" s="47"/>
      <c r="E405" s="45"/>
      <c r="F405" s="48"/>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ht="16.5" customHeight="1" x14ac:dyDescent="0.3">
      <c r="A406" s="47"/>
      <c r="B406" s="47"/>
      <c r="C406" s="47"/>
      <c r="D406" s="47"/>
      <c r="E406" s="45"/>
      <c r="F406" s="48"/>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ht="16.5" customHeight="1" x14ac:dyDescent="0.3">
      <c r="A407" s="47"/>
      <c r="B407" s="47"/>
      <c r="C407" s="47"/>
      <c r="D407" s="47"/>
      <c r="E407" s="45"/>
      <c r="F407" s="48"/>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ht="16.5" customHeight="1" x14ac:dyDescent="0.3">
      <c r="A408" s="47"/>
      <c r="B408" s="47"/>
      <c r="C408" s="47"/>
      <c r="D408" s="47"/>
      <c r="E408" s="45"/>
      <c r="F408" s="48"/>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ht="16.5" customHeight="1" x14ac:dyDescent="0.3">
      <c r="A409" s="47"/>
      <c r="B409" s="47"/>
      <c r="C409" s="47"/>
      <c r="D409" s="47"/>
      <c r="E409" s="45"/>
      <c r="F409" s="48"/>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ht="16.5" customHeight="1" x14ac:dyDescent="0.3">
      <c r="A410" s="47"/>
      <c r="B410" s="47"/>
      <c r="C410" s="47"/>
      <c r="D410" s="47"/>
      <c r="E410" s="45"/>
      <c r="F410" s="48"/>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ht="16.5" customHeight="1" x14ac:dyDescent="0.3">
      <c r="A411" s="47"/>
      <c r="B411" s="47"/>
      <c r="C411" s="47"/>
      <c r="D411" s="47"/>
      <c r="E411" s="45"/>
      <c r="F411" s="48"/>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ht="16.5" customHeight="1" x14ac:dyDescent="0.3">
      <c r="A412" s="47"/>
      <c r="B412" s="47"/>
      <c r="C412" s="47"/>
      <c r="D412" s="47"/>
      <c r="E412" s="45"/>
      <c r="F412" s="48"/>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ht="16.5" customHeight="1" x14ac:dyDescent="0.3">
      <c r="A413" s="47"/>
      <c r="B413" s="47"/>
      <c r="C413" s="47"/>
      <c r="D413" s="47"/>
      <c r="E413" s="45"/>
      <c r="F413" s="48"/>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ht="16.5" customHeight="1" x14ac:dyDescent="0.3">
      <c r="A414" s="47"/>
      <c r="B414" s="47"/>
      <c r="C414" s="47"/>
      <c r="D414" s="47"/>
      <c r="E414" s="45"/>
      <c r="F414" s="48"/>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ht="16.5" customHeight="1" x14ac:dyDescent="0.3">
      <c r="A415" s="47"/>
      <c r="B415" s="47"/>
      <c r="C415" s="47"/>
      <c r="D415" s="47"/>
      <c r="E415" s="45"/>
      <c r="F415" s="48"/>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ht="16.5" customHeight="1" x14ac:dyDescent="0.3">
      <c r="A416" s="47"/>
      <c r="B416" s="47"/>
      <c r="C416" s="47"/>
      <c r="D416" s="47"/>
      <c r="E416" s="45"/>
      <c r="F416" s="48"/>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ht="16.5" customHeight="1" x14ac:dyDescent="0.3">
      <c r="A417" s="47"/>
      <c r="B417" s="47"/>
      <c r="C417" s="47"/>
      <c r="D417" s="47"/>
      <c r="E417" s="45"/>
      <c r="F417" s="48"/>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ht="16.5" customHeight="1" x14ac:dyDescent="0.3">
      <c r="A418" s="47"/>
      <c r="B418" s="47"/>
      <c r="C418" s="47"/>
      <c r="D418" s="47"/>
      <c r="E418" s="45"/>
      <c r="F418" s="48"/>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ht="16.5" customHeight="1" x14ac:dyDescent="0.3">
      <c r="A419" s="47"/>
      <c r="B419" s="47"/>
      <c r="C419" s="47"/>
      <c r="D419" s="47"/>
      <c r="E419" s="45"/>
      <c r="F419" s="48"/>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ht="16.5" customHeight="1" x14ac:dyDescent="0.3">
      <c r="A420" s="47"/>
      <c r="B420" s="47"/>
      <c r="C420" s="47"/>
      <c r="D420" s="47"/>
      <c r="E420" s="45"/>
      <c r="F420" s="48"/>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ht="16.5" customHeight="1" x14ac:dyDescent="0.3">
      <c r="A421" s="47"/>
      <c r="B421" s="47"/>
      <c r="C421" s="47"/>
      <c r="D421" s="47"/>
      <c r="E421" s="45"/>
      <c r="F421" s="48"/>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ht="16.5" customHeight="1" x14ac:dyDescent="0.3">
      <c r="A422" s="47"/>
      <c r="B422" s="47"/>
      <c r="C422" s="47"/>
      <c r="D422" s="47"/>
      <c r="E422" s="45"/>
      <c r="F422" s="48"/>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ht="16.5" customHeight="1" x14ac:dyDescent="0.3">
      <c r="A423" s="47"/>
      <c r="B423" s="47"/>
      <c r="C423" s="47"/>
      <c r="D423" s="47"/>
      <c r="E423" s="45"/>
      <c r="F423" s="48"/>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ht="16.5" customHeight="1" x14ac:dyDescent="0.3">
      <c r="A424" s="47"/>
      <c r="B424" s="47"/>
      <c r="C424" s="47"/>
      <c r="D424" s="47"/>
      <c r="E424" s="45"/>
      <c r="F424" s="48"/>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ht="16.5" customHeight="1" x14ac:dyDescent="0.3">
      <c r="A425" s="47"/>
      <c r="B425" s="47"/>
      <c r="C425" s="47"/>
      <c r="D425" s="47"/>
      <c r="E425" s="45"/>
      <c r="F425" s="48"/>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ht="16.5" customHeight="1" x14ac:dyDescent="0.3">
      <c r="A426" s="47"/>
      <c r="B426" s="47"/>
      <c r="C426" s="47"/>
      <c r="D426" s="47"/>
      <c r="E426" s="45"/>
      <c r="F426" s="48"/>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ht="16.5" customHeight="1" x14ac:dyDescent="0.3">
      <c r="A427" s="47"/>
      <c r="B427" s="47"/>
      <c r="C427" s="47"/>
      <c r="D427" s="47"/>
      <c r="E427" s="45"/>
      <c r="F427" s="48"/>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ht="16.5" customHeight="1" x14ac:dyDescent="0.3">
      <c r="A428" s="47"/>
      <c r="B428" s="47"/>
      <c r="C428" s="47"/>
      <c r="D428" s="47"/>
      <c r="E428" s="45"/>
      <c r="F428" s="48"/>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ht="16.5" customHeight="1" x14ac:dyDescent="0.3">
      <c r="A429" s="47"/>
      <c r="B429" s="47"/>
      <c r="C429" s="47"/>
      <c r="D429" s="47"/>
      <c r="E429" s="45"/>
      <c r="F429" s="48"/>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ht="16.5" customHeight="1" x14ac:dyDescent="0.3">
      <c r="A430" s="47"/>
      <c r="B430" s="47"/>
      <c r="C430" s="47"/>
      <c r="D430" s="47"/>
      <c r="E430" s="45"/>
      <c r="F430" s="48"/>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ht="16.5" customHeight="1" x14ac:dyDescent="0.3">
      <c r="A431" s="47"/>
      <c r="B431" s="47"/>
      <c r="C431" s="47"/>
      <c r="D431" s="47"/>
      <c r="E431" s="45"/>
      <c r="F431" s="48"/>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ht="16.5" customHeight="1" x14ac:dyDescent="0.3">
      <c r="A432" s="47"/>
      <c r="B432" s="47"/>
      <c r="C432" s="47"/>
      <c r="D432" s="47"/>
      <c r="E432" s="45"/>
      <c r="F432" s="48"/>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ht="16.5" customHeight="1" x14ac:dyDescent="0.3">
      <c r="A433" s="47"/>
      <c r="B433" s="47"/>
      <c r="C433" s="47"/>
      <c r="D433" s="47"/>
      <c r="E433" s="45"/>
      <c r="F433" s="48"/>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ht="16.5" customHeight="1" x14ac:dyDescent="0.3">
      <c r="A434" s="47"/>
      <c r="B434" s="47"/>
      <c r="C434" s="47"/>
      <c r="D434" s="47"/>
      <c r="E434" s="45"/>
      <c r="F434" s="48"/>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ht="16.5" customHeight="1" x14ac:dyDescent="0.3">
      <c r="A435" s="47"/>
      <c r="B435" s="47"/>
      <c r="C435" s="47"/>
      <c r="D435" s="47"/>
      <c r="E435" s="45"/>
      <c r="F435" s="48"/>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ht="16.5" customHeight="1" x14ac:dyDescent="0.3">
      <c r="A436" s="47"/>
      <c r="B436" s="47"/>
      <c r="C436" s="47"/>
      <c r="D436" s="47"/>
      <c r="E436" s="45"/>
      <c r="F436" s="48"/>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ht="16.5" customHeight="1" x14ac:dyDescent="0.3">
      <c r="A437" s="47"/>
      <c r="B437" s="47"/>
      <c r="C437" s="47"/>
      <c r="D437" s="47"/>
      <c r="E437" s="45"/>
      <c r="F437" s="48"/>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ht="16.5" customHeight="1" x14ac:dyDescent="0.3">
      <c r="A438" s="47"/>
      <c r="B438" s="47"/>
      <c r="C438" s="47"/>
      <c r="D438" s="47"/>
      <c r="E438" s="45"/>
      <c r="F438" s="48"/>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ht="16.5" customHeight="1" x14ac:dyDescent="0.3">
      <c r="A439" s="47"/>
      <c r="B439" s="47"/>
      <c r="C439" s="47"/>
      <c r="D439" s="47"/>
      <c r="E439" s="45"/>
      <c r="F439" s="48"/>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ht="16.5" customHeight="1" x14ac:dyDescent="0.3">
      <c r="A440" s="47"/>
      <c r="B440" s="47"/>
      <c r="C440" s="47"/>
      <c r="D440" s="47"/>
      <c r="E440" s="45"/>
      <c r="F440" s="48"/>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ht="16.5" customHeight="1" x14ac:dyDescent="0.3">
      <c r="A441" s="47"/>
      <c r="B441" s="47"/>
      <c r="C441" s="47"/>
      <c r="D441" s="47"/>
      <c r="E441" s="45"/>
      <c r="F441" s="48"/>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ht="16.5" customHeight="1" x14ac:dyDescent="0.3">
      <c r="A442" s="47"/>
      <c r="B442" s="47"/>
      <c r="C442" s="47"/>
      <c r="D442" s="47"/>
      <c r="E442" s="45"/>
      <c r="F442" s="48"/>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ht="16.5" customHeight="1" x14ac:dyDescent="0.3">
      <c r="A443" s="47"/>
      <c r="B443" s="47"/>
      <c r="C443" s="47"/>
      <c r="D443" s="47"/>
      <c r="E443" s="45"/>
      <c r="F443" s="48"/>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ht="16.5" customHeight="1" x14ac:dyDescent="0.3">
      <c r="A444" s="47"/>
      <c r="B444" s="47"/>
      <c r="C444" s="47"/>
      <c r="D444" s="47"/>
      <c r="E444" s="45"/>
      <c r="F444" s="48"/>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ht="16.5" customHeight="1" x14ac:dyDescent="0.3">
      <c r="A445" s="47"/>
      <c r="B445" s="47"/>
      <c r="C445" s="47"/>
      <c r="D445" s="47"/>
      <c r="E445" s="45"/>
      <c r="F445" s="48"/>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ht="16.5" customHeight="1" x14ac:dyDescent="0.3">
      <c r="A446" s="47"/>
      <c r="B446" s="47"/>
      <c r="C446" s="47"/>
      <c r="D446" s="47"/>
      <c r="E446" s="45"/>
      <c r="F446" s="48"/>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ht="16.5" customHeight="1" x14ac:dyDescent="0.3">
      <c r="A447" s="47"/>
      <c r="B447" s="47"/>
      <c r="C447" s="47"/>
      <c r="D447" s="47"/>
      <c r="E447" s="45"/>
      <c r="F447" s="48"/>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ht="16.5" customHeight="1" x14ac:dyDescent="0.3">
      <c r="A448" s="47"/>
      <c r="B448" s="47"/>
      <c r="C448" s="47"/>
      <c r="D448" s="47"/>
      <c r="E448" s="45"/>
      <c r="F448" s="48"/>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ht="16.5" customHeight="1" x14ac:dyDescent="0.3">
      <c r="A449" s="47"/>
      <c r="B449" s="47"/>
      <c r="C449" s="47"/>
      <c r="D449" s="47"/>
      <c r="E449" s="45"/>
      <c r="F449" s="48"/>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ht="16.5" customHeight="1" x14ac:dyDescent="0.3">
      <c r="A450" s="47"/>
      <c r="B450" s="47"/>
      <c r="C450" s="47"/>
      <c r="D450" s="47"/>
      <c r="E450" s="45"/>
      <c r="F450" s="48"/>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ht="16.5" customHeight="1" x14ac:dyDescent="0.3">
      <c r="A451" s="47"/>
      <c r="B451" s="47"/>
      <c r="C451" s="47"/>
      <c r="D451" s="47"/>
      <c r="E451" s="45"/>
      <c r="F451" s="48"/>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ht="16.5" customHeight="1" x14ac:dyDescent="0.3">
      <c r="A452" s="47"/>
      <c r="B452" s="47"/>
      <c r="C452" s="47"/>
      <c r="D452" s="47"/>
      <c r="E452" s="45"/>
      <c r="F452" s="48"/>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ht="16.5" customHeight="1" x14ac:dyDescent="0.3">
      <c r="A453" s="47"/>
      <c r="B453" s="47"/>
      <c r="C453" s="47"/>
      <c r="D453" s="47"/>
      <c r="E453" s="45"/>
      <c r="F453" s="48"/>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ht="16.5" customHeight="1" x14ac:dyDescent="0.3">
      <c r="A454" s="47"/>
      <c r="B454" s="47"/>
      <c r="C454" s="47"/>
      <c r="D454" s="47"/>
      <c r="E454" s="45"/>
      <c r="F454" s="48"/>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ht="16.5" customHeight="1" x14ac:dyDescent="0.3">
      <c r="A455" s="47"/>
      <c r="B455" s="47"/>
      <c r="C455" s="47"/>
      <c r="D455" s="47"/>
      <c r="E455" s="45"/>
      <c r="F455" s="48"/>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ht="16.5" customHeight="1" x14ac:dyDescent="0.3">
      <c r="A456" s="47"/>
      <c r="B456" s="47"/>
      <c r="C456" s="47"/>
      <c r="D456" s="47"/>
      <c r="E456" s="45"/>
      <c r="F456" s="48"/>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ht="16.5" customHeight="1" x14ac:dyDescent="0.3">
      <c r="A457" s="47"/>
      <c r="B457" s="47"/>
      <c r="C457" s="47"/>
      <c r="D457" s="47"/>
      <c r="E457" s="45"/>
      <c r="F457" s="48"/>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ht="16.5" customHeight="1" x14ac:dyDescent="0.3">
      <c r="A458" s="47"/>
      <c r="B458" s="47"/>
      <c r="C458" s="47"/>
      <c r="D458" s="47"/>
      <c r="E458" s="45"/>
      <c r="F458" s="48"/>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ht="16.5" customHeight="1" x14ac:dyDescent="0.3">
      <c r="A459" s="47"/>
      <c r="B459" s="47"/>
      <c r="C459" s="47"/>
      <c r="D459" s="47"/>
      <c r="E459" s="45"/>
      <c r="F459" s="48"/>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ht="16.5" customHeight="1" x14ac:dyDescent="0.3">
      <c r="A460" s="47"/>
      <c r="B460" s="47"/>
      <c r="C460" s="47"/>
      <c r="D460" s="47"/>
      <c r="E460" s="45"/>
      <c r="F460" s="48"/>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ht="16.5" customHeight="1" x14ac:dyDescent="0.3">
      <c r="A461" s="47"/>
      <c r="B461" s="47"/>
      <c r="C461" s="47"/>
      <c r="D461" s="47"/>
      <c r="E461" s="45"/>
      <c r="F461" s="48"/>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ht="16.5" customHeight="1" x14ac:dyDescent="0.3">
      <c r="A462" s="47"/>
      <c r="B462" s="47"/>
      <c r="C462" s="47"/>
      <c r="D462" s="47"/>
      <c r="E462" s="45"/>
      <c r="F462" s="48"/>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ht="16.5" customHeight="1" x14ac:dyDescent="0.3">
      <c r="A463" s="47"/>
      <c r="B463" s="47"/>
      <c r="C463" s="47"/>
      <c r="D463" s="47"/>
      <c r="E463" s="45"/>
      <c r="F463" s="48"/>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ht="16.5" customHeight="1" x14ac:dyDescent="0.3">
      <c r="A464" s="47"/>
      <c r="B464" s="47"/>
      <c r="C464" s="47"/>
      <c r="D464" s="47"/>
      <c r="E464" s="45"/>
      <c r="F464" s="48"/>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ht="16.5" customHeight="1" x14ac:dyDescent="0.3">
      <c r="A465" s="47"/>
      <c r="B465" s="47"/>
      <c r="C465" s="47"/>
      <c r="D465" s="47"/>
      <c r="E465" s="45"/>
      <c r="F465" s="48"/>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ht="16.5" customHeight="1" x14ac:dyDescent="0.3">
      <c r="A466" s="47"/>
      <c r="B466" s="47"/>
      <c r="C466" s="47"/>
      <c r="D466" s="47"/>
      <c r="E466" s="45"/>
      <c r="F466" s="48"/>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ht="16.5" customHeight="1" x14ac:dyDescent="0.3">
      <c r="A467" s="47"/>
      <c r="B467" s="47"/>
      <c r="C467" s="47"/>
      <c r="D467" s="47"/>
      <c r="E467" s="45"/>
      <c r="F467" s="48"/>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ht="16.5" customHeight="1" x14ac:dyDescent="0.3">
      <c r="A468" s="47"/>
      <c r="B468" s="47"/>
      <c r="C468" s="47"/>
      <c r="D468" s="47"/>
      <c r="E468" s="45"/>
      <c r="F468" s="48"/>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ht="16.5" customHeight="1" x14ac:dyDescent="0.3">
      <c r="A469" s="47"/>
      <c r="B469" s="47"/>
      <c r="C469" s="47"/>
      <c r="D469" s="47"/>
      <c r="E469" s="45"/>
      <c r="F469" s="48"/>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ht="16.5" customHeight="1" x14ac:dyDescent="0.3">
      <c r="A470" s="47"/>
      <c r="B470" s="47"/>
      <c r="C470" s="47"/>
      <c r="D470" s="47"/>
      <c r="E470" s="45"/>
      <c r="F470" s="48"/>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ht="16.5" customHeight="1" x14ac:dyDescent="0.3">
      <c r="A471" s="47"/>
      <c r="B471" s="47"/>
      <c r="C471" s="47"/>
      <c r="D471" s="47"/>
      <c r="E471" s="45"/>
      <c r="F471" s="48"/>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ht="16.5" customHeight="1" x14ac:dyDescent="0.3">
      <c r="A472" s="47"/>
      <c r="B472" s="47"/>
      <c r="C472" s="47"/>
      <c r="D472" s="47"/>
      <c r="E472" s="45"/>
      <c r="F472" s="48"/>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ht="16.5" customHeight="1" x14ac:dyDescent="0.3">
      <c r="A473" s="47"/>
      <c r="B473" s="47"/>
      <c r="C473" s="47"/>
      <c r="D473" s="47"/>
      <c r="E473" s="45"/>
      <c r="F473" s="48"/>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ht="16.5" customHeight="1" x14ac:dyDescent="0.3">
      <c r="A474" s="47"/>
      <c r="B474" s="47"/>
      <c r="C474" s="47"/>
      <c r="D474" s="47"/>
      <c r="E474" s="45"/>
      <c r="F474" s="48"/>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ht="16.5" customHeight="1" x14ac:dyDescent="0.3">
      <c r="A475" s="47"/>
      <c r="B475" s="47"/>
      <c r="C475" s="47"/>
      <c r="D475" s="47"/>
      <c r="E475" s="45"/>
      <c r="F475" s="48"/>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ht="16.5" customHeight="1" x14ac:dyDescent="0.3">
      <c r="A476" s="47"/>
      <c r="B476" s="47"/>
      <c r="C476" s="47"/>
      <c r="D476" s="47"/>
      <c r="E476" s="45"/>
      <c r="F476" s="48"/>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ht="16.5" customHeight="1" x14ac:dyDescent="0.3">
      <c r="A477" s="47"/>
      <c r="B477" s="47"/>
      <c r="C477" s="47"/>
      <c r="D477" s="47"/>
      <c r="E477" s="45"/>
      <c r="F477" s="48"/>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ht="16.5" customHeight="1" x14ac:dyDescent="0.3">
      <c r="A478" s="47"/>
      <c r="B478" s="47"/>
      <c r="C478" s="47"/>
      <c r="D478" s="47"/>
      <c r="E478" s="45"/>
      <c r="F478" s="48"/>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ht="16.5" customHeight="1" x14ac:dyDescent="0.3">
      <c r="A479" s="47"/>
      <c r="B479" s="47"/>
      <c r="C479" s="47"/>
      <c r="D479" s="47"/>
      <c r="E479" s="45"/>
      <c r="F479" s="48"/>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ht="16.5" customHeight="1" x14ac:dyDescent="0.3">
      <c r="A480" s="47"/>
      <c r="B480" s="47"/>
      <c r="C480" s="47"/>
      <c r="D480" s="47"/>
      <c r="E480" s="45"/>
      <c r="F480" s="48"/>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ht="16.5" customHeight="1" x14ac:dyDescent="0.3">
      <c r="A481" s="47"/>
      <c r="B481" s="47"/>
      <c r="C481" s="47"/>
      <c r="D481" s="47"/>
      <c r="E481" s="45"/>
      <c r="F481" s="48"/>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ht="16.5" customHeight="1" x14ac:dyDescent="0.3">
      <c r="A482" s="47"/>
      <c r="B482" s="47"/>
      <c r="C482" s="47"/>
      <c r="D482" s="47"/>
      <c r="E482" s="45"/>
      <c r="F482" s="48"/>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ht="16.5" customHeight="1" x14ac:dyDescent="0.3">
      <c r="A483" s="47"/>
      <c r="B483" s="47"/>
      <c r="C483" s="47"/>
      <c r="D483" s="47"/>
      <c r="E483" s="45"/>
      <c r="F483" s="48"/>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ht="16.5" customHeight="1" x14ac:dyDescent="0.3">
      <c r="A484" s="47"/>
      <c r="B484" s="47"/>
      <c r="C484" s="47"/>
      <c r="D484" s="47"/>
      <c r="E484" s="45"/>
      <c r="F484" s="48"/>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ht="16.5" customHeight="1" x14ac:dyDescent="0.3">
      <c r="A485" s="47"/>
      <c r="B485" s="47"/>
      <c r="C485" s="47"/>
      <c r="D485" s="47"/>
      <c r="E485" s="45"/>
      <c r="F485" s="48"/>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ht="16.5" customHeight="1" x14ac:dyDescent="0.3">
      <c r="A486" s="47"/>
      <c r="B486" s="47"/>
      <c r="C486" s="47"/>
      <c r="D486" s="47"/>
      <c r="E486" s="45"/>
      <c r="F486" s="48"/>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ht="16.5" customHeight="1" x14ac:dyDescent="0.3">
      <c r="A487" s="47"/>
      <c r="B487" s="47"/>
      <c r="C487" s="47"/>
      <c r="D487" s="47"/>
      <c r="E487" s="45"/>
      <c r="F487" s="48"/>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ht="16.5" customHeight="1" x14ac:dyDescent="0.3">
      <c r="A488" s="47"/>
      <c r="B488" s="47"/>
      <c r="C488" s="47"/>
      <c r="D488" s="47"/>
      <c r="E488" s="45"/>
      <c r="F488" s="48"/>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ht="16.5" customHeight="1" x14ac:dyDescent="0.3">
      <c r="A489" s="47"/>
      <c r="B489" s="47"/>
      <c r="C489" s="47"/>
      <c r="D489" s="47"/>
      <c r="E489" s="45"/>
      <c r="F489" s="48"/>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ht="16.5" customHeight="1" x14ac:dyDescent="0.3">
      <c r="A490" s="47"/>
      <c r="B490" s="47"/>
      <c r="C490" s="47"/>
      <c r="D490" s="47"/>
      <c r="E490" s="45"/>
      <c r="F490" s="48"/>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ht="16.5" customHeight="1" x14ac:dyDescent="0.3">
      <c r="A491" s="47"/>
      <c r="B491" s="47"/>
      <c r="C491" s="47"/>
      <c r="D491" s="47"/>
      <c r="E491" s="45"/>
      <c r="F491" s="48"/>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ht="16.5" customHeight="1" x14ac:dyDescent="0.3">
      <c r="A492" s="47"/>
      <c r="B492" s="47"/>
      <c r="C492" s="47"/>
      <c r="D492" s="47"/>
      <c r="E492" s="45"/>
      <c r="F492" s="48"/>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ht="16.5" customHeight="1" x14ac:dyDescent="0.3">
      <c r="A493" s="47"/>
      <c r="B493" s="47"/>
      <c r="C493" s="47"/>
      <c r="D493" s="47"/>
      <c r="E493" s="45"/>
      <c r="F493" s="48"/>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ht="16.5" customHeight="1" x14ac:dyDescent="0.3">
      <c r="A494" s="47"/>
      <c r="B494" s="47"/>
      <c r="C494" s="47"/>
      <c r="D494" s="47"/>
      <c r="E494" s="45"/>
      <c r="F494" s="48"/>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ht="16.5" customHeight="1" x14ac:dyDescent="0.3">
      <c r="A495" s="47"/>
      <c r="B495" s="47"/>
      <c r="C495" s="47"/>
      <c r="D495" s="47"/>
      <c r="E495" s="45"/>
      <c r="F495" s="48"/>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ht="16.5" customHeight="1" x14ac:dyDescent="0.3">
      <c r="A496" s="47"/>
      <c r="B496" s="47"/>
      <c r="C496" s="47"/>
      <c r="D496" s="47"/>
      <c r="E496" s="45"/>
      <c r="F496" s="48"/>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ht="16.5" customHeight="1" x14ac:dyDescent="0.3">
      <c r="A497" s="47"/>
      <c r="B497" s="47"/>
      <c r="C497" s="47"/>
      <c r="D497" s="47"/>
      <c r="E497" s="45"/>
      <c r="F497" s="48"/>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ht="16.5" customHeight="1" x14ac:dyDescent="0.3">
      <c r="A498" s="47"/>
      <c r="B498" s="47"/>
      <c r="C498" s="47"/>
      <c r="D498" s="47"/>
      <c r="E498" s="45"/>
      <c r="F498" s="48"/>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ht="16.5" customHeight="1" x14ac:dyDescent="0.3">
      <c r="A499" s="47"/>
      <c r="B499" s="47"/>
      <c r="C499" s="47"/>
      <c r="D499" s="47"/>
      <c r="E499" s="45"/>
      <c r="F499" s="48"/>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ht="16.5" customHeight="1" x14ac:dyDescent="0.3">
      <c r="A500" s="47"/>
      <c r="B500" s="47"/>
      <c r="C500" s="47"/>
      <c r="D500" s="47"/>
      <c r="E500" s="45"/>
      <c r="F500" s="48"/>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ht="16.5" customHeight="1" x14ac:dyDescent="0.3">
      <c r="A501" s="47"/>
      <c r="B501" s="47"/>
      <c r="C501" s="47"/>
      <c r="D501" s="47"/>
      <c r="E501" s="45"/>
      <c r="F501" s="48"/>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ht="16.5" customHeight="1" x14ac:dyDescent="0.3">
      <c r="A502" s="47"/>
      <c r="B502" s="47"/>
      <c r="C502" s="47"/>
      <c r="D502" s="47"/>
      <c r="E502" s="45"/>
      <c r="F502" s="48"/>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ht="16.5" customHeight="1" x14ac:dyDescent="0.3">
      <c r="A503" s="47"/>
      <c r="B503" s="47"/>
      <c r="C503" s="47"/>
      <c r="D503" s="47"/>
      <c r="E503" s="45"/>
      <c r="F503" s="48"/>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ht="16.5" customHeight="1" x14ac:dyDescent="0.3">
      <c r="A504" s="47"/>
      <c r="B504" s="47"/>
      <c r="C504" s="47"/>
      <c r="D504" s="47"/>
      <c r="E504" s="45"/>
      <c r="F504" s="48"/>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ht="16.5" customHeight="1" x14ac:dyDescent="0.3">
      <c r="A505" s="47"/>
      <c r="B505" s="47"/>
      <c r="C505" s="47"/>
      <c r="D505" s="47"/>
      <c r="E505" s="45"/>
      <c r="F505" s="48"/>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ht="16.5" customHeight="1" x14ac:dyDescent="0.3">
      <c r="A506" s="47"/>
      <c r="B506" s="47"/>
      <c r="C506" s="47"/>
      <c r="D506" s="47"/>
      <c r="E506" s="45"/>
      <c r="F506" s="48"/>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ht="16.5" customHeight="1" x14ac:dyDescent="0.3">
      <c r="A507" s="47"/>
      <c r="B507" s="47"/>
      <c r="C507" s="47"/>
      <c r="D507" s="47"/>
      <c r="E507" s="45"/>
      <c r="F507" s="48"/>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ht="16.5" customHeight="1" x14ac:dyDescent="0.3">
      <c r="A508" s="47"/>
      <c r="B508" s="47"/>
      <c r="C508" s="47"/>
      <c r="D508" s="47"/>
      <c r="E508" s="45"/>
      <c r="F508" s="48"/>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ht="16.5" customHeight="1" x14ac:dyDescent="0.3">
      <c r="A509" s="47"/>
      <c r="B509" s="47"/>
      <c r="C509" s="47"/>
      <c r="D509" s="47"/>
      <c r="E509" s="45"/>
      <c r="F509" s="48"/>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ht="16.5" customHeight="1" x14ac:dyDescent="0.3">
      <c r="A510" s="47"/>
      <c r="B510" s="47"/>
      <c r="C510" s="47"/>
      <c r="D510" s="47"/>
      <c r="E510" s="45"/>
      <c r="F510" s="48"/>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ht="16.5" customHeight="1" x14ac:dyDescent="0.3">
      <c r="A511" s="47"/>
      <c r="B511" s="47"/>
      <c r="C511" s="47"/>
      <c r="D511" s="47"/>
      <c r="E511" s="45"/>
      <c r="F511" s="48"/>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ht="16.5" customHeight="1" x14ac:dyDescent="0.3">
      <c r="A512" s="47"/>
      <c r="B512" s="47"/>
      <c r="C512" s="47"/>
      <c r="D512" s="47"/>
      <c r="E512" s="45"/>
      <c r="F512" s="48"/>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ht="16.5" customHeight="1" x14ac:dyDescent="0.3">
      <c r="A513" s="47"/>
      <c r="B513" s="47"/>
      <c r="C513" s="47"/>
      <c r="D513" s="47"/>
      <c r="E513" s="45"/>
      <c r="F513" s="48"/>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ht="16.5" customHeight="1" x14ac:dyDescent="0.3">
      <c r="A514" s="47"/>
      <c r="B514" s="47"/>
      <c r="C514" s="47"/>
      <c r="D514" s="47"/>
      <c r="E514" s="45"/>
      <c r="F514" s="48"/>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ht="16.5" customHeight="1" x14ac:dyDescent="0.3">
      <c r="A515" s="47"/>
      <c r="B515" s="47"/>
      <c r="C515" s="47"/>
      <c r="D515" s="47"/>
      <c r="E515" s="45"/>
      <c r="F515" s="48"/>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ht="16.5" customHeight="1" x14ac:dyDescent="0.3">
      <c r="A516" s="47"/>
      <c r="B516" s="47"/>
      <c r="C516" s="47"/>
      <c r="D516" s="47"/>
      <c r="E516" s="45"/>
      <c r="F516" s="48"/>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ht="16.5" customHeight="1" x14ac:dyDescent="0.3">
      <c r="A517" s="47"/>
      <c r="B517" s="47"/>
      <c r="C517" s="47"/>
      <c r="D517" s="47"/>
      <c r="E517" s="45"/>
      <c r="F517" s="48"/>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ht="16.5" customHeight="1" x14ac:dyDescent="0.3">
      <c r="A518" s="47"/>
      <c r="B518" s="47"/>
      <c r="C518" s="47"/>
      <c r="D518" s="47"/>
      <c r="E518" s="45"/>
      <c r="F518" s="48"/>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ht="16.5" customHeight="1" x14ac:dyDescent="0.3">
      <c r="A519" s="47"/>
      <c r="B519" s="47"/>
      <c r="C519" s="47"/>
      <c r="D519" s="47"/>
      <c r="E519" s="45"/>
      <c r="F519" s="48"/>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ht="16.5" customHeight="1" x14ac:dyDescent="0.3">
      <c r="A520" s="47"/>
      <c r="B520" s="47"/>
      <c r="C520" s="47"/>
      <c r="D520" s="47"/>
      <c r="E520" s="45"/>
      <c r="F520" s="48"/>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ht="16.5" customHeight="1" x14ac:dyDescent="0.3">
      <c r="A521" s="47"/>
      <c r="B521" s="47"/>
      <c r="C521" s="47"/>
      <c r="D521" s="47"/>
      <c r="E521" s="45"/>
      <c r="F521" s="48"/>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ht="16.5" customHeight="1" x14ac:dyDescent="0.3">
      <c r="A522" s="47"/>
      <c r="B522" s="47"/>
      <c r="C522" s="47"/>
      <c r="D522" s="47"/>
      <c r="E522" s="45"/>
      <c r="F522" s="48"/>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ht="16.5" customHeight="1" x14ac:dyDescent="0.3">
      <c r="A523" s="47"/>
      <c r="B523" s="47"/>
      <c r="C523" s="47"/>
      <c r="D523" s="47"/>
      <c r="E523" s="45"/>
      <c r="F523" s="48"/>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ht="16.5" customHeight="1" x14ac:dyDescent="0.3">
      <c r="A524" s="47"/>
      <c r="B524" s="47"/>
      <c r="C524" s="47"/>
      <c r="D524" s="47"/>
      <c r="E524" s="45"/>
      <c r="F524" s="48"/>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ht="16.5" customHeight="1" x14ac:dyDescent="0.3">
      <c r="A525" s="47"/>
      <c r="B525" s="47"/>
      <c r="C525" s="47"/>
      <c r="D525" s="47"/>
      <c r="E525" s="45"/>
      <c r="F525" s="48"/>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ht="16.5" customHeight="1" x14ac:dyDescent="0.3">
      <c r="A526" s="47"/>
      <c r="B526" s="47"/>
      <c r="C526" s="47"/>
      <c r="D526" s="47"/>
      <c r="E526" s="45"/>
      <c r="F526" s="48"/>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ht="16.5" customHeight="1" x14ac:dyDescent="0.3">
      <c r="A527" s="47"/>
      <c r="B527" s="47"/>
      <c r="C527" s="47"/>
      <c r="D527" s="47"/>
      <c r="E527" s="45"/>
      <c r="F527" s="48"/>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ht="16.5" customHeight="1" x14ac:dyDescent="0.3">
      <c r="A528" s="47"/>
      <c r="B528" s="47"/>
      <c r="C528" s="47"/>
      <c r="D528" s="47"/>
      <c r="E528" s="45"/>
      <c r="F528" s="48"/>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ht="16.5" customHeight="1" x14ac:dyDescent="0.3">
      <c r="A529" s="47"/>
      <c r="B529" s="47"/>
      <c r="C529" s="47"/>
      <c r="D529" s="47"/>
      <c r="E529" s="45"/>
      <c r="F529" s="48"/>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ht="16.5" customHeight="1" x14ac:dyDescent="0.3">
      <c r="A530" s="47"/>
      <c r="B530" s="47"/>
      <c r="C530" s="47"/>
      <c r="D530" s="47"/>
      <c r="E530" s="45"/>
      <c r="F530" s="48"/>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ht="16.5" customHeight="1" x14ac:dyDescent="0.3">
      <c r="A531" s="47"/>
      <c r="B531" s="47"/>
      <c r="C531" s="47"/>
      <c r="D531" s="47"/>
      <c r="E531" s="45"/>
      <c r="F531" s="48"/>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ht="16.5" customHeight="1" x14ac:dyDescent="0.3">
      <c r="A532" s="47"/>
      <c r="B532" s="47"/>
      <c r="C532" s="47"/>
      <c r="D532" s="47"/>
      <c r="E532" s="45"/>
      <c r="F532" s="48"/>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ht="16.5" customHeight="1" x14ac:dyDescent="0.3">
      <c r="A533" s="47"/>
      <c r="B533" s="47"/>
      <c r="C533" s="47"/>
      <c r="D533" s="47"/>
      <c r="E533" s="45"/>
      <c r="F533" s="48"/>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ht="16.5" customHeight="1" x14ac:dyDescent="0.3">
      <c r="A534" s="47"/>
      <c r="B534" s="47"/>
      <c r="C534" s="47"/>
      <c r="D534" s="47"/>
      <c r="E534" s="45"/>
      <c r="F534" s="48"/>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ht="16.5" customHeight="1" x14ac:dyDescent="0.3">
      <c r="A535" s="47"/>
      <c r="B535" s="47"/>
      <c r="C535" s="47"/>
      <c r="D535" s="47"/>
      <c r="E535" s="45"/>
      <c r="F535" s="48"/>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ht="16.5" customHeight="1" x14ac:dyDescent="0.3">
      <c r="A536" s="47"/>
      <c r="B536" s="47"/>
      <c r="C536" s="47"/>
      <c r="D536" s="47"/>
      <c r="E536" s="45"/>
      <c r="F536" s="48"/>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ht="16.5" customHeight="1" x14ac:dyDescent="0.3">
      <c r="A537" s="47"/>
      <c r="B537" s="47"/>
      <c r="C537" s="47"/>
      <c r="D537" s="47"/>
      <c r="E537" s="45"/>
      <c r="F537" s="48"/>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ht="16.5" customHeight="1" x14ac:dyDescent="0.3">
      <c r="A538" s="47"/>
      <c r="B538" s="47"/>
      <c r="C538" s="47"/>
      <c r="D538" s="47"/>
      <c r="E538" s="45"/>
      <c r="F538" s="48"/>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ht="16.5" customHeight="1" x14ac:dyDescent="0.3">
      <c r="A539" s="47"/>
      <c r="B539" s="47"/>
      <c r="C539" s="47"/>
      <c r="D539" s="47"/>
      <c r="E539" s="45"/>
      <c r="F539" s="48"/>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ht="16.5" customHeight="1" x14ac:dyDescent="0.3">
      <c r="A540" s="47"/>
      <c r="B540" s="47"/>
      <c r="C540" s="47"/>
      <c r="D540" s="47"/>
      <c r="E540" s="45"/>
      <c r="F540" s="48"/>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ht="16.5" customHeight="1" x14ac:dyDescent="0.3">
      <c r="A541" s="47"/>
      <c r="B541" s="47"/>
      <c r="C541" s="47"/>
      <c r="D541" s="47"/>
      <c r="E541" s="45"/>
      <c r="F541" s="48"/>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ht="16.5" customHeight="1" x14ac:dyDescent="0.3">
      <c r="A542" s="47"/>
      <c r="B542" s="47"/>
      <c r="C542" s="47"/>
      <c r="D542" s="47"/>
      <c r="E542" s="45"/>
      <c r="F542" s="48"/>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ht="16.5" customHeight="1" x14ac:dyDescent="0.3">
      <c r="A543" s="47"/>
      <c r="B543" s="47"/>
      <c r="C543" s="47"/>
      <c r="D543" s="47"/>
      <c r="E543" s="45"/>
      <c r="F543" s="48"/>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ht="16.5" customHeight="1" x14ac:dyDescent="0.3">
      <c r="A544" s="47"/>
      <c r="B544" s="47"/>
      <c r="C544" s="47"/>
      <c r="D544" s="47"/>
      <c r="E544" s="45"/>
      <c r="F544" s="48"/>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ht="16.5" customHeight="1" x14ac:dyDescent="0.3">
      <c r="A545" s="47"/>
      <c r="B545" s="47"/>
      <c r="C545" s="47"/>
      <c r="D545" s="47"/>
      <c r="E545" s="45"/>
      <c r="F545" s="48"/>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ht="16.5" customHeight="1" x14ac:dyDescent="0.3">
      <c r="A546" s="47"/>
      <c r="B546" s="47"/>
      <c r="C546" s="47"/>
      <c r="D546" s="47"/>
      <c r="E546" s="45"/>
      <c r="F546" s="48"/>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ht="16.5" customHeight="1" x14ac:dyDescent="0.3">
      <c r="A547" s="47"/>
      <c r="B547" s="47"/>
      <c r="C547" s="47"/>
      <c r="D547" s="47"/>
      <c r="E547" s="45"/>
      <c r="F547" s="48"/>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ht="16.5" customHeight="1" x14ac:dyDescent="0.3">
      <c r="A548" s="47"/>
      <c r="B548" s="47"/>
      <c r="C548" s="47"/>
      <c r="D548" s="47"/>
      <c r="E548" s="45"/>
      <c r="F548" s="48"/>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ht="16.5" customHeight="1" x14ac:dyDescent="0.3">
      <c r="A549" s="47"/>
      <c r="B549" s="47"/>
      <c r="C549" s="47"/>
      <c r="D549" s="47"/>
      <c r="E549" s="45"/>
      <c r="F549" s="48"/>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ht="16.5" customHeight="1" x14ac:dyDescent="0.3">
      <c r="A550" s="47"/>
      <c r="B550" s="47"/>
      <c r="C550" s="47"/>
      <c r="D550" s="47"/>
      <c r="E550" s="45"/>
      <c r="F550" s="48"/>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ht="16.5" customHeight="1" x14ac:dyDescent="0.3">
      <c r="A551" s="47"/>
      <c r="B551" s="47"/>
      <c r="C551" s="47"/>
      <c r="D551" s="47"/>
      <c r="E551" s="45"/>
      <c r="F551" s="48"/>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ht="16.5" customHeight="1" x14ac:dyDescent="0.3">
      <c r="A552" s="47"/>
      <c r="B552" s="47"/>
      <c r="C552" s="47"/>
      <c r="D552" s="47"/>
      <c r="E552" s="45"/>
      <c r="F552" s="48"/>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ht="16.5" customHeight="1" x14ac:dyDescent="0.3">
      <c r="A553" s="47"/>
      <c r="B553" s="47"/>
      <c r="C553" s="47"/>
      <c r="D553" s="47"/>
      <c r="E553" s="45"/>
      <c r="F553" s="48"/>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ht="16.5" customHeight="1" x14ac:dyDescent="0.3">
      <c r="A554" s="47"/>
      <c r="B554" s="47"/>
      <c r="C554" s="47"/>
      <c r="D554" s="47"/>
      <c r="E554" s="45"/>
      <c r="F554" s="48"/>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ht="16.5" customHeight="1" x14ac:dyDescent="0.3">
      <c r="A555" s="47"/>
      <c r="B555" s="47"/>
      <c r="C555" s="47"/>
      <c r="D555" s="47"/>
      <c r="E555" s="45"/>
      <c r="F555" s="48"/>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ht="16.5" customHeight="1" x14ac:dyDescent="0.3">
      <c r="A556" s="47"/>
      <c r="B556" s="47"/>
      <c r="C556" s="47"/>
      <c r="D556" s="47"/>
      <c r="E556" s="45"/>
      <c r="F556" s="48"/>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ht="16.5" customHeight="1" x14ac:dyDescent="0.3">
      <c r="A557" s="47"/>
      <c r="B557" s="47"/>
      <c r="C557" s="47"/>
      <c r="D557" s="47"/>
      <c r="E557" s="45"/>
      <c r="F557" s="48"/>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ht="16.5" customHeight="1" x14ac:dyDescent="0.3">
      <c r="A558" s="47"/>
      <c r="B558" s="47"/>
      <c r="C558" s="47"/>
      <c r="D558" s="47"/>
      <c r="E558" s="45"/>
      <c r="F558" s="48"/>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ht="16.5" customHeight="1" x14ac:dyDescent="0.3">
      <c r="A559" s="47"/>
      <c r="B559" s="47"/>
      <c r="C559" s="47"/>
      <c r="D559" s="47"/>
      <c r="E559" s="45"/>
      <c r="F559" s="48"/>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ht="16.5" customHeight="1" x14ac:dyDescent="0.3">
      <c r="A560" s="47"/>
      <c r="B560" s="47"/>
      <c r="C560" s="47"/>
      <c r="D560" s="47"/>
      <c r="E560" s="45"/>
      <c r="F560" s="48"/>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ht="16.5" customHeight="1" x14ac:dyDescent="0.3">
      <c r="A561" s="47"/>
      <c r="B561" s="47"/>
      <c r="C561" s="47"/>
      <c r="D561" s="47"/>
      <c r="E561" s="45"/>
      <c r="F561" s="48"/>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ht="16.5" customHeight="1" x14ac:dyDescent="0.3">
      <c r="A562" s="47"/>
      <c r="B562" s="47"/>
      <c r="C562" s="47"/>
      <c r="D562" s="47"/>
      <c r="E562" s="45"/>
      <c r="F562" s="48"/>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ht="16.5" customHeight="1" x14ac:dyDescent="0.3">
      <c r="A563" s="47"/>
      <c r="B563" s="47"/>
      <c r="C563" s="47"/>
      <c r="D563" s="47"/>
      <c r="E563" s="45"/>
      <c r="F563" s="48"/>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ht="16.5" customHeight="1" x14ac:dyDescent="0.3">
      <c r="A564" s="47"/>
      <c r="B564" s="47"/>
      <c r="C564" s="47"/>
      <c r="D564" s="47"/>
      <c r="E564" s="45"/>
      <c r="F564" s="48"/>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ht="16.5" customHeight="1" x14ac:dyDescent="0.3">
      <c r="A565" s="47"/>
      <c r="B565" s="47"/>
      <c r="C565" s="47"/>
      <c r="D565" s="47"/>
      <c r="E565" s="45"/>
      <c r="F565" s="48"/>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ht="16.5" customHeight="1" x14ac:dyDescent="0.3">
      <c r="A566" s="47"/>
      <c r="B566" s="47"/>
      <c r="C566" s="47"/>
      <c r="D566" s="47"/>
      <c r="E566" s="45"/>
      <c r="F566" s="48"/>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ht="16.5" customHeight="1" x14ac:dyDescent="0.3">
      <c r="A567" s="47"/>
      <c r="B567" s="47"/>
      <c r="C567" s="47"/>
      <c r="D567" s="47"/>
      <c r="E567" s="45"/>
      <c r="F567" s="48"/>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ht="16.5" customHeight="1" x14ac:dyDescent="0.3">
      <c r="A568" s="47"/>
      <c r="B568" s="47"/>
      <c r="C568" s="47"/>
      <c r="D568" s="47"/>
      <c r="E568" s="45"/>
      <c r="F568" s="48"/>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ht="16.5" customHeight="1" x14ac:dyDescent="0.3">
      <c r="A569" s="47"/>
      <c r="B569" s="47"/>
      <c r="C569" s="47"/>
      <c r="D569" s="47"/>
      <c r="E569" s="45"/>
      <c r="F569" s="48"/>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ht="16.5" customHeight="1" x14ac:dyDescent="0.3">
      <c r="A570" s="47"/>
      <c r="B570" s="47"/>
      <c r="C570" s="47"/>
      <c r="D570" s="47"/>
      <c r="E570" s="45"/>
      <c r="F570" s="48"/>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ht="16.5" customHeight="1" x14ac:dyDescent="0.3">
      <c r="A571" s="47"/>
      <c r="B571" s="47"/>
      <c r="C571" s="47"/>
      <c r="D571" s="47"/>
      <c r="E571" s="45"/>
      <c r="F571" s="48"/>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ht="16.5" customHeight="1" x14ac:dyDescent="0.3">
      <c r="A572" s="47"/>
      <c r="B572" s="47"/>
      <c r="C572" s="47"/>
      <c r="D572" s="47"/>
      <c r="E572" s="45"/>
      <c r="F572" s="48"/>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ht="16.5" customHeight="1" x14ac:dyDescent="0.3">
      <c r="A573" s="47"/>
      <c r="B573" s="47"/>
      <c r="C573" s="47"/>
      <c r="D573" s="47"/>
      <c r="E573" s="45"/>
      <c r="F573" s="48"/>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ht="16.5" customHeight="1" x14ac:dyDescent="0.3">
      <c r="A574" s="47"/>
      <c r="B574" s="47"/>
      <c r="C574" s="47"/>
      <c r="D574" s="47"/>
      <c r="E574" s="45"/>
      <c r="F574" s="48"/>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ht="16.5" customHeight="1" x14ac:dyDescent="0.3">
      <c r="A575" s="47"/>
      <c r="B575" s="47"/>
      <c r="C575" s="47"/>
      <c r="D575" s="47"/>
      <c r="E575" s="45"/>
      <c r="F575" s="48"/>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ht="16.5" customHeight="1" x14ac:dyDescent="0.3">
      <c r="A576" s="47"/>
      <c r="B576" s="47"/>
      <c r="C576" s="47"/>
      <c r="D576" s="47"/>
      <c r="E576" s="45"/>
      <c r="F576" s="48"/>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ht="16.5" customHeight="1" x14ac:dyDescent="0.3">
      <c r="A577" s="47"/>
      <c r="B577" s="47"/>
      <c r="C577" s="47"/>
      <c r="D577" s="47"/>
      <c r="E577" s="45"/>
      <c r="F577" s="48"/>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ht="16.5" customHeight="1" x14ac:dyDescent="0.3">
      <c r="A578" s="47"/>
      <c r="B578" s="47"/>
      <c r="C578" s="47"/>
      <c r="D578" s="47"/>
      <c r="E578" s="45"/>
      <c r="F578" s="48"/>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ht="16.5" customHeight="1" x14ac:dyDescent="0.3">
      <c r="A579" s="47"/>
      <c r="B579" s="47"/>
      <c r="C579" s="47"/>
      <c r="D579" s="47"/>
      <c r="E579" s="45"/>
      <c r="F579" s="48"/>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ht="16.5" customHeight="1" x14ac:dyDescent="0.3">
      <c r="A580" s="47"/>
      <c r="B580" s="47"/>
      <c r="C580" s="47"/>
      <c r="D580" s="47"/>
      <c r="E580" s="45"/>
      <c r="F580" s="48"/>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ht="16.5" customHeight="1" x14ac:dyDescent="0.3">
      <c r="A581" s="47"/>
      <c r="B581" s="47"/>
      <c r="C581" s="47"/>
      <c r="D581" s="47"/>
      <c r="E581" s="45"/>
      <c r="F581" s="48"/>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ht="16.5" customHeight="1" x14ac:dyDescent="0.3">
      <c r="A582" s="47"/>
      <c r="B582" s="47"/>
      <c r="C582" s="47"/>
      <c r="D582" s="47"/>
      <c r="E582" s="45"/>
      <c r="F582" s="48"/>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ht="16.5" customHeight="1" x14ac:dyDescent="0.3">
      <c r="A583" s="47"/>
      <c r="B583" s="47"/>
      <c r="C583" s="47"/>
      <c r="D583" s="47"/>
      <c r="E583" s="45"/>
      <c r="F583" s="48"/>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ht="16.5" customHeight="1" x14ac:dyDescent="0.3">
      <c r="A584" s="47"/>
      <c r="B584" s="47"/>
      <c r="C584" s="47"/>
      <c r="D584" s="47"/>
      <c r="E584" s="45"/>
      <c r="F584" s="48"/>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ht="16.5" customHeight="1" x14ac:dyDescent="0.3">
      <c r="A585" s="47"/>
      <c r="B585" s="47"/>
      <c r="C585" s="47"/>
      <c r="D585" s="47"/>
      <c r="E585" s="45"/>
      <c r="F585" s="48"/>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ht="16.5" customHeight="1" x14ac:dyDescent="0.3">
      <c r="A586" s="47"/>
      <c r="B586" s="47"/>
      <c r="C586" s="47"/>
      <c r="D586" s="47"/>
      <c r="E586" s="45"/>
      <c r="F586" s="48"/>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ht="16.5" customHeight="1" x14ac:dyDescent="0.3">
      <c r="A587" s="47"/>
      <c r="B587" s="47"/>
      <c r="C587" s="47"/>
      <c r="D587" s="47"/>
      <c r="E587" s="45"/>
      <c r="F587" s="48"/>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ht="16.5" customHeight="1" x14ac:dyDescent="0.3">
      <c r="A588" s="47"/>
      <c r="B588" s="47"/>
      <c r="C588" s="47"/>
      <c r="D588" s="47"/>
      <c r="E588" s="45"/>
      <c r="F588" s="48"/>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ht="16.5" customHeight="1" x14ac:dyDescent="0.3">
      <c r="A589" s="47"/>
      <c r="B589" s="47"/>
      <c r="C589" s="47"/>
      <c r="D589" s="47"/>
      <c r="E589" s="45"/>
      <c r="F589" s="48"/>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ht="16.5" customHeight="1" x14ac:dyDescent="0.3">
      <c r="A590" s="47"/>
      <c r="B590" s="47"/>
      <c r="C590" s="47"/>
      <c r="D590" s="47"/>
      <c r="E590" s="45"/>
      <c r="F590" s="48"/>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ht="16.5" customHeight="1" x14ac:dyDescent="0.3">
      <c r="A591" s="47"/>
      <c r="B591" s="47"/>
      <c r="C591" s="47"/>
      <c r="D591" s="47"/>
      <c r="E591" s="45"/>
      <c r="F591" s="48"/>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ht="16.5" customHeight="1" x14ac:dyDescent="0.3">
      <c r="A592" s="47"/>
      <c r="B592" s="47"/>
      <c r="C592" s="47"/>
      <c r="D592" s="47"/>
      <c r="E592" s="45"/>
      <c r="F592" s="48"/>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ht="16.5" customHeight="1" x14ac:dyDescent="0.3">
      <c r="A593" s="47"/>
      <c r="B593" s="47"/>
      <c r="C593" s="47"/>
      <c r="D593" s="47"/>
      <c r="E593" s="45"/>
      <c r="F593" s="48"/>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ht="16.5" customHeight="1" x14ac:dyDescent="0.3">
      <c r="A594" s="47"/>
      <c r="B594" s="47"/>
      <c r="C594" s="47"/>
      <c r="D594" s="47"/>
      <c r="E594" s="45"/>
      <c r="F594" s="48"/>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ht="16.5" customHeight="1" x14ac:dyDescent="0.3">
      <c r="A595" s="47"/>
      <c r="B595" s="47"/>
      <c r="C595" s="47"/>
      <c r="D595" s="47"/>
      <c r="E595" s="45"/>
      <c r="F595" s="48"/>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ht="16.5" customHeight="1" x14ac:dyDescent="0.3">
      <c r="A596" s="47"/>
      <c r="B596" s="47"/>
      <c r="C596" s="47"/>
      <c r="D596" s="47"/>
      <c r="E596" s="45"/>
      <c r="F596" s="48"/>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ht="16.5" customHeight="1" x14ac:dyDescent="0.3">
      <c r="A597" s="47"/>
      <c r="B597" s="47"/>
      <c r="C597" s="47"/>
      <c r="D597" s="47"/>
      <c r="E597" s="45"/>
      <c r="F597" s="48"/>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ht="16.5" customHeight="1" x14ac:dyDescent="0.3">
      <c r="A598" s="47"/>
      <c r="B598" s="47"/>
      <c r="C598" s="47"/>
      <c r="D598" s="47"/>
      <c r="E598" s="45"/>
      <c r="F598" s="48"/>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ht="16.5" customHeight="1" x14ac:dyDescent="0.3">
      <c r="A599" s="47"/>
      <c r="B599" s="47"/>
      <c r="C599" s="47"/>
      <c r="D599" s="47"/>
      <c r="E599" s="45"/>
      <c r="F599" s="48"/>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ht="16.5" customHeight="1" x14ac:dyDescent="0.3">
      <c r="A600" s="47"/>
      <c r="B600" s="47"/>
      <c r="C600" s="47"/>
      <c r="D600" s="47"/>
      <c r="E600" s="45"/>
      <c r="F600" s="48"/>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ht="16.5" customHeight="1" x14ac:dyDescent="0.3">
      <c r="A601" s="47"/>
      <c r="B601" s="47"/>
      <c r="C601" s="47"/>
      <c r="D601" s="47"/>
      <c r="E601" s="45"/>
      <c r="F601" s="48"/>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ht="16.5" customHeight="1" x14ac:dyDescent="0.3">
      <c r="A602" s="47"/>
      <c r="B602" s="47"/>
      <c r="C602" s="47"/>
      <c r="D602" s="47"/>
      <c r="E602" s="45"/>
      <c r="F602" s="48"/>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ht="16.5" customHeight="1" x14ac:dyDescent="0.3">
      <c r="A603" s="47"/>
      <c r="B603" s="47"/>
      <c r="C603" s="47"/>
      <c r="D603" s="47"/>
      <c r="E603" s="45"/>
      <c r="F603" s="48"/>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ht="16.5" customHeight="1" x14ac:dyDescent="0.3">
      <c r="A604" s="47"/>
      <c r="B604" s="47"/>
      <c r="C604" s="47"/>
      <c r="D604" s="47"/>
      <c r="E604" s="45"/>
      <c r="F604" s="48"/>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ht="16.5" customHeight="1" x14ac:dyDescent="0.3">
      <c r="A605" s="47"/>
      <c r="B605" s="47"/>
      <c r="C605" s="47"/>
      <c r="D605" s="47"/>
      <c r="E605" s="45"/>
      <c r="F605" s="48"/>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ht="16.5" customHeight="1" x14ac:dyDescent="0.3">
      <c r="A606" s="47"/>
      <c r="B606" s="47"/>
      <c r="C606" s="47"/>
      <c r="D606" s="47"/>
      <c r="E606" s="45"/>
      <c r="F606" s="48"/>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ht="16.5" customHeight="1" x14ac:dyDescent="0.3">
      <c r="A607" s="47"/>
      <c r="B607" s="47"/>
      <c r="C607" s="47"/>
      <c r="D607" s="47"/>
      <c r="E607" s="45"/>
      <c r="F607" s="48"/>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ht="16.5" customHeight="1" x14ac:dyDescent="0.3">
      <c r="A608" s="47"/>
      <c r="B608" s="47"/>
      <c r="C608" s="47"/>
      <c r="D608" s="47"/>
      <c r="E608" s="45"/>
      <c r="F608" s="48"/>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ht="16.5" customHeight="1" x14ac:dyDescent="0.3">
      <c r="A609" s="47"/>
      <c r="B609" s="47"/>
      <c r="C609" s="47"/>
      <c r="D609" s="47"/>
      <c r="E609" s="45"/>
      <c r="F609" s="48"/>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ht="16.5" customHeight="1" x14ac:dyDescent="0.3">
      <c r="A610" s="47"/>
      <c r="B610" s="47"/>
      <c r="C610" s="47"/>
      <c r="D610" s="47"/>
      <c r="E610" s="45"/>
      <c r="F610" s="48"/>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ht="16.5" customHeight="1" x14ac:dyDescent="0.3">
      <c r="A611" s="47"/>
      <c r="B611" s="47"/>
      <c r="C611" s="47"/>
      <c r="D611" s="47"/>
      <c r="E611" s="45"/>
      <c r="F611" s="48"/>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ht="16.5" customHeight="1" x14ac:dyDescent="0.3">
      <c r="A612" s="47"/>
      <c r="B612" s="47"/>
      <c r="C612" s="47"/>
      <c r="D612" s="47"/>
      <c r="E612" s="45"/>
      <c r="F612" s="48"/>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ht="16.5" customHeight="1" x14ac:dyDescent="0.3">
      <c r="A613" s="47"/>
      <c r="B613" s="47"/>
      <c r="C613" s="47"/>
      <c r="D613" s="47"/>
      <c r="E613" s="45"/>
      <c r="F613" s="48"/>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ht="16.5" customHeight="1" x14ac:dyDescent="0.3">
      <c r="A614" s="47"/>
      <c r="B614" s="47"/>
      <c r="C614" s="47"/>
      <c r="D614" s="47"/>
      <c r="E614" s="45"/>
      <c r="F614" s="48"/>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ht="16.5" customHeight="1" x14ac:dyDescent="0.3">
      <c r="A615" s="47"/>
      <c r="B615" s="47"/>
      <c r="C615" s="47"/>
      <c r="D615" s="47"/>
      <c r="E615" s="45"/>
      <c r="F615" s="48"/>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ht="16.5" customHeight="1" x14ac:dyDescent="0.3">
      <c r="A616" s="47"/>
      <c r="B616" s="47"/>
      <c r="C616" s="47"/>
      <c r="D616" s="47"/>
      <c r="E616" s="45"/>
      <c r="F616" s="48"/>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ht="16.5" customHeight="1" x14ac:dyDescent="0.3">
      <c r="A617" s="47"/>
      <c r="B617" s="47"/>
      <c r="C617" s="47"/>
      <c r="D617" s="47"/>
      <c r="E617" s="45"/>
      <c r="F617" s="48"/>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ht="16.5" customHeight="1" x14ac:dyDescent="0.3">
      <c r="A618" s="47"/>
      <c r="B618" s="47"/>
      <c r="C618" s="47"/>
      <c r="D618" s="47"/>
      <c r="E618" s="45"/>
      <c r="F618" s="48"/>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ht="16.5" customHeight="1" x14ac:dyDescent="0.3">
      <c r="A619" s="47"/>
      <c r="B619" s="47"/>
      <c r="C619" s="47"/>
      <c r="D619" s="47"/>
      <c r="E619" s="45"/>
      <c r="F619" s="48"/>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ht="16.5" customHeight="1" x14ac:dyDescent="0.3">
      <c r="A620" s="47"/>
      <c r="B620" s="47"/>
      <c r="C620" s="47"/>
      <c r="D620" s="47"/>
      <c r="E620" s="45"/>
      <c r="F620" s="48"/>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ht="16.5" customHeight="1" x14ac:dyDescent="0.3">
      <c r="A621" s="47"/>
      <c r="B621" s="47"/>
      <c r="C621" s="47"/>
      <c r="D621" s="47"/>
      <c r="E621" s="45"/>
      <c r="F621" s="48"/>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ht="16.5" customHeight="1" x14ac:dyDescent="0.3">
      <c r="A622" s="47"/>
      <c r="B622" s="47"/>
      <c r="C622" s="47"/>
      <c r="D622" s="47"/>
      <c r="E622" s="45"/>
      <c r="F622" s="48"/>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ht="16.5" customHeight="1" x14ac:dyDescent="0.3">
      <c r="A623" s="47"/>
      <c r="B623" s="47"/>
      <c r="C623" s="47"/>
      <c r="D623" s="47"/>
      <c r="E623" s="45"/>
      <c r="F623" s="48"/>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ht="16.5" customHeight="1" x14ac:dyDescent="0.3">
      <c r="A624" s="47"/>
      <c r="B624" s="47"/>
      <c r="C624" s="47"/>
      <c r="D624" s="47"/>
      <c r="E624" s="45"/>
      <c r="F624" s="48"/>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ht="16.5" customHeight="1" x14ac:dyDescent="0.3">
      <c r="A625" s="47"/>
      <c r="B625" s="47"/>
      <c r="C625" s="47"/>
      <c r="D625" s="47"/>
      <c r="E625" s="45"/>
      <c r="F625" s="48"/>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ht="16.5" customHeight="1" x14ac:dyDescent="0.3">
      <c r="A626" s="47"/>
      <c r="B626" s="47"/>
      <c r="C626" s="47"/>
      <c r="D626" s="47"/>
      <c r="E626" s="45"/>
      <c r="F626" s="48"/>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ht="16.5" customHeight="1" x14ac:dyDescent="0.3">
      <c r="A627" s="47"/>
      <c r="B627" s="47"/>
      <c r="C627" s="47"/>
      <c r="D627" s="47"/>
      <c r="E627" s="45"/>
      <c r="F627" s="48"/>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ht="16.5" customHeight="1" x14ac:dyDescent="0.3">
      <c r="A628" s="47"/>
      <c r="B628" s="47"/>
      <c r="C628" s="47"/>
      <c r="D628" s="47"/>
      <c r="E628" s="45"/>
      <c r="F628" s="48"/>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ht="16.5" customHeight="1" x14ac:dyDescent="0.3">
      <c r="A629" s="47"/>
      <c r="B629" s="47"/>
      <c r="C629" s="47"/>
      <c r="D629" s="47"/>
      <c r="E629" s="45"/>
      <c r="F629" s="48"/>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ht="16.5" customHeight="1" x14ac:dyDescent="0.3">
      <c r="A630" s="47"/>
      <c r="B630" s="47"/>
      <c r="C630" s="47"/>
      <c r="D630" s="47"/>
      <c r="E630" s="45"/>
      <c r="F630" s="48"/>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ht="16.5" customHeight="1" x14ac:dyDescent="0.3">
      <c r="A631" s="47"/>
      <c r="B631" s="47"/>
      <c r="C631" s="47"/>
      <c r="D631" s="47"/>
      <c r="E631" s="45"/>
      <c r="F631" s="48"/>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ht="16.5" customHeight="1" x14ac:dyDescent="0.3">
      <c r="A632" s="47"/>
      <c r="B632" s="47"/>
      <c r="C632" s="47"/>
      <c r="D632" s="47"/>
      <c r="E632" s="45"/>
      <c r="F632" s="48"/>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ht="16.5" customHeight="1" x14ac:dyDescent="0.3">
      <c r="A633" s="47"/>
      <c r="B633" s="47"/>
      <c r="C633" s="47"/>
      <c r="D633" s="47"/>
      <c r="E633" s="45"/>
      <c r="F633" s="48"/>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ht="16.5" customHeight="1" x14ac:dyDescent="0.3">
      <c r="A634" s="47"/>
      <c r="B634" s="47"/>
      <c r="C634" s="47"/>
      <c r="D634" s="47"/>
      <c r="E634" s="45"/>
      <c r="F634" s="48"/>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ht="16.5" customHeight="1" x14ac:dyDescent="0.3">
      <c r="A635" s="47"/>
      <c r="B635" s="47"/>
      <c r="C635" s="47"/>
      <c r="D635" s="47"/>
      <c r="E635" s="45"/>
      <c r="F635" s="48"/>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ht="16.5" customHeight="1" x14ac:dyDescent="0.3">
      <c r="A636" s="47"/>
      <c r="B636" s="47"/>
      <c r="C636" s="47"/>
      <c r="D636" s="47"/>
      <c r="E636" s="45"/>
      <c r="F636" s="48"/>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ht="16.5" customHeight="1" x14ac:dyDescent="0.3">
      <c r="A637" s="47"/>
      <c r="B637" s="47"/>
      <c r="C637" s="47"/>
      <c r="D637" s="47"/>
      <c r="E637" s="45"/>
      <c r="F637" s="48"/>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ht="16.5" customHeight="1" x14ac:dyDescent="0.3">
      <c r="A638" s="47"/>
      <c r="B638" s="47"/>
      <c r="C638" s="47"/>
      <c r="D638" s="47"/>
      <c r="E638" s="45"/>
      <c r="F638" s="48"/>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ht="16.5" customHeight="1" x14ac:dyDescent="0.3">
      <c r="A639" s="47"/>
      <c r="B639" s="47"/>
      <c r="C639" s="47"/>
      <c r="D639" s="47"/>
      <c r="E639" s="45"/>
      <c r="F639" s="48"/>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ht="16.5" customHeight="1" x14ac:dyDescent="0.3">
      <c r="A640" s="47"/>
      <c r="B640" s="47"/>
      <c r="C640" s="47"/>
      <c r="D640" s="47"/>
      <c r="E640" s="45"/>
      <c r="F640" s="48"/>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ht="16.5" customHeight="1" x14ac:dyDescent="0.3">
      <c r="A641" s="47"/>
      <c r="B641" s="47"/>
      <c r="C641" s="47"/>
      <c r="D641" s="47"/>
      <c r="E641" s="45"/>
      <c r="F641" s="48"/>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ht="16.5" customHeight="1" x14ac:dyDescent="0.3">
      <c r="A642" s="47"/>
      <c r="B642" s="47"/>
      <c r="C642" s="47"/>
      <c r="D642" s="47"/>
      <c r="E642" s="45"/>
      <c r="F642" s="48"/>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ht="16.5" customHeight="1" x14ac:dyDescent="0.3">
      <c r="A643" s="47"/>
      <c r="B643" s="47"/>
      <c r="C643" s="47"/>
      <c r="D643" s="47"/>
      <c r="E643" s="45"/>
      <c r="F643" s="48"/>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ht="16.5" customHeight="1" x14ac:dyDescent="0.3">
      <c r="A644" s="47"/>
      <c r="B644" s="47"/>
      <c r="C644" s="47"/>
      <c r="D644" s="47"/>
      <c r="E644" s="45"/>
      <c r="F644" s="48"/>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ht="16.5" customHeight="1" x14ac:dyDescent="0.3">
      <c r="A645" s="47"/>
      <c r="B645" s="47"/>
      <c r="C645" s="47"/>
      <c r="D645" s="47"/>
      <c r="E645" s="45"/>
      <c r="F645" s="48"/>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ht="16.5" customHeight="1" x14ac:dyDescent="0.3">
      <c r="A646" s="47"/>
      <c r="B646" s="47"/>
      <c r="C646" s="47"/>
      <c r="D646" s="47"/>
      <c r="E646" s="45"/>
      <c r="F646" s="48"/>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ht="16.5" customHeight="1" x14ac:dyDescent="0.3">
      <c r="A647" s="47"/>
      <c r="B647" s="47"/>
      <c r="C647" s="47"/>
      <c r="D647" s="47"/>
      <c r="E647" s="45"/>
      <c r="F647" s="48"/>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ht="16.5" customHeight="1" x14ac:dyDescent="0.3">
      <c r="A648" s="47"/>
      <c r="B648" s="47"/>
      <c r="C648" s="47"/>
      <c r="D648" s="47"/>
      <c r="E648" s="45"/>
      <c r="F648" s="48"/>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ht="16.5" customHeight="1" x14ac:dyDescent="0.3">
      <c r="A649" s="47"/>
      <c r="B649" s="47"/>
      <c r="C649" s="47"/>
      <c r="D649" s="47"/>
      <c r="E649" s="45"/>
      <c r="F649" s="48"/>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ht="16.5" customHeight="1" x14ac:dyDescent="0.3">
      <c r="A650" s="47"/>
      <c r="B650" s="47"/>
      <c r="C650" s="47"/>
      <c r="D650" s="47"/>
      <c r="E650" s="45"/>
      <c r="F650" s="48"/>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ht="16.5" customHeight="1" x14ac:dyDescent="0.3">
      <c r="A651" s="47"/>
      <c r="B651" s="47"/>
      <c r="C651" s="47"/>
      <c r="D651" s="47"/>
      <c r="E651" s="45"/>
      <c r="F651" s="48"/>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ht="16.5" customHeight="1" x14ac:dyDescent="0.3">
      <c r="A652" s="47"/>
      <c r="B652" s="47"/>
      <c r="C652" s="47"/>
      <c r="D652" s="47"/>
      <c r="E652" s="45"/>
      <c r="F652" s="48"/>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ht="16.5" customHeight="1" x14ac:dyDescent="0.3">
      <c r="A653" s="47"/>
      <c r="B653" s="47"/>
      <c r="C653" s="47"/>
      <c r="D653" s="47"/>
      <c r="E653" s="45"/>
      <c r="F653" s="48"/>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ht="16.5" customHeight="1" x14ac:dyDescent="0.3">
      <c r="A654" s="47"/>
      <c r="B654" s="47"/>
      <c r="C654" s="47"/>
      <c r="D654" s="47"/>
      <c r="E654" s="45"/>
      <c r="F654" s="48"/>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ht="16.5" customHeight="1" x14ac:dyDescent="0.3">
      <c r="A655" s="47"/>
      <c r="B655" s="47"/>
      <c r="C655" s="47"/>
      <c r="D655" s="47"/>
      <c r="E655" s="45"/>
      <c r="F655" s="48"/>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ht="16.5" customHeight="1" x14ac:dyDescent="0.3">
      <c r="A656" s="47"/>
      <c r="B656" s="47"/>
      <c r="C656" s="47"/>
      <c r="D656" s="47"/>
      <c r="E656" s="45"/>
      <c r="F656" s="48"/>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ht="16.5" customHeight="1" x14ac:dyDescent="0.3">
      <c r="A657" s="47"/>
      <c r="B657" s="47"/>
      <c r="C657" s="47"/>
      <c r="D657" s="47"/>
      <c r="E657" s="45"/>
      <c r="F657" s="48"/>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ht="16.5" customHeight="1" x14ac:dyDescent="0.3">
      <c r="A658" s="47"/>
      <c r="B658" s="47"/>
      <c r="C658" s="47"/>
      <c r="D658" s="47"/>
      <c r="E658" s="45"/>
      <c r="F658" s="48"/>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ht="16.5" customHeight="1" x14ac:dyDescent="0.3">
      <c r="A659" s="47"/>
      <c r="B659" s="47"/>
      <c r="C659" s="47"/>
      <c r="D659" s="47"/>
      <c r="E659" s="45"/>
      <c r="F659" s="48"/>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ht="16.5" customHeight="1" x14ac:dyDescent="0.3">
      <c r="A660" s="47"/>
      <c r="B660" s="47"/>
      <c r="C660" s="47"/>
      <c r="D660" s="47"/>
      <c r="E660" s="45"/>
      <c r="F660" s="48"/>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ht="16.5" customHeight="1" x14ac:dyDescent="0.3">
      <c r="A661" s="47"/>
      <c r="B661" s="47"/>
      <c r="C661" s="47"/>
      <c r="D661" s="47"/>
      <c r="E661" s="45"/>
      <c r="F661" s="48"/>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ht="16.5" customHeight="1" x14ac:dyDescent="0.3">
      <c r="A662" s="47"/>
      <c r="B662" s="47"/>
      <c r="C662" s="47"/>
      <c r="D662" s="47"/>
      <c r="E662" s="45"/>
      <c r="F662" s="48"/>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ht="16.5" customHeight="1" x14ac:dyDescent="0.3">
      <c r="A663" s="47"/>
      <c r="B663" s="47"/>
      <c r="C663" s="47"/>
      <c r="D663" s="47"/>
      <c r="E663" s="45"/>
      <c r="F663" s="48"/>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ht="16.5" customHeight="1" x14ac:dyDescent="0.3">
      <c r="A664" s="47"/>
      <c r="B664" s="47"/>
      <c r="C664" s="47"/>
      <c r="D664" s="47"/>
      <c r="E664" s="45"/>
      <c r="F664" s="48"/>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ht="16.5" customHeight="1" x14ac:dyDescent="0.3">
      <c r="A665" s="47"/>
      <c r="B665" s="47"/>
      <c r="C665" s="47"/>
      <c r="D665" s="47"/>
      <c r="E665" s="45"/>
      <c r="F665" s="48"/>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ht="16.5" customHeight="1" x14ac:dyDescent="0.3">
      <c r="A666" s="47"/>
      <c r="B666" s="47"/>
      <c r="C666" s="47"/>
      <c r="D666" s="47"/>
      <c r="E666" s="45"/>
      <c r="F666" s="48"/>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ht="16.5" customHeight="1" x14ac:dyDescent="0.3">
      <c r="A667" s="47"/>
      <c r="B667" s="47"/>
      <c r="C667" s="47"/>
      <c r="D667" s="47"/>
      <c r="E667" s="45"/>
      <c r="F667" s="48"/>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ht="16.5" customHeight="1" x14ac:dyDescent="0.3">
      <c r="A668" s="47"/>
      <c r="B668" s="47"/>
      <c r="C668" s="47"/>
      <c r="D668" s="47"/>
      <c r="E668" s="45"/>
      <c r="F668" s="48"/>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ht="16.5" customHeight="1" x14ac:dyDescent="0.3">
      <c r="A669" s="47"/>
      <c r="B669" s="47"/>
      <c r="C669" s="47"/>
      <c r="D669" s="47"/>
      <c r="E669" s="45"/>
      <c r="F669" s="48"/>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ht="16.5" customHeight="1" x14ac:dyDescent="0.3">
      <c r="A670" s="47"/>
      <c r="B670" s="47"/>
      <c r="C670" s="47"/>
      <c r="D670" s="47"/>
      <c r="E670" s="45"/>
      <c r="F670" s="48"/>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ht="16.5" customHeight="1" x14ac:dyDescent="0.3">
      <c r="A671" s="47"/>
      <c r="B671" s="47"/>
      <c r="C671" s="47"/>
      <c r="D671" s="47"/>
      <c r="E671" s="45"/>
      <c r="F671" s="48"/>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ht="16.5" customHeight="1" x14ac:dyDescent="0.3">
      <c r="A672" s="47"/>
      <c r="B672" s="47"/>
      <c r="C672" s="47"/>
      <c r="D672" s="47"/>
      <c r="E672" s="45"/>
      <c r="F672" s="48"/>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ht="16.5" customHeight="1" x14ac:dyDescent="0.3">
      <c r="A673" s="47"/>
      <c r="B673" s="47"/>
      <c r="C673" s="47"/>
      <c r="D673" s="47"/>
      <c r="E673" s="45"/>
      <c r="F673" s="48"/>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ht="16.5" customHeight="1" x14ac:dyDescent="0.3">
      <c r="A674" s="47"/>
      <c r="B674" s="47"/>
      <c r="C674" s="47"/>
      <c r="D674" s="47"/>
      <c r="E674" s="45"/>
      <c r="F674" s="48"/>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ht="16.5" customHeight="1" x14ac:dyDescent="0.3">
      <c r="A675" s="47"/>
      <c r="B675" s="47"/>
      <c r="C675" s="47"/>
      <c r="D675" s="47"/>
      <c r="E675" s="45"/>
      <c r="F675" s="48"/>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ht="16.5" customHeight="1" x14ac:dyDescent="0.3">
      <c r="A676" s="47"/>
      <c r="B676" s="47"/>
      <c r="C676" s="47"/>
      <c r="D676" s="47"/>
      <c r="E676" s="45"/>
      <c r="F676" s="48"/>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ht="16.5" customHeight="1" x14ac:dyDescent="0.3">
      <c r="A677" s="47"/>
      <c r="B677" s="47"/>
      <c r="C677" s="47"/>
      <c r="D677" s="47"/>
      <c r="E677" s="45"/>
      <c r="F677" s="48"/>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ht="16.5" customHeight="1" x14ac:dyDescent="0.3">
      <c r="A678" s="47"/>
      <c r="B678" s="47"/>
      <c r="C678" s="47"/>
      <c r="D678" s="47"/>
      <c r="E678" s="45"/>
      <c r="F678" s="48"/>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ht="16.5" customHeight="1" x14ac:dyDescent="0.3">
      <c r="A679" s="47"/>
      <c r="B679" s="47"/>
      <c r="C679" s="47"/>
      <c r="D679" s="47"/>
      <c r="E679" s="45"/>
      <c r="F679" s="48"/>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ht="16.5" customHeight="1" x14ac:dyDescent="0.3">
      <c r="A680" s="47"/>
      <c r="B680" s="47"/>
      <c r="C680" s="47"/>
      <c r="D680" s="47"/>
      <c r="E680" s="45"/>
      <c r="F680" s="48"/>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ht="16.5" customHeight="1" x14ac:dyDescent="0.3">
      <c r="A681" s="47"/>
      <c r="B681" s="47"/>
      <c r="C681" s="47"/>
      <c r="D681" s="47"/>
      <c r="E681" s="45"/>
      <c r="F681" s="48"/>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ht="16.5" customHeight="1" x14ac:dyDescent="0.3">
      <c r="A682" s="47"/>
      <c r="B682" s="47"/>
      <c r="C682" s="47"/>
      <c r="D682" s="47"/>
      <c r="E682" s="45"/>
      <c r="F682" s="48"/>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ht="16.5" customHeight="1" x14ac:dyDescent="0.3">
      <c r="A683" s="47"/>
      <c r="B683" s="47"/>
      <c r="C683" s="47"/>
      <c r="D683" s="47"/>
      <c r="E683" s="45"/>
      <c r="F683" s="48"/>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ht="16.5" customHeight="1" x14ac:dyDescent="0.3">
      <c r="A684" s="47"/>
      <c r="B684" s="47"/>
      <c r="C684" s="47"/>
      <c r="D684" s="47"/>
      <c r="E684" s="45"/>
      <c r="F684" s="48"/>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ht="16.5" customHeight="1" x14ac:dyDescent="0.3">
      <c r="A685" s="47"/>
      <c r="B685" s="47"/>
      <c r="C685" s="47"/>
      <c r="D685" s="47"/>
      <c r="E685" s="45"/>
      <c r="F685" s="48"/>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ht="16.5" customHeight="1" x14ac:dyDescent="0.3">
      <c r="A686" s="47"/>
      <c r="B686" s="47"/>
      <c r="C686" s="47"/>
      <c r="D686" s="47"/>
      <c r="E686" s="45"/>
      <c r="F686" s="48"/>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ht="16.5" customHeight="1" x14ac:dyDescent="0.3">
      <c r="A687" s="47"/>
      <c r="B687" s="47"/>
      <c r="C687" s="47"/>
      <c r="D687" s="47"/>
      <c r="E687" s="45"/>
      <c r="F687" s="48"/>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ht="16.5" customHeight="1" x14ac:dyDescent="0.3">
      <c r="A688" s="47"/>
      <c r="B688" s="47"/>
      <c r="C688" s="47"/>
      <c r="D688" s="47"/>
      <c r="E688" s="45"/>
      <c r="F688" s="48"/>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ht="16.5" customHeight="1" x14ac:dyDescent="0.3">
      <c r="A689" s="47"/>
      <c r="B689" s="47"/>
      <c r="C689" s="47"/>
      <c r="D689" s="47"/>
      <c r="E689" s="45"/>
      <c r="F689" s="48"/>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ht="16.5" customHeight="1" x14ac:dyDescent="0.3">
      <c r="A690" s="47"/>
      <c r="B690" s="47"/>
      <c r="C690" s="47"/>
      <c r="D690" s="47"/>
      <c r="E690" s="45"/>
      <c r="F690" s="48"/>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ht="16.5" customHeight="1" x14ac:dyDescent="0.3">
      <c r="A691" s="47"/>
      <c r="B691" s="47"/>
      <c r="C691" s="47"/>
      <c r="D691" s="47"/>
      <c r="E691" s="45"/>
      <c r="F691" s="48"/>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ht="16.5" customHeight="1" x14ac:dyDescent="0.3">
      <c r="A692" s="47"/>
      <c r="B692" s="47"/>
      <c r="C692" s="47"/>
      <c r="D692" s="47"/>
      <c r="E692" s="45"/>
      <c r="F692" s="48"/>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ht="16.5" customHeight="1" x14ac:dyDescent="0.3">
      <c r="A693" s="47"/>
      <c r="B693" s="47"/>
      <c r="C693" s="47"/>
      <c r="D693" s="47"/>
      <c r="E693" s="45"/>
      <c r="F693" s="48"/>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ht="16.5" customHeight="1" x14ac:dyDescent="0.3">
      <c r="A694" s="47"/>
      <c r="B694" s="47"/>
      <c r="C694" s="47"/>
      <c r="D694" s="47"/>
      <c r="E694" s="45"/>
      <c r="F694" s="48"/>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ht="16.5" customHeight="1" x14ac:dyDescent="0.3">
      <c r="A695" s="47"/>
      <c r="B695" s="47"/>
      <c r="C695" s="47"/>
      <c r="D695" s="47"/>
      <c r="E695" s="45"/>
      <c r="F695" s="48"/>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ht="16.5" customHeight="1" x14ac:dyDescent="0.3">
      <c r="A696" s="47"/>
      <c r="B696" s="47"/>
      <c r="C696" s="47"/>
      <c r="D696" s="47"/>
      <c r="E696" s="45"/>
      <c r="F696" s="48"/>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ht="16.5" customHeight="1" x14ac:dyDescent="0.3">
      <c r="A697" s="47"/>
      <c r="B697" s="47"/>
      <c r="C697" s="47"/>
      <c r="D697" s="47"/>
      <c r="E697" s="45"/>
      <c r="F697" s="48"/>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ht="16.5" customHeight="1" x14ac:dyDescent="0.3">
      <c r="A698" s="47"/>
      <c r="B698" s="47"/>
      <c r="C698" s="47"/>
      <c r="D698" s="47"/>
      <c r="E698" s="45"/>
      <c r="F698" s="48"/>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ht="16.5" customHeight="1" x14ac:dyDescent="0.3">
      <c r="A699" s="47"/>
      <c r="B699" s="47"/>
      <c r="C699" s="47"/>
      <c r="D699" s="47"/>
      <c r="E699" s="45"/>
      <c r="F699" s="48"/>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ht="16.5" customHeight="1" x14ac:dyDescent="0.3">
      <c r="A700" s="47"/>
      <c r="B700" s="47"/>
      <c r="C700" s="47"/>
      <c r="D700" s="47"/>
      <c r="E700" s="45"/>
      <c r="F700" s="48"/>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ht="16.5" customHeight="1" x14ac:dyDescent="0.3">
      <c r="A701" s="47"/>
      <c r="B701" s="47"/>
      <c r="C701" s="47"/>
      <c r="D701" s="47"/>
      <c r="E701" s="45"/>
      <c r="F701" s="48"/>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ht="16.5" customHeight="1" x14ac:dyDescent="0.3">
      <c r="A702" s="47"/>
      <c r="B702" s="47"/>
      <c r="C702" s="47"/>
      <c r="D702" s="47"/>
      <c r="E702" s="45"/>
      <c r="F702" s="48"/>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ht="16.5" customHeight="1" x14ac:dyDescent="0.3">
      <c r="A703" s="47"/>
      <c r="B703" s="47"/>
      <c r="C703" s="47"/>
      <c r="D703" s="47"/>
      <c r="E703" s="45"/>
      <c r="F703" s="48"/>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ht="16.5" customHeight="1" x14ac:dyDescent="0.3">
      <c r="A704" s="47"/>
      <c r="B704" s="47"/>
      <c r="C704" s="47"/>
      <c r="D704" s="47"/>
      <c r="E704" s="45"/>
      <c r="F704" s="48"/>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ht="16.5" customHeight="1" x14ac:dyDescent="0.3">
      <c r="A705" s="47"/>
      <c r="B705" s="47"/>
      <c r="C705" s="47"/>
      <c r="D705" s="47"/>
      <c r="E705" s="45"/>
      <c r="F705" s="48"/>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ht="16.5" customHeight="1" x14ac:dyDescent="0.3">
      <c r="A706" s="47"/>
      <c r="B706" s="47"/>
      <c r="C706" s="47"/>
      <c r="D706" s="47"/>
      <c r="E706" s="45"/>
      <c r="F706" s="48"/>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ht="16.5" customHeight="1" x14ac:dyDescent="0.3">
      <c r="A707" s="47"/>
      <c r="B707" s="47"/>
      <c r="C707" s="47"/>
      <c r="D707" s="47"/>
      <c r="E707" s="45"/>
      <c r="F707" s="48"/>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ht="16.5" customHeight="1" x14ac:dyDescent="0.3">
      <c r="A708" s="47"/>
      <c r="B708" s="47"/>
      <c r="C708" s="47"/>
      <c r="D708" s="47"/>
      <c r="E708" s="45"/>
      <c r="F708" s="48"/>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ht="16.5" customHeight="1" x14ac:dyDescent="0.3">
      <c r="A709" s="47"/>
      <c r="B709" s="47"/>
      <c r="C709" s="47"/>
      <c r="D709" s="47"/>
      <c r="E709" s="45"/>
      <c r="F709" s="48"/>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ht="16.5" customHeight="1" x14ac:dyDescent="0.3">
      <c r="A710" s="47"/>
      <c r="B710" s="47"/>
      <c r="C710" s="47"/>
      <c r="D710" s="47"/>
      <c r="E710" s="45"/>
      <c r="F710" s="48"/>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ht="16.5" customHeight="1" x14ac:dyDescent="0.3">
      <c r="A711" s="47"/>
      <c r="B711" s="47"/>
      <c r="C711" s="47"/>
      <c r="D711" s="47"/>
      <c r="E711" s="45"/>
      <c r="F711" s="48"/>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ht="16.5" customHeight="1" x14ac:dyDescent="0.3">
      <c r="A712" s="47"/>
      <c r="B712" s="47"/>
      <c r="C712" s="47"/>
      <c r="D712" s="47"/>
      <c r="E712" s="45"/>
      <c r="F712" s="48"/>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ht="16.5" customHeight="1" x14ac:dyDescent="0.3">
      <c r="A713" s="47"/>
      <c r="B713" s="47"/>
      <c r="C713" s="47"/>
      <c r="D713" s="47"/>
      <c r="E713" s="45"/>
      <c r="F713" s="48"/>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ht="16.5" customHeight="1" x14ac:dyDescent="0.3">
      <c r="A714" s="47"/>
      <c r="B714" s="47"/>
      <c r="C714" s="47"/>
      <c r="D714" s="47"/>
      <c r="E714" s="45"/>
      <c r="F714" s="48"/>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ht="16.5" customHeight="1" x14ac:dyDescent="0.3">
      <c r="A715" s="47"/>
      <c r="B715" s="47"/>
      <c r="C715" s="47"/>
      <c r="D715" s="47"/>
      <c r="E715" s="45"/>
      <c r="F715" s="48"/>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ht="16.5" customHeight="1" x14ac:dyDescent="0.3">
      <c r="A716" s="47"/>
      <c r="B716" s="47"/>
      <c r="C716" s="47"/>
      <c r="D716" s="47"/>
      <c r="E716" s="45"/>
      <c r="F716" s="48"/>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ht="16.5" customHeight="1" x14ac:dyDescent="0.3">
      <c r="A717" s="47"/>
      <c r="B717" s="47"/>
      <c r="C717" s="47"/>
      <c r="D717" s="47"/>
      <c r="E717" s="45"/>
      <c r="F717" s="48"/>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ht="16.5" customHeight="1" x14ac:dyDescent="0.3">
      <c r="A718" s="47"/>
      <c r="B718" s="47"/>
      <c r="C718" s="47"/>
      <c r="D718" s="47"/>
      <c r="E718" s="45"/>
      <c r="F718" s="48"/>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ht="16.5" customHeight="1" x14ac:dyDescent="0.3">
      <c r="A719" s="47"/>
      <c r="B719" s="47"/>
      <c r="C719" s="47"/>
      <c r="D719" s="47"/>
      <c r="E719" s="45"/>
      <c r="F719" s="48"/>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ht="16.5" customHeight="1" x14ac:dyDescent="0.3">
      <c r="A720" s="47"/>
      <c r="B720" s="47"/>
      <c r="C720" s="47"/>
      <c r="D720" s="47"/>
      <c r="E720" s="45"/>
      <c r="F720" s="48"/>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ht="16.5" customHeight="1" x14ac:dyDescent="0.3">
      <c r="A721" s="47"/>
      <c r="B721" s="47"/>
      <c r="C721" s="47"/>
      <c r="D721" s="47"/>
      <c r="E721" s="45"/>
      <c r="F721" s="48"/>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ht="16.5" customHeight="1" x14ac:dyDescent="0.3">
      <c r="A722" s="47"/>
      <c r="B722" s="47"/>
      <c r="C722" s="47"/>
      <c r="D722" s="47"/>
      <c r="E722" s="45"/>
      <c r="F722" s="48"/>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ht="16.5" customHeight="1" x14ac:dyDescent="0.3">
      <c r="A723" s="47"/>
      <c r="B723" s="47"/>
      <c r="C723" s="47"/>
      <c r="D723" s="47"/>
      <c r="E723" s="45"/>
      <c r="F723" s="48"/>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ht="16.5" customHeight="1" x14ac:dyDescent="0.3">
      <c r="A724" s="47"/>
      <c r="B724" s="47"/>
      <c r="C724" s="47"/>
      <c r="D724" s="47"/>
      <c r="E724" s="45"/>
      <c r="F724" s="48"/>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ht="16.5" customHeight="1" x14ac:dyDescent="0.3">
      <c r="A725" s="47"/>
      <c r="B725" s="47"/>
      <c r="C725" s="47"/>
      <c r="D725" s="47"/>
      <c r="E725" s="45"/>
      <c r="F725" s="48"/>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ht="16.5" customHeight="1" x14ac:dyDescent="0.3">
      <c r="A726" s="47"/>
      <c r="B726" s="47"/>
      <c r="C726" s="47"/>
      <c r="D726" s="47"/>
      <c r="E726" s="45"/>
      <c r="F726" s="48"/>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ht="16.5" customHeight="1" x14ac:dyDescent="0.3">
      <c r="A727" s="47"/>
      <c r="B727" s="47"/>
      <c r="C727" s="47"/>
      <c r="D727" s="47"/>
      <c r="E727" s="45"/>
      <c r="F727" s="48"/>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ht="16.5" customHeight="1" x14ac:dyDescent="0.3">
      <c r="A728" s="47"/>
      <c r="B728" s="47"/>
      <c r="C728" s="47"/>
      <c r="D728" s="47"/>
      <c r="E728" s="45"/>
      <c r="F728" s="48"/>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ht="16.5" customHeight="1" x14ac:dyDescent="0.3">
      <c r="A729" s="47"/>
      <c r="B729" s="47"/>
      <c r="C729" s="47"/>
      <c r="D729" s="47"/>
      <c r="E729" s="45"/>
      <c r="F729" s="48"/>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ht="16.5" customHeight="1" x14ac:dyDescent="0.3">
      <c r="A730" s="47"/>
      <c r="B730" s="47"/>
      <c r="C730" s="47"/>
      <c r="D730" s="47"/>
      <c r="E730" s="45"/>
      <c r="F730" s="48"/>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ht="16.5" customHeight="1" x14ac:dyDescent="0.3">
      <c r="A731" s="47"/>
      <c r="B731" s="47"/>
      <c r="C731" s="47"/>
      <c r="D731" s="47"/>
      <c r="E731" s="45"/>
      <c r="F731" s="48"/>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ht="16.5" customHeight="1" x14ac:dyDescent="0.3">
      <c r="A732" s="47"/>
      <c r="B732" s="47"/>
      <c r="C732" s="47"/>
      <c r="D732" s="47"/>
      <c r="E732" s="45"/>
      <c r="F732" s="48"/>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ht="16.5" customHeight="1" x14ac:dyDescent="0.3">
      <c r="A733" s="47"/>
      <c r="B733" s="47"/>
      <c r="C733" s="47"/>
      <c r="D733" s="47"/>
      <c r="E733" s="45"/>
      <c r="F733" s="48"/>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ht="16.5" customHeight="1" x14ac:dyDescent="0.3">
      <c r="A734" s="47"/>
      <c r="B734" s="47"/>
      <c r="C734" s="47"/>
      <c r="D734" s="47"/>
      <c r="E734" s="45"/>
      <c r="F734" s="48"/>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ht="16.5" customHeight="1" x14ac:dyDescent="0.3">
      <c r="A735" s="47"/>
      <c r="B735" s="47"/>
      <c r="C735" s="47"/>
      <c r="D735" s="47"/>
      <c r="E735" s="45"/>
      <c r="F735" s="48"/>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ht="16.5" customHeight="1" x14ac:dyDescent="0.3">
      <c r="A736" s="47"/>
      <c r="B736" s="47"/>
      <c r="C736" s="47"/>
      <c r="D736" s="47"/>
      <c r="E736" s="45"/>
      <c r="F736" s="48"/>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ht="16.5" customHeight="1" x14ac:dyDescent="0.3">
      <c r="A737" s="47"/>
      <c r="B737" s="47"/>
      <c r="C737" s="47"/>
      <c r="D737" s="47"/>
      <c r="E737" s="45"/>
      <c r="F737" s="48"/>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ht="16.5" customHeight="1" x14ac:dyDescent="0.3">
      <c r="A738" s="47"/>
      <c r="B738" s="47"/>
      <c r="C738" s="47"/>
      <c r="D738" s="47"/>
      <c r="E738" s="45"/>
      <c r="F738" s="48"/>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ht="16.5" customHeight="1" x14ac:dyDescent="0.3">
      <c r="A739" s="47"/>
      <c r="B739" s="47"/>
      <c r="C739" s="47"/>
      <c r="D739" s="47"/>
      <c r="E739" s="45"/>
      <c r="F739" s="48"/>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ht="16.5" customHeight="1" x14ac:dyDescent="0.3">
      <c r="A740" s="47"/>
      <c r="B740" s="47"/>
      <c r="C740" s="47"/>
      <c r="D740" s="47"/>
      <c r="E740" s="45"/>
      <c r="F740" s="48"/>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ht="16.5" customHeight="1" x14ac:dyDescent="0.3">
      <c r="A741" s="47"/>
      <c r="B741" s="47"/>
      <c r="C741" s="47"/>
      <c r="D741" s="47"/>
      <c r="E741" s="45"/>
      <c r="F741" s="48"/>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ht="16.5" customHeight="1" x14ac:dyDescent="0.3">
      <c r="A742" s="47"/>
      <c r="B742" s="47"/>
      <c r="C742" s="47"/>
      <c r="D742" s="47"/>
      <c r="E742" s="45"/>
      <c r="F742" s="48"/>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ht="16.5" customHeight="1" x14ac:dyDescent="0.3">
      <c r="A743" s="47"/>
      <c r="B743" s="47"/>
      <c r="C743" s="47"/>
      <c r="D743" s="47"/>
      <c r="E743" s="45"/>
      <c r="F743" s="48"/>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ht="16.5" customHeight="1" x14ac:dyDescent="0.3">
      <c r="A744" s="47"/>
      <c r="B744" s="47"/>
      <c r="C744" s="47"/>
      <c r="D744" s="47"/>
      <c r="E744" s="45"/>
      <c r="F744" s="48"/>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ht="16.5" customHeight="1" x14ac:dyDescent="0.3">
      <c r="A745" s="47"/>
      <c r="B745" s="47"/>
      <c r="C745" s="47"/>
      <c r="D745" s="47"/>
      <c r="E745" s="45"/>
      <c r="F745" s="48"/>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ht="16.5" customHeight="1" x14ac:dyDescent="0.3">
      <c r="A746" s="47"/>
      <c r="B746" s="47"/>
      <c r="C746" s="47"/>
      <c r="D746" s="47"/>
      <c r="E746" s="45"/>
      <c r="F746" s="48"/>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ht="16.5" customHeight="1" x14ac:dyDescent="0.3">
      <c r="A747" s="47"/>
      <c r="B747" s="47"/>
      <c r="C747" s="47"/>
      <c r="D747" s="47"/>
      <c r="E747" s="45"/>
      <c r="F747" s="48"/>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ht="16.5" customHeight="1" x14ac:dyDescent="0.3">
      <c r="A748" s="47"/>
      <c r="B748" s="47"/>
      <c r="C748" s="47"/>
      <c r="D748" s="47"/>
      <c r="E748" s="45"/>
      <c r="F748" s="48"/>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ht="16.5" customHeight="1" x14ac:dyDescent="0.3">
      <c r="A749" s="47"/>
      <c r="B749" s="47"/>
      <c r="C749" s="47"/>
      <c r="D749" s="47"/>
      <c r="E749" s="45"/>
      <c r="F749" s="48"/>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ht="16.5" customHeight="1" x14ac:dyDescent="0.3">
      <c r="A750" s="47"/>
      <c r="B750" s="47"/>
      <c r="C750" s="47"/>
      <c r="D750" s="47"/>
      <c r="E750" s="45"/>
      <c r="F750" s="48"/>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ht="16.5" customHeight="1" x14ac:dyDescent="0.3">
      <c r="A751" s="47"/>
      <c r="B751" s="47"/>
      <c r="C751" s="47"/>
      <c r="D751" s="47"/>
      <c r="E751" s="45"/>
      <c r="F751" s="48"/>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ht="16.5" customHeight="1" x14ac:dyDescent="0.3">
      <c r="A752" s="47"/>
      <c r="B752" s="47"/>
      <c r="C752" s="47"/>
      <c r="D752" s="47"/>
      <c r="E752" s="45"/>
      <c r="F752" s="48"/>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ht="16.5" customHeight="1" x14ac:dyDescent="0.3">
      <c r="A753" s="47"/>
      <c r="B753" s="47"/>
      <c r="C753" s="47"/>
      <c r="D753" s="47"/>
      <c r="E753" s="45"/>
      <c r="F753" s="48"/>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ht="16.5" customHeight="1" x14ac:dyDescent="0.3">
      <c r="A754" s="47"/>
      <c r="B754" s="47"/>
      <c r="C754" s="47"/>
      <c r="D754" s="47"/>
      <c r="E754" s="45"/>
      <c r="F754" s="48"/>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ht="16.5" customHeight="1" x14ac:dyDescent="0.3">
      <c r="A755" s="47"/>
      <c r="B755" s="47"/>
      <c r="C755" s="47"/>
      <c r="D755" s="47"/>
      <c r="E755" s="45"/>
      <c r="F755" s="48"/>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ht="16.5" customHeight="1" x14ac:dyDescent="0.3">
      <c r="A756" s="47"/>
      <c r="B756" s="47"/>
      <c r="C756" s="47"/>
      <c r="D756" s="47"/>
      <c r="E756" s="45"/>
      <c r="F756" s="48"/>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ht="16.5" customHeight="1" x14ac:dyDescent="0.3">
      <c r="A757" s="47"/>
      <c r="B757" s="47"/>
      <c r="C757" s="47"/>
      <c r="D757" s="47"/>
      <c r="E757" s="45"/>
      <c r="F757" s="48"/>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ht="16.5" customHeight="1" x14ac:dyDescent="0.3">
      <c r="A758" s="47"/>
      <c r="B758" s="47"/>
      <c r="C758" s="47"/>
      <c r="D758" s="47"/>
      <c r="E758" s="45"/>
      <c r="F758" s="48"/>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ht="16.5" customHeight="1" x14ac:dyDescent="0.3">
      <c r="A759" s="47"/>
      <c r="B759" s="47"/>
      <c r="C759" s="47"/>
      <c r="D759" s="47"/>
      <c r="E759" s="45"/>
      <c r="F759" s="48"/>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ht="16.5" customHeight="1" x14ac:dyDescent="0.3">
      <c r="A760" s="47"/>
      <c r="B760" s="47"/>
      <c r="C760" s="47"/>
      <c r="D760" s="47"/>
      <c r="E760" s="45"/>
      <c r="F760" s="48"/>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ht="16.5" customHeight="1" x14ac:dyDescent="0.3">
      <c r="A761" s="47"/>
      <c r="B761" s="47"/>
      <c r="C761" s="47"/>
      <c r="D761" s="47"/>
      <c r="E761" s="45"/>
      <c r="F761" s="48"/>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ht="16.5" customHeight="1" x14ac:dyDescent="0.3">
      <c r="A762" s="47"/>
      <c r="B762" s="47"/>
      <c r="C762" s="47"/>
      <c r="D762" s="47"/>
      <c r="E762" s="45"/>
      <c r="F762" s="48"/>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ht="16.5" customHeight="1" x14ac:dyDescent="0.3">
      <c r="A763" s="47"/>
      <c r="B763" s="47"/>
      <c r="C763" s="47"/>
      <c r="D763" s="47"/>
      <c r="E763" s="45"/>
      <c r="F763" s="48"/>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ht="16.5" customHeight="1" x14ac:dyDescent="0.3">
      <c r="A764" s="47"/>
      <c r="B764" s="47"/>
      <c r="C764" s="47"/>
      <c r="D764" s="47"/>
      <c r="E764" s="45"/>
      <c r="F764" s="48"/>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ht="16.5" customHeight="1" x14ac:dyDescent="0.3">
      <c r="A765" s="47"/>
      <c r="B765" s="47"/>
      <c r="C765" s="47"/>
      <c r="D765" s="47"/>
      <c r="E765" s="45"/>
      <c r="F765" s="48"/>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ht="16.5" customHeight="1" x14ac:dyDescent="0.3">
      <c r="A766" s="47"/>
      <c r="B766" s="47"/>
      <c r="C766" s="47"/>
      <c r="D766" s="47"/>
      <c r="E766" s="45"/>
      <c r="F766" s="48"/>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ht="16.5" customHeight="1" x14ac:dyDescent="0.3">
      <c r="A767" s="47"/>
      <c r="B767" s="47"/>
      <c r="C767" s="47"/>
      <c r="D767" s="47"/>
      <c r="E767" s="45"/>
      <c r="F767" s="48"/>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ht="16.5" customHeight="1" x14ac:dyDescent="0.3">
      <c r="A768" s="47"/>
      <c r="B768" s="47"/>
      <c r="C768" s="47"/>
      <c r="D768" s="47"/>
      <c r="E768" s="45"/>
      <c r="F768" s="48"/>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ht="16.5" customHeight="1" x14ac:dyDescent="0.3">
      <c r="A769" s="47"/>
      <c r="B769" s="47"/>
      <c r="C769" s="47"/>
      <c r="D769" s="47"/>
      <c r="E769" s="45"/>
      <c r="F769" s="48"/>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ht="16.5" customHeight="1" x14ac:dyDescent="0.3">
      <c r="A770" s="47"/>
      <c r="B770" s="47"/>
      <c r="C770" s="47"/>
      <c r="D770" s="47"/>
      <c r="E770" s="45"/>
      <c r="F770" s="48"/>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ht="16.5" customHeight="1" x14ac:dyDescent="0.3">
      <c r="A771" s="47"/>
      <c r="B771" s="47"/>
      <c r="C771" s="47"/>
      <c r="D771" s="47"/>
      <c r="E771" s="45"/>
      <c r="F771" s="48"/>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ht="16.5" customHeight="1" x14ac:dyDescent="0.3">
      <c r="A772" s="47"/>
      <c r="B772" s="47"/>
      <c r="C772" s="47"/>
      <c r="D772" s="47"/>
      <c r="E772" s="45"/>
      <c r="F772" s="48"/>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ht="16.5" customHeight="1" x14ac:dyDescent="0.3">
      <c r="A773" s="47"/>
      <c r="B773" s="47"/>
      <c r="C773" s="47"/>
      <c r="D773" s="47"/>
      <c r="E773" s="45"/>
      <c r="F773" s="48"/>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ht="16.5" customHeight="1" x14ac:dyDescent="0.3">
      <c r="A774" s="47"/>
      <c r="B774" s="47"/>
      <c r="C774" s="47"/>
      <c r="D774" s="47"/>
      <c r="E774" s="45"/>
      <c r="F774" s="48"/>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ht="16.5" customHeight="1" x14ac:dyDescent="0.3">
      <c r="A775" s="47"/>
      <c r="B775" s="47"/>
      <c r="C775" s="47"/>
      <c r="D775" s="47"/>
      <c r="E775" s="45"/>
      <c r="F775" s="48"/>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ht="16.5" customHeight="1" x14ac:dyDescent="0.3">
      <c r="A776" s="47"/>
      <c r="B776" s="47"/>
      <c r="C776" s="47"/>
      <c r="D776" s="47"/>
      <c r="E776" s="45"/>
      <c r="F776" s="48"/>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ht="16.5" customHeight="1" x14ac:dyDescent="0.3">
      <c r="A777" s="47"/>
      <c r="B777" s="47"/>
      <c r="C777" s="47"/>
      <c r="D777" s="47"/>
      <c r="E777" s="45"/>
      <c r="F777" s="48"/>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ht="16.5" customHeight="1" x14ac:dyDescent="0.3">
      <c r="A778" s="47"/>
      <c r="B778" s="47"/>
      <c r="C778" s="47"/>
      <c r="D778" s="47"/>
      <c r="E778" s="45"/>
      <c r="F778" s="48"/>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ht="16.5" customHeight="1" x14ac:dyDescent="0.3">
      <c r="A779" s="47"/>
      <c r="B779" s="47"/>
      <c r="C779" s="47"/>
      <c r="D779" s="47"/>
      <c r="E779" s="45"/>
      <c r="F779" s="48"/>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ht="16.5" customHeight="1" x14ac:dyDescent="0.3">
      <c r="A780" s="47"/>
      <c r="B780" s="47"/>
      <c r="C780" s="47"/>
      <c r="D780" s="47"/>
      <c r="E780" s="45"/>
      <c r="F780" s="48"/>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ht="16.5" customHeight="1" x14ac:dyDescent="0.3">
      <c r="A781" s="47"/>
      <c r="B781" s="47"/>
      <c r="C781" s="47"/>
      <c r="D781" s="47"/>
      <c r="E781" s="45"/>
      <c r="F781" s="48"/>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ht="16.5" customHeight="1" x14ac:dyDescent="0.3">
      <c r="A782" s="47"/>
      <c r="B782" s="47"/>
      <c r="C782" s="47"/>
      <c r="D782" s="47"/>
      <c r="E782" s="45"/>
      <c r="F782" s="48"/>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ht="16.5" customHeight="1" x14ac:dyDescent="0.3">
      <c r="A783" s="47"/>
      <c r="B783" s="47"/>
      <c r="C783" s="47"/>
      <c r="D783" s="47"/>
      <c r="E783" s="45"/>
      <c r="F783" s="48"/>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ht="16.5" customHeight="1" x14ac:dyDescent="0.3">
      <c r="A784" s="47"/>
      <c r="B784" s="47"/>
      <c r="C784" s="47"/>
      <c r="D784" s="47"/>
      <c r="E784" s="45"/>
      <c r="F784" s="48"/>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ht="16.5" customHeight="1" x14ac:dyDescent="0.3">
      <c r="A785" s="47"/>
      <c r="B785" s="47"/>
      <c r="C785" s="47"/>
      <c r="D785" s="47"/>
      <c r="E785" s="45"/>
      <c r="F785" s="48"/>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ht="16.5" customHeight="1" x14ac:dyDescent="0.3">
      <c r="A786" s="47"/>
      <c r="B786" s="47"/>
      <c r="C786" s="47"/>
      <c r="D786" s="47"/>
      <c r="E786" s="45"/>
      <c r="F786" s="48"/>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ht="16.5" customHeight="1" x14ac:dyDescent="0.3">
      <c r="A787" s="47"/>
      <c r="B787" s="47"/>
      <c r="C787" s="47"/>
      <c r="D787" s="47"/>
      <c r="E787" s="45"/>
      <c r="F787" s="48"/>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ht="16.5" customHeight="1" x14ac:dyDescent="0.3">
      <c r="A788" s="47"/>
      <c r="B788" s="47"/>
      <c r="C788" s="47"/>
      <c r="D788" s="47"/>
      <c r="E788" s="45"/>
      <c r="F788" s="48"/>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ht="16.5" customHeight="1" x14ac:dyDescent="0.3">
      <c r="A789" s="47"/>
      <c r="B789" s="47"/>
      <c r="C789" s="47"/>
      <c r="D789" s="47"/>
      <c r="E789" s="45"/>
      <c r="F789" s="48"/>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ht="16.5" customHeight="1" x14ac:dyDescent="0.3">
      <c r="A790" s="47"/>
      <c r="B790" s="47"/>
      <c r="C790" s="47"/>
      <c r="D790" s="47"/>
      <c r="E790" s="45"/>
      <c r="F790" s="48"/>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ht="16.5" customHeight="1" x14ac:dyDescent="0.3">
      <c r="A791" s="47"/>
      <c r="B791" s="47"/>
      <c r="C791" s="47"/>
      <c r="D791" s="47"/>
      <c r="E791" s="45"/>
      <c r="F791" s="48"/>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ht="16.5" customHeight="1" x14ac:dyDescent="0.3">
      <c r="A792" s="47"/>
      <c r="B792" s="47"/>
      <c r="C792" s="47"/>
      <c r="D792" s="47"/>
      <c r="E792" s="45"/>
      <c r="F792" s="48"/>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ht="16.5" customHeight="1" x14ac:dyDescent="0.3">
      <c r="A793" s="47"/>
      <c r="B793" s="47"/>
      <c r="C793" s="47"/>
      <c r="D793" s="47"/>
      <c r="E793" s="45"/>
      <c r="F793" s="48"/>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ht="16.5" customHeight="1" x14ac:dyDescent="0.3">
      <c r="A794" s="47"/>
      <c r="B794" s="47"/>
      <c r="C794" s="47"/>
      <c r="D794" s="47"/>
      <c r="E794" s="45"/>
      <c r="F794" s="48"/>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ht="16.5" customHeight="1" x14ac:dyDescent="0.3">
      <c r="A795" s="47"/>
      <c r="B795" s="47"/>
      <c r="C795" s="47"/>
      <c r="D795" s="47"/>
      <c r="E795" s="45"/>
      <c r="F795" s="48"/>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ht="16.5" customHeight="1" x14ac:dyDescent="0.3">
      <c r="A796" s="47"/>
      <c r="B796" s="47"/>
      <c r="C796" s="47"/>
      <c r="D796" s="47"/>
      <c r="E796" s="45"/>
      <c r="F796" s="48"/>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ht="16.5" customHeight="1" x14ac:dyDescent="0.3">
      <c r="A797" s="47"/>
      <c r="B797" s="47"/>
      <c r="C797" s="47"/>
      <c r="D797" s="47"/>
      <c r="E797" s="45"/>
      <c r="F797" s="48"/>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ht="16.5" customHeight="1" x14ac:dyDescent="0.3">
      <c r="A798" s="47"/>
      <c r="B798" s="47"/>
      <c r="C798" s="47"/>
      <c r="D798" s="47"/>
      <c r="E798" s="45"/>
      <c r="F798" s="48"/>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ht="16.5" customHeight="1" x14ac:dyDescent="0.3">
      <c r="A799" s="47"/>
      <c r="B799" s="47"/>
      <c r="C799" s="47"/>
      <c r="D799" s="47"/>
      <c r="E799" s="45"/>
      <c r="F799" s="48"/>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ht="16.5" customHeight="1" x14ac:dyDescent="0.3">
      <c r="A800" s="47"/>
      <c r="B800" s="47"/>
      <c r="C800" s="47"/>
      <c r="D800" s="47"/>
      <c r="E800" s="45"/>
      <c r="F800" s="48"/>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ht="16.5" customHeight="1" x14ac:dyDescent="0.3">
      <c r="A801" s="47"/>
      <c r="B801" s="47"/>
      <c r="C801" s="47"/>
      <c r="D801" s="47"/>
      <c r="E801" s="45"/>
      <c r="F801" s="48"/>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ht="16.5" customHeight="1" x14ac:dyDescent="0.3">
      <c r="A802" s="47"/>
      <c r="B802" s="47"/>
      <c r="C802" s="47"/>
      <c r="D802" s="47"/>
      <c r="E802" s="45"/>
      <c r="F802" s="48"/>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ht="16.5" customHeight="1" x14ac:dyDescent="0.3">
      <c r="A803" s="47"/>
      <c r="B803" s="47"/>
      <c r="C803" s="47"/>
      <c r="D803" s="47"/>
      <c r="E803" s="45"/>
      <c r="F803" s="48"/>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ht="16.5" customHeight="1" x14ac:dyDescent="0.3">
      <c r="A804" s="47"/>
      <c r="B804" s="47"/>
      <c r="C804" s="47"/>
      <c r="D804" s="47"/>
      <c r="E804" s="45"/>
      <c r="F804" s="48"/>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ht="16.5" customHeight="1" x14ac:dyDescent="0.3">
      <c r="A805" s="47"/>
      <c r="B805" s="47"/>
      <c r="C805" s="47"/>
      <c r="D805" s="47"/>
      <c r="E805" s="45"/>
      <c r="F805" s="48"/>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ht="16.5" customHeight="1" x14ac:dyDescent="0.3">
      <c r="A806" s="47"/>
      <c r="B806" s="47"/>
      <c r="C806" s="47"/>
      <c r="D806" s="47"/>
      <c r="E806" s="45"/>
      <c r="F806" s="48"/>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ht="16.5" customHeight="1" x14ac:dyDescent="0.3">
      <c r="A807" s="47"/>
      <c r="B807" s="47"/>
      <c r="C807" s="47"/>
      <c r="D807" s="47"/>
      <c r="E807" s="45"/>
      <c r="F807" s="48"/>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ht="16.5" customHeight="1" x14ac:dyDescent="0.3">
      <c r="A808" s="47"/>
      <c r="B808" s="47"/>
      <c r="C808" s="47"/>
      <c r="D808" s="47"/>
      <c r="E808" s="45"/>
      <c r="F808" s="48"/>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ht="16.5" customHeight="1" x14ac:dyDescent="0.3">
      <c r="A809" s="47"/>
      <c r="B809" s="47"/>
      <c r="C809" s="47"/>
      <c r="D809" s="47"/>
      <c r="E809" s="45"/>
      <c r="F809" s="48"/>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ht="16.5" customHeight="1" x14ac:dyDescent="0.3">
      <c r="A810" s="47"/>
      <c r="B810" s="47"/>
      <c r="C810" s="47"/>
      <c r="D810" s="47"/>
      <c r="E810" s="45"/>
      <c r="F810" s="48"/>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ht="16.5" customHeight="1" x14ac:dyDescent="0.3">
      <c r="A811" s="47"/>
      <c r="B811" s="47"/>
      <c r="C811" s="47"/>
      <c r="D811" s="47"/>
      <c r="E811" s="45"/>
      <c r="F811" s="48"/>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ht="16.5" customHeight="1" x14ac:dyDescent="0.3">
      <c r="A812" s="47"/>
      <c r="B812" s="47"/>
      <c r="C812" s="47"/>
      <c r="D812" s="47"/>
      <c r="E812" s="45"/>
      <c r="F812" s="48"/>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ht="16.5" customHeight="1" x14ac:dyDescent="0.3">
      <c r="A813" s="47"/>
      <c r="B813" s="47"/>
      <c r="C813" s="47"/>
      <c r="D813" s="47"/>
      <c r="E813" s="45"/>
      <c r="F813" s="48"/>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ht="16.5" customHeight="1" x14ac:dyDescent="0.3">
      <c r="A814" s="47"/>
      <c r="B814" s="47"/>
      <c r="C814" s="47"/>
      <c r="D814" s="47"/>
      <c r="E814" s="45"/>
      <c r="F814" s="48"/>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ht="16.5" customHeight="1" x14ac:dyDescent="0.3">
      <c r="A815" s="47"/>
      <c r="B815" s="47"/>
      <c r="C815" s="47"/>
      <c r="D815" s="47"/>
      <c r="E815" s="45"/>
      <c r="F815" s="48"/>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ht="16.5" customHeight="1" x14ac:dyDescent="0.3">
      <c r="A816" s="47"/>
      <c r="B816" s="47"/>
      <c r="C816" s="47"/>
      <c r="D816" s="47"/>
      <c r="E816" s="45"/>
      <c r="F816" s="48"/>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ht="16.5" customHeight="1" x14ac:dyDescent="0.3">
      <c r="A817" s="47"/>
      <c r="B817" s="47"/>
      <c r="C817" s="47"/>
      <c r="D817" s="47"/>
      <c r="E817" s="45"/>
      <c r="F817" s="48"/>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ht="16.5" customHeight="1" x14ac:dyDescent="0.3">
      <c r="A818" s="47"/>
      <c r="B818" s="47"/>
      <c r="C818" s="47"/>
      <c r="D818" s="47"/>
      <c r="E818" s="45"/>
      <c r="F818" s="48"/>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ht="16.5" customHeight="1" x14ac:dyDescent="0.3">
      <c r="A819" s="47"/>
      <c r="B819" s="47"/>
      <c r="C819" s="47"/>
      <c r="D819" s="47"/>
      <c r="E819" s="45"/>
      <c r="F819" s="48"/>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ht="16.5" customHeight="1" x14ac:dyDescent="0.3">
      <c r="A820" s="47"/>
      <c r="B820" s="47"/>
      <c r="C820" s="47"/>
      <c r="D820" s="47"/>
      <c r="E820" s="45"/>
      <c r="F820" s="48"/>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ht="16.5" customHeight="1" x14ac:dyDescent="0.3">
      <c r="A821" s="47"/>
      <c r="B821" s="47"/>
      <c r="C821" s="47"/>
      <c r="D821" s="47"/>
      <c r="E821" s="45"/>
      <c r="F821" s="48"/>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ht="16.5" customHeight="1" x14ac:dyDescent="0.3">
      <c r="A822" s="47"/>
      <c r="B822" s="47"/>
      <c r="C822" s="47"/>
      <c r="D822" s="47"/>
      <c r="E822" s="45"/>
      <c r="F822" s="48"/>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ht="16.5" customHeight="1" x14ac:dyDescent="0.3">
      <c r="A823" s="47"/>
      <c r="B823" s="47"/>
      <c r="C823" s="47"/>
      <c r="D823" s="47"/>
      <c r="E823" s="45"/>
      <c r="F823" s="48"/>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ht="16.5" customHeight="1" x14ac:dyDescent="0.3">
      <c r="A824" s="47"/>
      <c r="B824" s="47"/>
      <c r="C824" s="47"/>
      <c r="D824" s="47"/>
      <c r="E824" s="45"/>
      <c r="F824" s="48"/>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ht="16.5" customHeight="1" x14ac:dyDescent="0.3">
      <c r="A825" s="47"/>
      <c r="B825" s="47"/>
      <c r="C825" s="47"/>
      <c r="D825" s="47"/>
      <c r="E825" s="45"/>
      <c r="F825" s="48"/>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ht="16.5" customHeight="1" x14ac:dyDescent="0.3">
      <c r="A826" s="47"/>
      <c r="B826" s="47"/>
      <c r="C826" s="47"/>
      <c r="D826" s="47"/>
      <c r="E826" s="45"/>
      <c r="F826" s="48"/>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ht="16.5" customHeight="1" x14ac:dyDescent="0.3">
      <c r="A827" s="47"/>
      <c r="B827" s="47"/>
      <c r="C827" s="47"/>
      <c r="D827" s="47"/>
      <c r="E827" s="45"/>
      <c r="F827" s="48"/>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ht="16.5" customHeight="1" x14ac:dyDescent="0.3">
      <c r="A828" s="47"/>
      <c r="B828" s="47"/>
      <c r="C828" s="47"/>
      <c r="D828" s="47"/>
      <c r="E828" s="45"/>
      <c r="F828" s="48"/>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ht="16.5" customHeight="1" x14ac:dyDescent="0.3">
      <c r="A829" s="47"/>
      <c r="B829" s="47"/>
      <c r="C829" s="47"/>
      <c r="D829" s="47"/>
      <c r="E829" s="45"/>
      <c r="F829" s="48"/>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ht="16.5" customHeight="1" x14ac:dyDescent="0.3">
      <c r="A830" s="47"/>
      <c r="B830" s="47"/>
      <c r="C830" s="47"/>
      <c r="D830" s="47"/>
      <c r="E830" s="45"/>
      <c r="F830" s="48"/>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ht="16.5" customHeight="1" x14ac:dyDescent="0.3">
      <c r="A831" s="47"/>
      <c r="B831" s="47"/>
      <c r="C831" s="47"/>
      <c r="D831" s="47"/>
      <c r="E831" s="45"/>
      <c r="F831" s="48"/>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ht="16.5" customHeight="1" x14ac:dyDescent="0.3">
      <c r="A832" s="47"/>
      <c r="B832" s="47"/>
      <c r="C832" s="47"/>
      <c r="D832" s="47"/>
      <c r="E832" s="45"/>
      <c r="F832" s="48"/>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ht="16.5" customHeight="1" x14ac:dyDescent="0.3">
      <c r="A833" s="47"/>
      <c r="B833" s="47"/>
      <c r="C833" s="47"/>
      <c r="D833" s="47"/>
      <c r="E833" s="45"/>
      <c r="F833" s="48"/>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ht="16.5" customHeight="1" x14ac:dyDescent="0.3">
      <c r="A834" s="47"/>
      <c r="B834" s="47"/>
      <c r="C834" s="47"/>
      <c r="D834" s="47"/>
      <c r="E834" s="45"/>
      <c r="F834" s="48"/>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ht="16.5" customHeight="1" x14ac:dyDescent="0.3">
      <c r="A835" s="47"/>
      <c r="B835" s="47"/>
      <c r="C835" s="47"/>
      <c r="D835" s="47"/>
      <c r="E835" s="45"/>
      <c r="F835" s="48"/>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ht="16.5" customHeight="1" x14ac:dyDescent="0.3">
      <c r="A836" s="47"/>
      <c r="B836" s="47"/>
      <c r="C836" s="47"/>
      <c r="D836" s="47"/>
      <c r="E836" s="45"/>
      <c r="F836" s="48"/>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ht="16.5" customHeight="1" x14ac:dyDescent="0.3">
      <c r="A837" s="47"/>
      <c r="B837" s="47"/>
      <c r="C837" s="47"/>
      <c r="D837" s="47"/>
      <c r="E837" s="45"/>
      <c r="F837" s="48"/>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ht="16.5" customHeight="1" x14ac:dyDescent="0.3">
      <c r="A838" s="47"/>
      <c r="B838" s="47"/>
      <c r="C838" s="47"/>
      <c r="D838" s="47"/>
      <c r="E838" s="45"/>
      <c r="F838" s="48"/>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ht="16.5" customHeight="1" x14ac:dyDescent="0.3">
      <c r="A839" s="47"/>
      <c r="B839" s="47"/>
      <c r="C839" s="47"/>
      <c r="D839" s="47"/>
      <c r="E839" s="45"/>
      <c r="F839" s="48"/>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ht="16.5" customHeight="1" x14ac:dyDescent="0.3">
      <c r="A840" s="47"/>
      <c r="B840" s="47"/>
      <c r="C840" s="47"/>
      <c r="D840" s="47"/>
      <c r="E840" s="45"/>
      <c r="F840" s="48"/>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ht="16.5" customHeight="1" x14ac:dyDescent="0.3">
      <c r="A841" s="47"/>
      <c r="B841" s="47"/>
      <c r="C841" s="47"/>
      <c r="D841" s="47"/>
      <c r="E841" s="45"/>
      <c r="F841" s="48"/>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ht="16.5" customHeight="1" x14ac:dyDescent="0.3">
      <c r="A842" s="47"/>
      <c r="B842" s="47"/>
      <c r="C842" s="47"/>
      <c r="D842" s="47"/>
      <c r="E842" s="45"/>
      <c r="F842" s="48"/>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ht="16.5" customHeight="1" x14ac:dyDescent="0.3">
      <c r="A843" s="47"/>
      <c r="B843" s="47"/>
      <c r="C843" s="47"/>
      <c r="D843" s="47"/>
      <c r="E843" s="45"/>
      <c r="F843" s="48"/>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ht="16.5" customHeight="1" x14ac:dyDescent="0.3">
      <c r="A844" s="47"/>
      <c r="B844" s="47"/>
      <c r="C844" s="47"/>
      <c r="D844" s="47"/>
      <c r="E844" s="45"/>
      <c r="F844" s="48"/>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ht="16.5" customHeight="1" x14ac:dyDescent="0.3">
      <c r="A845" s="47"/>
      <c r="B845" s="47"/>
      <c r="C845" s="47"/>
      <c r="D845" s="47"/>
      <c r="E845" s="45"/>
      <c r="F845" s="48"/>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ht="16.5" customHeight="1" x14ac:dyDescent="0.3">
      <c r="A846" s="47"/>
      <c r="B846" s="47"/>
      <c r="C846" s="47"/>
      <c r="D846" s="47"/>
      <c r="E846" s="45"/>
      <c r="F846" s="48"/>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ht="16.5" customHeight="1" x14ac:dyDescent="0.3">
      <c r="A847" s="47"/>
      <c r="B847" s="47"/>
      <c r="C847" s="47"/>
      <c r="D847" s="47"/>
      <c r="E847" s="45"/>
      <c r="F847" s="48"/>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ht="16.5" customHeight="1" x14ac:dyDescent="0.3">
      <c r="A848" s="47"/>
      <c r="B848" s="47"/>
      <c r="C848" s="47"/>
      <c r="D848" s="47"/>
      <c r="E848" s="45"/>
      <c r="F848" s="48"/>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ht="16.5" customHeight="1" x14ac:dyDescent="0.3">
      <c r="A849" s="47"/>
      <c r="B849" s="47"/>
      <c r="C849" s="47"/>
      <c r="D849" s="47"/>
      <c r="E849" s="45"/>
      <c r="F849" s="48"/>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ht="16.5" customHeight="1" x14ac:dyDescent="0.3">
      <c r="A850" s="47"/>
      <c r="B850" s="47"/>
      <c r="C850" s="47"/>
      <c r="D850" s="47"/>
      <c r="E850" s="45"/>
      <c r="F850" s="48"/>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ht="16.5" customHeight="1" x14ac:dyDescent="0.3">
      <c r="A851" s="47"/>
      <c r="B851" s="47"/>
      <c r="C851" s="47"/>
      <c r="D851" s="47"/>
      <c r="E851" s="45"/>
      <c r="F851" s="48"/>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ht="16.5" customHeight="1" x14ac:dyDescent="0.3">
      <c r="A852" s="47"/>
      <c r="B852" s="47"/>
      <c r="C852" s="47"/>
      <c r="D852" s="47"/>
      <c r="E852" s="45"/>
      <c r="F852" s="48"/>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ht="16.5" customHeight="1" x14ac:dyDescent="0.3">
      <c r="A853" s="47"/>
      <c r="B853" s="47"/>
      <c r="C853" s="47"/>
      <c r="D853" s="47"/>
      <c r="E853" s="45"/>
      <c r="F853" s="48"/>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ht="16.5" customHeight="1" x14ac:dyDescent="0.3">
      <c r="A854" s="47"/>
      <c r="B854" s="47"/>
      <c r="C854" s="47"/>
      <c r="D854" s="47"/>
      <c r="E854" s="45"/>
      <c r="F854" s="48"/>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ht="16.5" customHeight="1" x14ac:dyDescent="0.3">
      <c r="A855" s="47"/>
      <c r="B855" s="47"/>
      <c r="C855" s="47"/>
      <c r="D855" s="47"/>
      <c r="E855" s="45"/>
      <c r="F855" s="48"/>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ht="16.5" customHeight="1" x14ac:dyDescent="0.3">
      <c r="A856" s="47"/>
      <c r="B856" s="47"/>
      <c r="C856" s="47"/>
      <c r="D856" s="47"/>
      <c r="E856" s="45"/>
      <c r="F856" s="48"/>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ht="16.5" customHeight="1" x14ac:dyDescent="0.3">
      <c r="A857" s="47"/>
      <c r="B857" s="47"/>
      <c r="C857" s="47"/>
      <c r="D857" s="47"/>
      <c r="E857" s="45"/>
      <c r="F857" s="48"/>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ht="16.5" customHeight="1" x14ac:dyDescent="0.3">
      <c r="A858" s="47"/>
      <c r="B858" s="47"/>
      <c r="C858" s="47"/>
      <c r="D858" s="47"/>
      <c r="E858" s="45"/>
      <c r="F858" s="48"/>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ht="16.5" customHeight="1" x14ac:dyDescent="0.3">
      <c r="A859" s="47"/>
      <c r="B859" s="47"/>
      <c r="C859" s="47"/>
      <c r="D859" s="47"/>
      <c r="E859" s="45"/>
      <c r="F859" s="48"/>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ht="16.5" customHeight="1" x14ac:dyDescent="0.3">
      <c r="A860" s="47"/>
      <c r="B860" s="47"/>
      <c r="C860" s="47"/>
      <c r="D860" s="47"/>
      <c r="E860" s="45"/>
      <c r="F860" s="48"/>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ht="16.5" customHeight="1" x14ac:dyDescent="0.3">
      <c r="A861" s="47"/>
      <c r="B861" s="47"/>
      <c r="C861" s="47"/>
      <c r="D861" s="47"/>
      <c r="E861" s="45"/>
      <c r="F861" s="48"/>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ht="16.5" customHeight="1" x14ac:dyDescent="0.3">
      <c r="A862" s="47"/>
      <c r="B862" s="47"/>
      <c r="C862" s="47"/>
      <c r="D862" s="47"/>
      <c r="E862" s="45"/>
      <c r="F862" s="48"/>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ht="16.5" customHeight="1" x14ac:dyDescent="0.3">
      <c r="A863" s="47"/>
      <c r="B863" s="47"/>
      <c r="C863" s="47"/>
      <c r="D863" s="47"/>
      <c r="E863" s="45"/>
      <c r="F863" s="48"/>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ht="16.5" customHeight="1" x14ac:dyDescent="0.3">
      <c r="A864" s="47"/>
      <c r="B864" s="47"/>
      <c r="C864" s="47"/>
      <c r="D864" s="47"/>
      <c r="E864" s="45"/>
      <c r="F864" s="48"/>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ht="16.5" customHeight="1" x14ac:dyDescent="0.3">
      <c r="A865" s="47"/>
      <c r="B865" s="47"/>
      <c r="C865" s="47"/>
      <c r="D865" s="47"/>
      <c r="E865" s="45"/>
      <c r="F865" s="48"/>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ht="16.5" customHeight="1" x14ac:dyDescent="0.3">
      <c r="A866" s="47"/>
      <c r="B866" s="47"/>
      <c r="C866" s="47"/>
      <c r="D866" s="47"/>
      <c r="E866" s="45"/>
      <c r="F866" s="48"/>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ht="16.5" customHeight="1" x14ac:dyDescent="0.3">
      <c r="A867" s="47"/>
      <c r="B867" s="47"/>
      <c r="C867" s="47"/>
      <c r="D867" s="47"/>
      <c r="E867" s="45"/>
      <c r="F867" s="48"/>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ht="16.5" customHeight="1" x14ac:dyDescent="0.3">
      <c r="A868" s="47"/>
      <c r="B868" s="47"/>
      <c r="C868" s="47"/>
      <c r="D868" s="47"/>
      <c r="E868" s="45"/>
      <c r="F868" s="48"/>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ht="16.5" customHeight="1" x14ac:dyDescent="0.3">
      <c r="A869" s="47"/>
      <c r="B869" s="47"/>
      <c r="C869" s="47"/>
      <c r="D869" s="47"/>
      <c r="E869" s="45"/>
      <c r="F869" s="48"/>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row r="870" spans="1:56" ht="16.5" customHeight="1" x14ac:dyDescent="0.3">
      <c r="A870" s="47"/>
      <c r="B870" s="47"/>
      <c r="C870" s="47"/>
      <c r="D870" s="47"/>
      <c r="E870" s="45"/>
      <c r="F870" s="48"/>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row>
    <row r="871" spans="1:56" ht="16.5" customHeight="1" x14ac:dyDescent="0.3">
      <c r="A871" s="47"/>
      <c r="B871" s="47"/>
      <c r="C871" s="47"/>
      <c r="D871" s="47"/>
      <c r="E871" s="45"/>
      <c r="F871" s="48"/>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row>
    <row r="872" spans="1:56" ht="16.5" customHeight="1" x14ac:dyDescent="0.3">
      <c r="A872" s="47"/>
      <c r="B872" s="47"/>
      <c r="C872" s="47"/>
      <c r="D872" s="47"/>
      <c r="E872" s="45"/>
      <c r="F872" s="48"/>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row>
    <row r="873" spans="1:56" ht="16.5" customHeight="1" x14ac:dyDescent="0.3">
      <c r="A873" s="47"/>
      <c r="B873" s="47"/>
      <c r="C873" s="47"/>
      <c r="D873" s="47"/>
      <c r="E873" s="45"/>
      <c r="F873" s="48"/>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row>
    <row r="874" spans="1:56" ht="16.5" customHeight="1" x14ac:dyDescent="0.3">
      <c r="A874" s="47"/>
      <c r="B874" s="47"/>
      <c r="C874" s="47"/>
      <c r="D874" s="47"/>
      <c r="E874" s="45"/>
      <c r="F874" s="48"/>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row>
    <row r="875" spans="1:56" ht="16.5" customHeight="1" x14ac:dyDescent="0.3">
      <c r="A875" s="47"/>
      <c r="B875" s="47"/>
      <c r="C875" s="47"/>
      <c r="D875" s="47"/>
      <c r="E875" s="45"/>
      <c r="F875" s="48"/>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row>
    <row r="876" spans="1:56" ht="16.5" customHeight="1" x14ac:dyDescent="0.3">
      <c r="A876" s="47"/>
      <c r="B876" s="47"/>
      <c r="C876" s="47"/>
      <c r="D876" s="47"/>
      <c r="E876" s="45"/>
      <c r="F876" s="48"/>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row>
    <row r="877" spans="1:56" ht="16.5" customHeight="1" x14ac:dyDescent="0.3">
      <c r="A877" s="47"/>
      <c r="B877" s="47"/>
      <c r="C877" s="47"/>
      <c r="D877" s="47"/>
      <c r="E877" s="45"/>
      <c r="F877" s="48"/>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row>
    <row r="878" spans="1:56" ht="16.5" customHeight="1" x14ac:dyDescent="0.3">
      <c r="A878" s="47"/>
      <c r="B878" s="47"/>
      <c r="C878" s="47"/>
      <c r="D878" s="47"/>
      <c r="E878" s="45"/>
      <c r="F878" s="48"/>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row>
    <row r="879" spans="1:56" ht="16.5" customHeight="1" x14ac:dyDescent="0.3">
      <c r="A879" s="47"/>
      <c r="B879" s="47"/>
      <c r="C879" s="47"/>
      <c r="D879" s="47"/>
      <c r="E879" s="45"/>
      <c r="F879" s="48"/>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row>
    <row r="880" spans="1:56" ht="16.5" customHeight="1" x14ac:dyDescent="0.3">
      <c r="A880" s="47"/>
      <c r="B880" s="47"/>
      <c r="C880" s="47"/>
      <c r="D880" s="47"/>
      <c r="E880" s="45"/>
      <c r="F880" s="48"/>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row>
    <row r="881" spans="1:56" ht="16.5" customHeight="1" x14ac:dyDescent="0.3">
      <c r="A881" s="47"/>
      <c r="B881" s="47"/>
      <c r="C881" s="47"/>
      <c r="D881" s="47"/>
      <c r="E881" s="45"/>
      <c r="F881" s="48"/>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row>
    <row r="882" spans="1:56" ht="16.5" customHeight="1" x14ac:dyDescent="0.3">
      <c r="A882" s="47"/>
      <c r="B882" s="47"/>
      <c r="C882" s="47"/>
      <c r="D882" s="47"/>
      <c r="E882" s="45"/>
      <c r="F882" s="48"/>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row>
    <row r="883" spans="1:56" ht="16.5" customHeight="1" x14ac:dyDescent="0.3">
      <c r="A883" s="47"/>
      <c r="B883" s="47"/>
      <c r="C883" s="47"/>
      <c r="D883" s="47"/>
      <c r="E883" s="45"/>
      <c r="F883" s="48"/>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row>
    <row r="884" spans="1:56" ht="16.5" customHeight="1" x14ac:dyDescent="0.3">
      <c r="A884" s="47"/>
      <c r="B884" s="47"/>
      <c r="C884" s="47"/>
      <c r="D884" s="47"/>
      <c r="E884" s="45"/>
      <c r="F884" s="48"/>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row>
    <row r="885" spans="1:56" ht="16.5" customHeight="1" x14ac:dyDescent="0.3">
      <c r="A885" s="47"/>
      <c r="B885" s="47"/>
      <c r="C885" s="47"/>
      <c r="D885" s="47"/>
      <c r="E885" s="45"/>
      <c r="F885" s="48"/>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row>
    <row r="886" spans="1:56" ht="16.5" customHeight="1" x14ac:dyDescent="0.3">
      <c r="A886" s="47"/>
      <c r="B886" s="47"/>
      <c r="C886" s="47"/>
      <c r="D886" s="47"/>
      <c r="E886" s="45"/>
      <c r="F886" s="48"/>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row>
    <row r="887" spans="1:56" ht="16.5" customHeight="1" x14ac:dyDescent="0.3">
      <c r="A887" s="47"/>
      <c r="B887" s="47"/>
      <c r="C887" s="47"/>
      <c r="D887" s="47"/>
      <c r="E887" s="45"/>
      <c r="F887" s="48"/>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row>
    <row r="888" spans="1:56" ht="16.5" customHeight="1" x14ac:dyDescent="0.3">
      <c r="A888" s="47"/>
      <c r="B888" s="47"/>
      <c r="C888" s="47"/>
      <c r="D888" s="47"/>
      <c r="E888" s="45"/>
      <c r="F888" s="48"/>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row>
    <row r="889" spans="1:56" ht="16.5" customHeight="1" x14ac:dyDescent="0.3">
      <c r="A889" s="47"/>
      <c r="B889" s="47"/>
      <c r="C889" s="47"/>
      <c r="D889" s="47"/>
      <c r="E889" s="45"/>
      <c r="F889" s="48"/>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row>
    <row r="890" spans="1:56" ht="16.5" customHeight="1" x14ac:dyDescent="0.3">
      <c r="A890" s="47"/>
      <c r="B890" s="47"/>
      <c r="C890" s="47"/>
      <c r="D890" s="47"/>
      <c r="E890" s="45"/>
      <c r="F890" s="48"/>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row>
    <row r="891" spans="1:56" ht="16.5" customHeight="1" x14ac:dyDescent="0.3">
      <c r="A891" s="47"/>
      <c r="B891" s="47"/>
      <c r="C891" s="47"/>
      <c r="D891" s="47"/>
      <c r="E891" s="45"/>
      <c r="F891" s="48"/>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row>
    <row r="892" spans="1:56" ht="16.5" customHeight="1" x14ac:dyDescent="0.3">
      <c r="A892" s="47"/>
      <c r="B892" s="47"/>
      <c r="C892" s="47"/>
      <c r="D892" s="47"/>
      <c r="E892" s="45"/>
      <c r="F892" s="48"/>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row>
    <row r="893" spans="1:56" ht="16.5" customHeight="1" x14ac:dyDescent="0.3">
      <c r="A893" s="47"/>
      <c r="B893" s="47"/>
      <c r="C893" s="47"/>
      <c r="D893" s="47"/>
      <c r="E893" s="45"/>
      <c r="F893" s="48"/>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row>
    <row r="894" spans="1:56" ht="16.5" customHeight="1" x14ac:dyDescent="0.3">
      <c r="A894" s="47"/>
      <c r="B894" s="47"/>
      <c r="C894" s="47"/>
      <c r="D894" s="47"/>
      <c r="E894" s="45"/>
      <c r="F894" s="48"/>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row>
    <row r="895" spans="1:56" ht="16.5" customHeight="1" x14ac:dyDescent="0.3">
      <c r="A895" s="47"/>
      <c r="B895" s="47"/>
      <c r="C895" s="47"/>
      <c r="D895" s="47"/>
      <c r="E895" s="45"/>
      <c r="F895" s="48"/>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row>
    <row r="896" spans="1:56" ht="16.5" customHeight="1" x14ac:dyDescent="0.3">
      <c r="A896" s="47"/>
      <c r="B896" s="47"/>
      <c r="C896" s="47"/>
      <c r="D896" s="47"/>
      <c r="E896" s="45"/>
      <c r="F896" s="48"/>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row>
    <row r="897" spans="1:56" ht="16.5" customHeight="1" x14ac:dyDescent="0.3">
      <c r="A897" s="47"/>
      <c r="B897" s="47"/>
      <c r="C897" s="47"/>
      <c r="D897" s="47"/>
      <c r="E897" s="45"/>
      <c r="F897" s="48"/>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row>
    <row r="898" spans="1:56" ht="16.5" customHeight="1" x14ac:dyDescent="0.3">
      <c r="A898" s="47"/>
      <c r="B898" s="47"/>
      <c r="C898" s="47"/>
      <c r="D898" s="47"/>
      <c r="E898" s="45"/>
      <c r="F898" s="48"/>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row>
    <row r="899" spans="1:56" ht="16.5" customHeight="1" x14ac:dyDescent="0.3">
      <c r="A899" s="47"/>
      <c r="B899" s="47"/>
      <c r="C899" s="47"/>
      <c r="D899" s="47"/>
      <c r="E899" s="45"/>
      <c r="F899" s="48"/>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row>
    <row r="900" spans="1:56" ht="16.5" customHeight="1" x14ac:dyDescent="0.3">
      <c r="A900" s="47"/>
      <c r="B900" s="47"/>
      <c r="C900" s="47"/>
      <c r="D900" s="47"/>
      <c r="E900" s="45"/>
      <c r="F900" s="48"/>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row>
    <row r="901" spans="1:56" ht="16.5" customHeight="1" x14ac:dyDescent="0.3">
      <c r="A901" s="47"/>
      <c r="B901" s="47"/>
      <c r="C901" s="47"/>
      <c r="D901" s="47"/>
      <c r="E901" s="45"/>
      <c r="F901" s="48"/>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row>
    <row r="902" spans="1:56" ht="16.5" customHeight="1" x14ac:dyDescent="0.3">
      <c r="A902" s="47"/>
      <c r="B902" s="47"/>
      <c r="C902" s="47"/>
      <c r="D902" s="47"/>
      <c r="E902" s="45"/>
      <c r="F902" s="48"/>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row>
    <row r="903" spans="1:56" ht="16.5" customHeight="1" x14ac:dyDescent="0.3">
      <c r="A903" s="47"/>
      <c r="B903" s="47"/>
      <c r="C903" s="47"/>
      <c r="D903" s="47"/>
      <c r="E903" s="45"/>
      <c r="F903" s="48"/>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row>
    <row r="904" spans="1:56" ht="16.5" customHeight="1" x14ac:dyDescent="0.3">
      <c r="A904" s="47"/>
      <c r="B904" s="47"/>
      <c r="C904" s="47"/>
      <c r="D904" s="47"/>
      <c r="E904" s="45"/>
      <c r="F904" s="48"/>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row>
    <row r="905" spans="1:56" ht="16.5" customHeight="1" x14ac:dyDescent="0.3">
      <c r="A905" s="47"/>
      <c r="B905" s="47"/>
      <c r="C905" s="47"/>
      <c r="D905" s="47"/>
      <c r="E905" s="45"/>
      <c r="F905" s="48"/>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row>
    <row r="906" spans="1:56" ht="16.5" customHeight="1" x14ac:dyDescent="0.3">
      <c r="A906" s="47"/>
      <c r="B906" s="47"/>
      <c r="C906" s="47"/>
      <c r="D906" s="47"/>
      <c r="E906" s="45"/>
      <c r="F906" s="48"/>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row>
    <row r="907" spans="1:56" ht="16.5" customHeight="1" x14ac:dyDescent="0.3">
      <c r="A907" s="47"/>
      <c r="B907" s="47"/>
      <c r="C907" s="47"/>
      <c r="D907" s="47"/>
      <c r="E907" s="45"/>
      <c r="F907" s="48"/>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row>
    <row r="908" spans="1:56" ht="16.5" customHeight="1" x14ac:dyDescent="0.3">
      <c r="A908" s="47"/>
      <c r="B908" s="47"/>
      <c r="C908" s="47"/>
      <c r="D908" s="47"/>
      <c r="E908" s="45"/>
      <c r="F908" s="48"/>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row>
    <row r="909" spans="1:56" ht="16.5" customHeight="1" x14ac:dyDescent="0.3">
      <c r="A909" s="47"/>
      <c r="B909" s="47"/>
      <c r="C909" s="47"/>
      <c r="D909" s="47"/>
      <c r="E909" s="45"/>
      <c r="F909" s="48"/>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row>
    <row r="910" spans="1:56" ht="16.5" customHeight="1" x14ac:dyDescent="0.3">
      <c r="A910" s="47"/>
      <c r="B910" s="47"/>
      <c r="C910" s="47"/>
      <c r="D910" s="47"/>
      <c r="E910" s="45"/>
      <c r="F910" s="48"/>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row>
    <row r="911" spans="1:56" ht="16.5" customHeight="1" x14ac:dyDescent="0.3">
      <c r="A911" s="47"/>
      <c r="B911" s="47"/>
      <c r="C911" s="47"/>
      <c r="D911" s="47"/>
      <c r="E911" s="45"/>
      <c r="F911" s="48"/>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row>
    <row r="912" spans="1:56" ht="16.5" customHeight="1" x14ac:dyDescent="0.3">
      <c r="A912" s="47"/>
      <c r="B912" s="47"/>
      <c r="C912" s="47"/>
      <c r="D912" s="47"/>
      <c r="E912" s="45"/>
      <c r="F912" s="48"/>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row>
    <row r="913" spans="1:56" ht="16.5" customHeight="1" x14ac:dyDescent="0.3">
      <c r="A913" s="47"/>
      <c r="B913" s="47"/>
      <c r="C913" s="47"/>
      <c r="D913" s="47"/>
      <c r="E913" s="45"/>
      <c r="F913" s="48"/>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row>
    <row r="914" spans="1:56" ht="16.5" customHeight="1" x14ac:dyDescent="0.3">
      <c r="A914" s="47"/>
      <c r="B914" s="47"/>
      <c r="C914" s="47"/>
      <c r="D914" s="47"/>
      <c r="E914" s="45"/>
      <c r="F914" s="48"/>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row>
    <row r="915" spans="1:56" ht="16.5" customHeight="1" x14ac:dyDescent="0.3">
      <c r="A915" s="47"/>
      <c r="B915" s="47"/>
      <c r="C915" s="47"/>
      <c r="D915" s="47"/>
      <c r="E915" s="45"/>
      <c r="F915" s="48"/>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row>
    <row r="916" spans="1:56" ht="16.5" customHeight="1" x14ac:dyDescent="0.3">
      <c r="A916" s="47"/>
      <c r="B916" s="47"/>
      <c r="C916" s="47"/>
      <c r="D916" s="47"/>
      <c r="E916" s="45"/>
      <c r="F916" s="48"/>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row>
    <row r="917" spans="1:56" ht="16.5" customHeight="1" x14ac:dyDescent="0.3">
      <c r="A917" s="47"/>
      <c r="B917" s="47"/>
      <c r="C917" s="47"/>
      <c r="D917" s="47"/>
      <c r="E917" s="45"/>
      <c r="F917" s="48"/>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row>
    <row r="918" spans="1:56" ht="16.5" customHeight="1" x14ac:dyDescent="0.3">
      <c r="A918" s="47"/>
      <c r="B918" s="47"/>
      <c r="C918" s="47"/>
      <c r="D918" s="47"/>
      <c r="E918" s="45"/>
      <c r="F918" s="48"/>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row>
    <row r="919" spans="1:56" ht="16.5" customHeight="1" x14ac:dyDescent="0.3">
      <c r="A919" s="47"/>
      <c r="B919" s="47"/>
      <c r="C919" s="47"/>
      <c r="D919" s="47"/>
      <c r="E919" s="45"/>
      <c r="F919" s="48"/>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row>
    <row r="920" spans="1:56" ht="16.5" customHeight="1" x14ac:dyDescent="0.3">
      <c r="A920" s="47"/>
      <c r="B920" s="47"/>
      <c r="C920" s="47"/>
      <c r="D920" s="47"/>
      <c r="E920" s="45"/>
      <c r="F920" s="48"/>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row>
    <row r="921" spans="1:56" ht="16.5" customHeight="1" x14ac:dyDescent="0.3">
      <c r="A921" s="47"/>
      <c r="B921" s="47"/>
      <c r="C921" s="47"/>
      <c r="D921" s="47"/>
      <c r="E921" s="45"/>
      <c r="F921" s="48"/>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row>
    <row r="922" spans="1:56" ht="16.5" customHeight="1" x14ac:dyDescent="0.3">
      <c r="A922" s="47"/>
      <c r="B922" s="47"/>
      <c r="C922" s="47"/>
      <c r="D922" s="47"/>
      <c r="E922" s="45"/>
      <c r="F922" s="48"/>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row>
    <row r="923" spans="1:56" ht="16.5" customHeight="1" x14ac:dyDescent="0.3">
      <c r="A923" s="47"/>
      <c r="B923" s="47"/>
      <c r="C923" s="47"/>
      <c r="D923" s="47"/>
      <c r="E923" s="45"/>
      <c r="F923" s="48"/>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row>
    <row r="924" spans="1:56" ht="16.5" customHeight="1" x14ac:dyDescent="0.3">
      <c r="A924" s="47"/>
      <c r="B924" s="47"/>
      <c r="C924" s="47"/>
      <c r="D924" s="47"/>
      <c r="E924" s="45"/>
      <c r="F924" s="48"/>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row>
    <row r="925" spans="1:56" ht="16.5" customHeight="1" x14ac:dyDescent="0.3">
      <c r="A925" s="47"/>
      <c r="B925" s="47"/>
      <c r="C925" s="47"/>
      <c r="D925" s="47"/>
      <c r="E925" s="45"/>
      <c r="F925" s="48"/>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row>
    <row r="926" spans="1:56" ht="16.5" customHeight="1" x14ac:dyDescent="0.3">
      <c r="A926" s="47"/>
      <c r="B926" s="47"/>
      <c r="C926" s="47"/>
      <c r="D926" s="47"/>
      <c r="E926" s="45"/>
      <c r="F926" s="48"/>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row>
    <row r="927" spans="1:56" ht="16.5" customHeight="1" x14ac:dyDescent="0.3">
      <c r="A927" s="47"/>
      <c r="B927" s="47"/>
      <c r="C927" s="47"/>
      <c r="D927" s="47"/>
      <c r="E927" s="45"/>
      <c r="F927" s="48"/>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row>
    <row r="928" spans="1:56" ht="16.5" customHeight="1" x14ac:dyDescent="0.3">
      <c r="A928" s="47"/>
      <c r="B928" s="47"/>
      <c r="C928" s="47"/>
      <c r="D928" s="47"/>
      <c r="E928" s="45"/>
      <c r="F928" s="48"/>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row>
    <row r="929" spans="1:56" ht="16.5" customHeight="1" x14ac:dyDescent="0.3">
      <c r="A929" s="47"/>
      <c r="B929" s="47"/>
      <c r="C929" s="47"/>
      <c r="D929" s="47"/>
      <c r="E929" s="45"/>
      <c r="F929" s="48"/>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row>
    <row r="930" spans="1:56" ht="16.5" customHeight="1" x14ac:dyDescent="0.3">
      <c r="A930" s="47"/>
      <c r="B930" s="47"/>
      <c r="C930" s="47"/>
      <c r="D930" s="47"/>
      <c r="E930" s="45"/>
      <c r="F930" s="48"/>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row>
    <row r="931" spans="1:56" ht="16.5" customHeight="1" x14ac:dyDescent="0.3">
      <c r="A931" s="47"/>
      <c r="B931" s="47"/>
      <c r="C931" s="47"/>
      <c r="D931" s="47"/>
      <c r="E931" s="45"/>
      <c r="F931" s="48"/>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row>
    <row r="932" spans="1:56" ht="16.5" customHeight="1" x14ac:dyDescent="0.3">
      <c r="A932" s="47"/>
      <c r="B932" s="47"/>
      <c r="C932" s="47"/>
      <c r="D932" s="47"/>
      <c r="E932" s="45"/>
      <c r="F932" s="48"/>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row>
    <row r="933" spans="1:56" ht="16.5" customHeight="1" x14ac:dyDescent="0.3">
      <c r="A933" s="47"/>
      <c r="B933" s="47"/>
      <c r="C933" s="47"/>
      <c r="D933" s="47"/>
      <c r="E933" s="45"/>
      <c r="F933" s="48"/>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row>
    <row r="934" spans="1:56" ht="16.5" customHeight="1" x14ac:dyDescent="0.3">
      <c r="A934" s="47"/>
      <c r="B934" s="47"/>
      <c r="C934" s="47"/>
      <c r="D934" s="47"/>
      <c r="E934" s="45"/>
      <c r="F934" s="48"/>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row>
    <row r="935" spans="1:56" ht="16.5" customHeight="1" x14ac:dyDescent="0.3">
      <c r="A935" s="47"/>
      <c r="B935" s="47"/>
      <c r="C935" s="47"/>
      <c r="D935" s="47"/>
      <c r="E935" s="45"/>
      <c r="F935" s="48"/>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row>
    <row r="936" spans="1:56" ht="16.5" customHeight="1" x14ac:dyDescent="0.3">
      <c r="A936" s="47"/>
      <c r="B936" s="47"/>
      <c r="C936" s="47"/>
      <c r="D936" s="47"/>
      <c r="E936" s="45"/>
      <c r="F936" s="48"/>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row>
    <row r="937" spans="1:56" ht="16.5" customHeight="1" x14ac:dyDescent="0.3">
      <c r="A937" s="47"/>
      <c r="B937" s="47"/>
      <c r="C937" s="47"/>
      <c r="D937" s="47"/>
      <c r="E937" s="45"/>
      <c r="F937" s="48"/>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row>
    <row r="938" spans="1:56" ht="16.5" customHeight="1" x14ac:dyDescent="0.3">
      <c r="A938" s="47"/>
      <c r="B938" s="47"/>
      <c r="C938" s="47"/>
      <c r="D938" s="47"/>
      <c r="E938" s="45"/>
      <c r="F938" s="48"/>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row>
    <row r="939" spans="1:56" ht="16.5" customHeight="1" x14ac:dyDescent="0.3">
      <c r="A939" s="47"/>
      <c r="B939" s="47"/>
      <c r="C939" s="47"/>
      <c r="D939" s="47"/>
      <c r="E939" s="45"/>
      <c r="F939" s="48"/>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row>
    <row r="940" spans="1:56" ht="16.5" customHeight="1" x14ac:dyDescent="0.3">
      <c r="A940" s="47"/>
      <c r="B940" s="47"/>
      <c r="C940" s="47"/>
      <c r="D940" s="47"/>
      <c r="E940" s="45"/>
      <c r="F940" s="48"/>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row>
    <row r="941" spans="1:56" ht="16.5" customHeight="1" x14ac:dyDescent="0.3">
      <c r="A941" s="47"/>
      <c r="B941" s="47"/>
      <c r="C941" s="47"/>
      <c r="D941" s="47"/>
      <c r="E941" s="45"/>
      <c r="F941" s="48"/>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row>
    <row r="942" spans="1:56" ht="16.5" customHeight="1" x14ac:dyDescent="0.3">
      <c r="A942" s="47"/>
      <c r="B942" s="47"/>
      <c r="C942" s="47"/>
      <c r="D942" s="47"/>
      <c r="E942" s="45"/>
      <c r="F942" s="48"/>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row>
    <row r="943" spans="1:56" ht="16.5" customHeight="1" x14ac:dyDescent="0.3">
      <c r="A943" s="47"/>
      <c r="B943" s="47"/>
      <c r="C943" s="47"/>
      <c r="D943" s="47"/>
      <c r="E943" s="45"/>
      <c r="F943" s="48"/>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row>
    <row r="944" spans="1:56" ht="16.5" customHeight="1" x14ac:dyDescent="0.3">
      <c r="A944" s="47"/>
      <c r="B944" s="47"/>
      <c r="C944" s="47"/>
      <c r="D944" s="47"/>
      <c r="E944" s="45"/>
      <c r="F944" s="48"/>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row>
    <row r="945" spans="1:56" ht="16.5" customHeight="1" x14ac:dyDescent="0.3">
      <c r="A945" s="47"/>
      <c r="B945" s="47"/>
      <c r="C945" s="47"/>
      <c r="D945" s="47"/>
      <c r="E945" s="45"/>
      <c r="F945" s="48"/>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row>
    <row r="946" spans="1:56" ht="16.5" customHeight="1" x14ac:dyDescent="0.3">
      <c r="A946" s="47"/>
      <c r="B946" s="47"/>
      <c r="C946" s="47"/>
      <c r="D946" s="47"/>
      <c r="E946" s="45"/>
      <c r="F946" s="48"/>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row>
    <row r="947" spans="1:56" ht="16.5" customHeight="1" x14ac:dyDescent="0.3">
      <c r="A947" s="47"/>
      <c r="B947" s="47"/>
      <c r="C947" s="47"/>
      <c r="D947" s="47"/>
      <c r="E947" s="45"/>
      <c r="F947" s="48"/>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row>
    <row r="948" spans="1:56" ht="16.5" customHeight="1" x14ac:dyDescent="0.3">
      <c r="A948" s="47"/>
      <c r="B948" s="47"/>
      <c r="C948" s="47"/>
      <c r="D948" s="47"/>
      <c r="E948" s="45"/>
      <c r="F948" s="48"/>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row>
    <row r="949" spans="1:56" ht="16.5" customHeight="1" x14ac:dyDescent="0.3">
      <c r="A949" s="47"/>
      <c r="B949" s="47"/>
      <c r="C949" s="47"/>
      <c r="D949" s="47"/>
      <c r="E949" s="45"/>
      <c r="F949" s="48"/>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row>
    <row r="950" spans="1:56" ht="16.5" customHeight="1" x14ac:dyDescent="0.3">
      <c r="A950" s="47"/>
      <c r="B950" s="47"/>
      <c r="C950" s="47"/>
      <c r="D950" s="47"/>
      <c r="E950" s="45"/>
      <c r="F950" s="48"/>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row>
    <row r="951" spans="1:56" ht="16.5" customHeight="1" x14ac:dyDescent="0.3">
      <c r="A951" s="47"/>
      <c r="B951" s="47"/>
      <c r="C951" s="47"/>
      <c r="D951" s="47"/>
      <c r="E951" s="45"/>
      <c r="F951" s="48"/>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row>
    <row r="952" spans="1:56" ht="16.5" customHeight="1" x14ac:dyDescent="0.3">
      <c r="A952" s="47"/>
      <c r="B952" s="47"/>
      <c r="C952" s="47"/>
      <c r="D952" s="47"/>
      <c r="E952" s="45"/>
      <c r="F952" s="48"/>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row>
    <row r="953" spans="1:56" ht="16.5" customHeight="1" x14ac:dyDescent="0.3">
      <c r="A953" s="47"/>
      <c r="B953" s="47"/>
      <c r="C953" s="47"/>
      <c r="D953" s="47"/>
      <c r="E953" s="45"/>
      <c r="F953" s="48"/>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row>
    <row r="954" spans="1:56" ht="16.5" customHeight="1" x14ac:dyDescent="0.3">
      <c r="A954" s="47"/>
      <c r="B954" s="47"/>
      <c r="C954" s="47"/>
      <c r="D954" s="47"/>
      <c r="E954" s="45"/>
      <c r="F954" s="48"/>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row>
    <row r="955" spans="1:56" ht="16.5" customHeight="1" x14ac:dyDescent="0.3">
      <c r="A955" s="47"/>
      <c r="B955" s="47"/>
      <c r="C955" s="47"/>
      <c r="D955" s="47"/>
      <c r="E955" s="45"/>
      <c r="F955" s="48"/>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row>
    <row r="956" spans="1:56" ht="16.5" customHeight="1" x14ac:dyDescent="0.3">
      <c r="A956" s="47"/>
      <c r="B956" s="47"/>
      <c r="C956" s="47"/>
      <c r="D956" s="47"/>
      <c r="E956" s="45"/>
      <c r="F956" s="48"/>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row>
    <row r="957" spans="1:56" ht="16.5" customHeight="1" x14ac:dyDescent="0.3">
      <c r="A957" s="47"/>
      <c r="B957" s="47"/>
      <c r="C957" s="47"/>
      <c r="D957" s="47"/>
      <c r="E957" s="45"/>
      <c r="F957" s="48"/>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row>
    <row r="958" spans="1:56" ht="16.5" customHeight="1" x14ac:dyDescent="0.3">
      <c r="A958" s="47"/>
      <c r="B958" s="47"/>
      <c r="C958" s="47"/>
      <c r="D958" s="47"/>
      <c r="E958" s="45"/>
      <c r="F958" s="48"/>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row>
    <row r="959" spans="1:56" ht="16.5" customHeight="1" x14ac:dyDescent="0.3">
      <c r="A959" s="47"/>
      <c r="B959" s="47"/>
      <c r="C959" s="47"/>
      <c r="D959" s="47"/>
      <c r="E959" s="45"/>
      <c r="F959" s="48"/>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row>
    <row r="960" spans="1:56" ht="16.5" customHeight="1" x14ac:dyDescent="0.3">
      <c r="A960" s="47"/>
      <c r="B960" s="47"/>
      <c r="C960" s="47"/>
      <c r="D960" s="47"/>
      <c r="E960" s="45"/>
      <c r="F960" s="48"/>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row>
    <row r="961" spans="1:56" ht="16.5" customHeight="1" x14ac:dyDescent="0.3">
      <c r="A961" s="47"/>
      <c r="B961" s="47"/>
      <c r="C961" s="47"/>
      <c r="D961" s="47"/>
      <c r="E961" s="45"/>
      <c r="F961" s="48"/>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row>
    <row r="962" spans="1:56" ht="16.5" customHeight="1" x14ac:dyDescent="0.3">
      <c r="A962" s="47"/>
      <c r="B962" s="47"/>
      <c r="C962" s="47"/>
      <c r="D962" s="47"/>
      <c r="E962" s="45"/>
      <c r="F962" s="48"/>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row>
    <row r="963" spans="1:56" ht="16.5" customHeight="1" x14ac:dyDescent="0.3">
      <c r="A963" s="47"/>
      <c r="B963" s="47"/>
      <c r="C963" s="47"/>
      <c r="D963" s="47"/>
      <c r="E963" s="45"/>
      <c r="F963" s="48"/>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row>
    <row r="964" spans="1:56" ht="16.5" customHeight="1" x14ac:dyDescent="0.3">
      <c r="A964" s="47"/>
      <c r="B964" s="47"/>
      <c r="C964" s="47"/>
      <c r="D964" s="47"/>
      <c r="E964" s="45"/>
      <c r="F964" s="48"/>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row>
    <row r="965" spans="1:56" ht="16.5" customHeight="1" x14ac:dyDescent="0.3">
      <c r="A965" s="47"/>
      <c r="B965" s="47"/>
      <c r="C965" s="47"/>
      <c r="D965" s="47"/>
      <c r="E965" s="45"/>
      <c r="F965" s="48"/>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row>
    <row r="966" spans="1:56" ht="16.5" customHeight="1" x14ac:dyDescent="0.3">
      <c r="A966" s="47"/>
      <c r="B966" s="47"/>
      <c r="C966" s="47"/>
      <c r="D966" s="47"/>
      <c r="E966" s="45"/>
      <c r="F966" s="48"/>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row>
    <row r="967" spans="1:56" ht="16.5" customHeight="1" x14ac:dyDescent="0.3">
      <c r="A967" s="47"/>
      <c r="B967" s="47"/>
      <c r="C967" s="47"/>
      <c r="D967" s="47"/>
      <c r="E967" s="45"/>
      <c r="F967" s="48"/>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row>
    <row r="968" spans="1:56" ht="16.5" customHeight="1" x14ac:dyDescent="0.3">
      <c r="A968" s="47"/>
      <c r="B968" s="47"/>
      <c r="C968" s="47"/>
      <c r="D968" s="47"/>
      <c r="E968" s="45"/>
      <c r="F968" s="48"/>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row>
    <row r="969" spans="1:56" ht="16.5" customHeight="1" x14ac:dyDescent="0.3">
      <c r="A969" s="47"/>
      <c r="B969" s="47"/>
      <c r="C969" s="47"/>
      <c r="D969" s="47"/>
      <c r="E969" s="45"/>
      <c r="F969" s="48"/>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row>
    <row r="970" spans="1:56" ht="16.5" customHeight="1" x14ac:dyDescent="0.3">
      <c r="A970" s="47"/>
      <c r="B970" s="47"/>
      <c r="C970" s="47"/>
      <c r="D970" s="47"/>
      <c r="E970" s="45"/>
      <c r="F970" s="48"/>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row>
    <row r="971" spans="1:56" ht="16.5" customHeight="1" x14ac:dyDescent="0.3">
      <c r="A971" s="47"/>
      <c r="B971" s="47"/>
      <c r="C971" s="47"/>
      <c r="D971" s="47"/>
      <c r="E971" s="45"/>
      <c r="F971" s="48"/>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row>
    <row r="972" spans="1:56" ht="16.5" customHeight="1" x14ac:dyDescent="0.3">
      <c r="A972" s="47"/>
      <c r="B972" s="47"/>
      <c r="C972" s="47"/>
      <c r="D972" s="47"/>
      <c r="E972" s="45"/>
      <c r="F972" s="48"/>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row>
    <row r="973" spans="1:56" ht="16.5" customHeight="1" x14ac:dyDescent="0.3">
      <c r="A973" s="47"/>
      <c r="B973" s="47"/>
      <c r="C973" s="47"/>
      <c r="D973" s="47"/>
      <c r="E973" s="45"/>
      <c r="F973" s="48"/>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row>
    <row r="974" spans="1:56" ht="16.5" customHeight="1" x14ac:dyDescent="0.3">
      <c r="A974" s="47"/>
      <c r="B974" s="47"/>
      <c r="C974" s="47"/>
      <c r="D974" s="47"/>
      <c r="E974" s="45"/>
      <c r="F974" s="48"/>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row>
    <row r="975" spans="1:56" ht="16.5" customHeight="1" x14ac:dyDescent="0.3">
      <c r="A975" s="47"/>
      <c r="B975" s="47"/>
      <c r="C975" s="47"/>
      <c r="D975" s="47"/>
      <c r="E975" s="45"/>
      <c r="F975" s="48"/>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row>
    <row r="976" spans="1:56" ht="16.5" customHeight="1" x14ac:dyDescent="0.3">
      <c r="A976" s="47"/>
      <c r="B976" s="47"/>
      <c r="C976" s="47"/>
      <c r="D976" s="47"/>
      <c r="E976" s="45"/>
      <c r="F976" s="48"/>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row>
    <row r="977" spans="1:56" ht="16.5" customHeight="1" x14ac:dyDescent="0.3">
      <c r="A977" s="47"/>
      <c r="B977" s="47"/>
      <c r="C977" s="47"/>
      <c r="D977" s="47"/>
      <c r="E977" s="45"/>
      <c r="F977" s="48"/>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row>
    <row r="978" spans="1:56" ht="16.5" customHeight="1" x14ac:dyDescent="0.3">
      <c r="A978" s="47"/>
      <c r="B978" s="47"/>
      <c r="C978" s="47"/>
      <c r="D978" s="47"/>
      <c r="E978" s="45"/>
      <c r="F978" s="48"/>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row>
    <row r="979" spans="1:56" ht="16.5" customHeight="1" x14ac:dyDescent="0.3">
      <c r="A979" s="47"/>
      <c r="B979" s="47"/>
      <c r="C979" s="47"/>
      <c r="D979" s="47"/>
      <c r="E979" s="45"/>
      <c r="F979" s="48"/>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row>
    <row r="980" spans="1:56" ht="16.5" customHeight="1" x14ac:dyDescent="0.3">
      <c r="A980" s="47"/>
      <c r="B980" s="47"/>
      <c r="C980" s="47"/>
      <c r="D980" s="47"/>
      <c r="E980" s="45"/>
      <c r="F980" s="48"/>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row>
    <row r="981" spans="1:56" ht="16.5" customHeight="1" x14ac:dyDescent="0.3">
      <c r="A981" s="47"/>
      <c r="B981" s="47"/>
      <c r="C981" s="47"/>
      <c r="D981" s="47"/>
      <c r="E981" s="45"/>
      <c r="F981" s="48"/>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row>
    <row r="982" spans="1:56" ht="16.5" customHeight="1" x14ac:dyDescent="0.3">
      <c r="A982" s="47"/>
      <c r="B982" s="47"/>
      <c r="C982" s="47"/>
      <c r="D982" s="47"/>
      <c r="E982" s="45"/>
      <c r="F982" s="48"/>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row>
    <row r="983" spans="1:56" ht="16.5" customHeight="1" x14ac:dyDescent="0.3">
      <c r="A983" s="47"/>
      <c r="B983" s="47"/>
      <c r="C983" s="47"/>
      <c r="D983" s="47"/>
      <c r="E983" s="45"/>
      <c r="F983" s="48"/>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row>
    <row r="984" spans="1:56" ht="16.5" customHeight="1" x14ac:dyDescent="0.3">
      <c r="A984" s="47"/>
      <c r="B984" s="47"/>
      <c r="C984" s="47"/>
      <c r="D984" s="47"/>
      <c r="E984" s="45"/>
      <c r="F984" s="48"/>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row>
    <row r="985" spans="1:56" ht="16.5" customHeight="1" x14ac:dyDescent="0.3">
      <c r="A985" s="47"/>
      <c r="B985" s="47"/>
      <c r="C985" s="47"/>
      <c r="D985" s="47"/>
      <c r="E985" s="45"/>
      <c r="F985" s="48"/>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row>
    <row r="986" spans="1:56" ht="16.5" customHeight="1" x14ac:dyDescent="0.3">
      <c r="A986" s="47"/>
      <c r="B986" s="47"/>
      <c r="C986" s="47"/>
      <c r="D986" s="47"/>
      <c r="E986" s="45"/>
      <c r="F986" s="48"/>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row>
    <row r="987" spans="1:56" ht="16.5" customHeight="1" x14ac:dyDescent="0.3">
      <c r="A987" s="47"/>
      <c r="B987" s="47"/>
      <c r="C987" s="47"/>
      <c r="D987" s="47"/>
      <c r="E987" s="45"/>
      <c r="F987" s="48"/>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row>
    <row r="988" spans="1:56" ht="16.5" customHeight="1" x14ac:dyDescent="0.3">
      <c r="A988" s="47"/>
      <c r="B988" s="47"/>
      <c r="C988" s="47"/>
      <c r="D988" s="47"/>
      <c r="E988" s="45"/>
      <c r="F988" s="48"/>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row>
    <row r="989" spans="1:56" ht="16.5" customHeight="1" x14ac:dyDescent="0.3">
      <c r="A989" s="47"/>
      <c r="B989" s="47"/>
      <c r="C989" s="47"/>
      <c r="D989" s="47"/>
      <c r="E989" s="45"/>
      <c r="F989" s="48"/>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row>
    <row r="990" spans="1:56" ht="16.5" customHeight="1" x14ac:dyDescent="0.3">
      <c r="A990" s="47"/>
      <c r="B990" s="47"/>
      <c r="C990" s="47"/>
      <c r="D990" s="47"/>
      <c r="E990" s="45"/>
      <c r="F990" s="48"/>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row>
    <row r="991" spans="1:56" ht="16.5" customHeight="1" x14ac:dyDescent="0.3">
      <c r="A991" s="47"/>
      <c r="B991" s="47"/>
      <c r="C991" s="47"/>
      <c r="D991" s="47"/>
      <c r="E991" s="45"/>
      <c r="F991" s="48"/>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row>
    <row r="992" spans="1:56" ht="16.5" customHeight="1" x14ac:dyDescent="0.3">
      <c r="A992" s="47"/>
      <c r="B992" s="47"/>
      <c r="C992" s="47"/>
      <c r="D992" s="47"/>
      <c r="E992" s="45"/>
      <c r="F992" s="48"/>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row>
    <row r="993" spans="1:56" ht="16.5" customHeight="1" x14ac:dyDescent="0.3">
      <c r="A993" s="47"/>
      <c r="B993" s="47"/>
      <c r="C993" s="47"/>
      <c r="D993" s="47"/>
      <c r="E993" s="45"/>
      <c r="F993" s="48"/>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row>
    <row r="994" spans="1:56" ht="16.5" customHeight="1" x14ac:dyDescent="0.3">
      <c r="A994" s="47"/>
      <c r="B994" s="47"/>
      <c r="C994" s="47"/>
      <c r="D994" s="47"/>
      <c r="E994" s="45"/>
      <c r="F994" s="48"/>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row>
    <row r="995" spans="1:56" ht="16.5" customHeight="1" x14ac:dyDescent="0.3">
      <c r="A995" s="47"/>
      <c r="B995" s="47"/>
      <c r="C995" s="47"/>
      <c r="D995" s="47"/>
      <c r="E995" s="45"/>
      <c r="F995" s="48"/>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row>
    <row r="996" spans="1:56" ht="16.5" customHeight="1" x14ac:dyDescent="0.3">
      <c r="A996" s="47"/>
      <c r="B996" s="47"/>
      <c r="C996" s="47"/>
      <c r="D996" s="47"/>
      <c r="E996" s="45"/>
      <c r="F996" s="48"/>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row>
    <row r="997" spans="1:56" ht="16.5" customHeight="1" x14ac:dyDescent="0.3">
      <c r="A997" s="47"/>
      <c r="B997" s="47"/>
      <c r="C997" s="47"/>
      <c r="D997" s="47"/>
      <c r="E997" s="45"/>
      <c r="F997" s="48"/>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row>
    <row r="998" spans="1:56" ht="16.5" customHeight="1" x14ac:dyDescent="0.3">
      <c r="A998" s="47"/>
      <c r="B998" s="47"/>
      <c r="C998" s="47"/>
      <c r="D998" s="47"/>
      <c r="E998" s="45"/>
      <c r="F998" s="48"/>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row>
    <row r="999" spans="1:56" ht="16.5" customHeight="1" x14ac:dyDescent="0.3">
      <c r="A999" s="47"/>
      <c r="B999" s="47"/>
      <c r="C999" s="47"/>
      <c r="D999" s="47"/>
      <c r="E999" s="45"/>
      <c r="F999" s="48"/>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row>
    <row r="1000" spans="1:56" ht="16.5" customHeight="1" x14ac:dyDescent="0.3">
      <c r="A1000" s="47"/>
      <c r="B1000" s="47"/>
      <c r="C1000" s="47"/>
      <c r="D1000" s="47"/>
      <c r="E1000" s="45"/>
      <c r="F1000" s="48"/>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row>
  </sheetData>
  <mergeCells count="185">
    <mergeCell ref="L46:L51"/>
    <mergeCell ref="M46:M51"/>
    <mergeCell ref="N46:N51"/>
    <mergeCell ref="B70:AJ70"/>
    <mergeCell ref="A46:A51"/>
    <mergeCell ref="B46:B51"/>
    <mergeCell ref="C46:C51"/>
    <mergeCell ref="D46:D51"/>
    <mergeCell ref="E46:E51"/>
    <mergeCell ref="F46:F51"/>
    <mergeCell ref="G46:G51"/>
    <mergeCell ref="H64:H69"/>
    <mergeCell ref="I64:I69"/>
    <mergeCell ref="J64:J69"/>
    <mergeCell ref="K64:K69"/>
    <mergeCell ref="L64:L69"/>
    <mergeCell ref="M64:M69"/>
    <mergeCell ref="N64:N69"/>
    <mergeCell ref="A64:A69"/>
    <mergeCell ref="B64:B69"/>
    <mergeCell ref="C64:C69"/>
    <mergeCell ref="D64:D69"/>
    <mergeCell ref="E64:E69"/>
    <mergeCell ref="F64:F69"/>
    <mergeCell ref="L40:L45"/>
    <mergeCell ref="M40:M45"/>
    <mergeCell ref="N40:N45"/>
    <mergeCell ref="A40:A45"/>
    <mergeCell ref="B40:B45"/>
    <mergeCell ref="C40:C45"/>
    <mergeCell ref="D40:D45"/>
    <mergeCell ref="E40:E45"/>
    <mergeCell ref="F40:F45"/>
    <mergeCell ref="G40:G45"/>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H22:H27"/>
    <mergeCell ref="I22:I27"/>
    <mergeCell ref="H16:H21"/>
    <mergeCell ref="I16:I21"/>
    <mergeCell ref="J8:J9"/>
    <mergeCell ref="K8:K9"/>
    <mergeCell ref="L8:L9"/>
    <mergeCell ref="AC8:AC9"/>
    <mergeCell ref="AD8:AD9"/>
    <mergeCell ref="AE8:AE9"/>
    <mergeCell ref="AF8:AF9"/>
    <mergeCell ref="AG8:AG9"/>
    <mergeCell ref="AH8:AH9"/>
    <mergeCell ref="M8:M9"/>
    <mergeCell ref="N8:N9"/>
    <mergeCell ref="O8:O9"/>
    <mergeCell ref="M10:M15"/>
    <mergeCell ref="N10:N15"/>
    <mergeCell ref="F10:F15"/>
    <mergeCell ref="G10:G15"/>
    <mergeCell ref="H10:H15"/>
    <mergeCell ref="I10:I15"/>
    <mergeCell ref="J10:J15"/>
    <mergeCell ref="K10:K15"/>
    <mergeCell ref="L10:L15"/>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G64:G69"/>
    <mergeCell ref="H28:H33"/>
    <mergeCell ref="I28:I33"/>
    <mergeCell ref="J28:J33"/>
    <mergeCell ref="K28:K33"/>
    <mergeCell ref="H58:H63"/>
    <mergeCell ref="I58:I63"/>
    <mergeCell ref="J58:J63"/>
    <mergeCell ref="K58:K63"/>
    <mergeCell ref="H52:H57"/>
    <mergeCell ref="I52:I57"/>
    <mergeCell ref="J52:J57"/>
    <mergeCell ref="K52:K57"/>
    <mergeCell ref="J34:J39"/>
    <mergeCell ref="K34:K39"/>
    <mergeCell ref="H40:H45"/>
    <mergeCell ref="I40:I45"/>
    <mergeCell ref="J40:J45"/>
    <mergeCell ref="K40:K45"/>
    <mergeCell ref="H46:H51"/>
    <mergeCell ref="I46:I51"/>
    <mergeCell ref="J46:J51"/>
    <mergeCell ref="K46:K51"/>
    <mergeCell ref="L28:L33"/>
    <mergeCell ref="M28:M33"/>
    <mergeCell ref="N28:N33"/>
    <mergeCell ref="A28:A33"/>
    <mergeCell ref="B28:B33"/>
    <mergeCell ref="C28:C33"/>
    <mergeCell ref="D28:D33"/>
    <mergeCell ref="E28:E33"/>
    <mergeCell ref="F28:F33"/>
    <mergeCell ref="G28:G33"/>
    <mergeCell ref="J22:J27"/>
    <mergeCell ref="K22:K27"/>
    <mergeCell ref="L22:L27"/>
    <mergeCell ref="M22:M27"/>
    <mergeCell ref="N22:N27"/>
    <mergeCell ref="A22:A27"/>
    <mergeCell ref="B22:B27"/>
    <mergeCell ref="C22:C27"/>
    <mergeCell ref="D22:D27"/>
    <mergeCell ref="E22:E27"/>
    <mergeCell ref="F22:F27"/>
    <mergeCell ref="G22:G27"/>
    <mergeCell ref="J16:J21"/>
    <mergeCell ref="K16:K21"/>
    <mergeCell ref="L16:L21"/>
    <mergeCell ref="M16:M21"/>
    <mergeCell ref="N16:N21"/>
    <mergeCell ref="A16:A21"/>
    <mergeCell ref="B16:B21"/>
    <mergeCell ref="C16:C21"/>
    <mergeCell ref="D16:D21"/>
    <mergeCell ref="E16:E21"/>
    <mergeCell ref="F16:F21"/>
    <mergeCell ref="G16:G21"/>
    <mergeCell ref="L58:L63"/>
    <mergeCell ref="M58:M63"/>
    <mergeCell ref="N58:N63"/>
    <mergeCell ref="A58:A63"/>
    <mergeCell ref="B58:B63"/>
    <mergeCell ref="C58:C63"/>
    <mergeCell ref="D58:D63"/>
    <mergeCell ref="E58:E63"/>
    <mergeCell ref="F58:F63"/>
    <mergeCell ref="G58:G63"/>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51181102362204722" right="0.31496062992125984" top="0.74803149606299213" bottom="0.35433070866141736" header="0" footer="0"/>
  <pageSetup scale="60" orientation="landscape" r:id="rId1"/>
  <extLst>
    <ext xmlns:x14="http://schemas.microsoft.com/office/spreadsheetml/2009/9/main" uri="{CCE6A557-97BC-4b89-ADB6-D9C93CAAB3DF}">
      <x14:dataValidations xmlns:xm="http://schemas.microsoft.com/office/excel/2006/main" count="15">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AG10:AG69</xm:sqref>
        </x14:dataValidation>
        <x14:dataValidation type="list" allowBlank="1" showErrorMessage="1">
          <x14:formula1>
            <xm:f>'Opciones Tratamiento'!$B$2:$B$5</xm:f>
          </x14:formula1>
          <xm:sqref>AD10:AD69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AI10:AI69</xm:sqref>
        </x14:dataValidation>
        <x14:dataValidation type="list" allowBlank="1" showErrorMessage="1">
          <x14:formula1>
            <xm:f>'Tabla Valoración controles'!$D$7:$D$8</xm:f>
          </x14:formula1>
          <xm:sqref>S10:S69</xm:sqref>
        </x14:dataValidation>
        <x14:dataValidation type="list" allowBlank="1" showErrorMessage="1">
          <x14:formula1>
            <xm:f>'Tabla Valoración controles'!$D$4:$D$6</xm:f>
          </x14:formula1>
          <xm:sqref>R10:R69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AF10:AF69</xm:sqref>
        </x14:dataValidation>
        <x14:dataValidation type="list" allowBlank="1" showErrorMessage="1">
          <x14:formula1>
            <xm:f>'Opciones Tratamiento'!$B$13:$B$19</xm:f>
          </x14:formula1>
          <xm:sqref>F10 F16 F22 F28 F34 F40 F46 F52 F58 F64</xm:sqref>
        </x14:dataValidation>
        <x14:dataValidation type="list" allowBlank="1" showErrorMessage="1">
          <x14:formula1>
            <xm:f>'Tabla Valoración controles'!$D$13:$D$14</xm:f>
          </x14:formula1>
          <xm:sqref>W10:W69</xm:sqref>
        </x14:dataValidation>
        <x14:dataValidation type="list" allowBlank="1" showErrorMessage="1">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AH10:AH69</xm:sqref>
        </x14:dataValidation>
        <x14:dataValidation type="list" allowBlank="1" showErrorMessage="1">
          <x14:formula1>
            <xm:f>'Tabla Valoración controles'!$D$11:$D$12</xm:f>
          </x14:formula1>
          <xm:sqref>V10:V69</xm:sqref>
        </x14:dataValidation>
        <x14:dataValidation type="list" allowBlank="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14:formula1>
            <xm:f>'Opciones Tratamiento'!$E$2:$E$4</xm:f>
          </x14:formula1>
          <xm:sqref>B10 B16 B22 B28 B34 B40 B46 B52 B58 B64</xm:sqref>
        </x14:dataValidation>
        <x14:dataValidation type="list" allowBlank="1" showErrorMessage="1">
          <x14:formula1>
            <xm:f>'Tabla Valoración controles'!$D$9:$D$10</xm:f>
          </x14:formula1>
          <xm:sqref>U10:U69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1" t="s">
        <v>110</v>
      </c>
      <c r="C2" s="145"/>
      <c r="D2" s="145"/>
      <c r="E2" s="145"/>
      <c r="F2" s="145"/>
      <c r="G2" s="145"/>
      <c r="H2" s="145"/>
      <c r="I2" s="145"/>
      <c r="J2" s="252" t="s">
        <v>15</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14"/>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5"/>
      <c r="C3" s="145"/>
      <c r="D3" s="145"/>
      <c r="E3" s="145"/>
      <c r="F3" s="145"/>
      <c r="G3" s="145"/>
      <c r="H3" s="145"/>
      <c r="I3" s="145"/>
      <c r="J3" s="254"/>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25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5"/>
      <c r="C4" s="145"/>
      <c r="D4" s="145"/>
      <c r="E4" s="145"/>
      <c r="F4" s="145"/>
      <c r="G4" s="145"/>
      <c r="H4" s="145"/>
      <c r="I4" s="145"/>
      <c r="J4" s="211"/>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16"/>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7" t="s">
        <v>111</v>
      </c>
      <c r="C6" s="253"/>
      <c r="D6" s="210"/>
      <c r="E6" s="245" t="s">
        <v>112</v>
      </c>
      <c r="F6" s="246"/>
      <c r="G6" s="246"/>
      <c r="H6" s="246"/>
      <c r="I6" s="228"/>
      <c r="J6" s="218" t="str">
        <f ca="1">IF(AND('Mapa final'!$H$10="Muy Alta",'Mapa final'!$L$10="Leve"),CONCATENATE("R",'Mapa final'!$A$10),"")</f>
        <v/>
      </c>
      <c r="K6" s="219"/>
      <c r="L6" s="220" t="str">
        <f ca="1">IF(AND('Mapa final'!$H$16="Muy Alta",'Mapa final'!$L$16="Leve"),CONCATENATE("R",'Mapa final'!$A$16),"")</f>
        <v/>
      </c>
      <c r="M6" s="219"/>
      <c r="N6" s="220" t="str">
        <f ca="1">IF(AND('Mapa final'!$H$22="Muy Alta",'Mapa final'!$L$22="Leve"),CONCATENATE("R",'Mapa final'!$A$22),"")</f>
        <v/>
      </c>
      <c r="O6" s="228"/>
      <c r="P6" s="218" t="str">
        <f ca="1">IF(AND('Mapa final'!$H$10="Muy Alta",'Mapa final'!$L$10="Menor"),CONCATENATE("R",'Mapa final'!$A$10),"")</f>
        <v/>
      </c>
      <c r="Q6" s="219"/>
      <c r="R6" s="220" t="str">
        <f ca="1">IF(AND('Mapa final'!$H$16="Muy Alta",'Mapa final'!$L$16="Menor"),CONCATENATE("R",'Mapa final'!$A$16),"")</f>
        <v/>
      </c>
      <c r="S6" s="219"/>
      <c r="T6" s="220" t="str">
        <f ca="1">IF(AND('Mapa final'!$H$22="Muy Alta",'Mapa final'!$L$22="Menor"),CONCATENATE("R",'Mapa final'!$A$22),"")</f>
        <v/>
      </c>
      <c r="U6" s="228"/>
      <c r="V6" s="218" t="str">
        <f ca="1">IF(AND('Mapa final'!$H$10="Muy Alta",'Mapa final'!$L$10="Moderado"),CONCATENATE("R",'Mapa final'!$A$10),"")</f>
        <v/>
      </c>
      <c r="W6" s="219"/>
      <c r="X6" s="220" t="str">
        <f ca="1">IF(AND('Mapa final'!$H$16="Muy Alta",'Mapa final'!$L$16="Moderado"),CONCATENATE("R",'Mapa final'!$A$16),"")</f>
        <v/>
      </c>
      <c r="Y6" s="219"/>
      <c r="Z6" s="220" t="str">
        <f ca="1">IF(AND('Mapa final'!$H$22="Muy Alta",'Mapa final'!$L$22="Moderado"),CONCATENATE("R",'Mapa final'!$A$22),"")</f>
        <v/>
      </c>
      <c r="AA6" s="228"/>
      <c r="AB6" s="218" t="str">
        <f ca="1">IF(AND('Mapa final'!$H$10="Muy Alta",'Mapa final'!$L$10="Mayor"),CONCATENATE("R",'Mapa final'!$A$10),"")</f>
        <v/>
      </c>
      <c r="AC6" s="219"/>
      <c r="AD6" s="220" t="str">
        <f ca="1">IF(AND('Mapa final'!$H$16="Muy Alta",'Mapa final'!$L$16="Mayor"),CONCATENATE("R",'Mapa final'!$A$16),"")</f>
        <v/>
      </c>
      <c r="AE6" s="219"/>
      <c r="AF6" s="220" t="str">
        <f ca="1">IF(AND('Mapa final'!$H$22="Muy Alta",'Mapa final'!$L$22="Mayor"),CONCATENATE("R",'Mapa final'!$A$22),"")</f>
        <v/>
      </c>
      <c r="AG6" s="228"/>
      <c r="AH6" s="230" t="str">
        <f ca="1">IF(AND('Mapa final'!$H$10="Muy Alta",'Mapa final'!$L$10="Catastrófico"),CONCATENATE("R",'Mapa final'!$A$10),"")</f>
        <v/>
      </c>
      <c r="AI6" s="219"/>
      <c r="AJ6" s="222" t="str">
        <f ca="1">IF(AND('Mapa final'!$H$16="Muy Alta",'Mapa final'!$L$16="Catastrófico"),CONCATENATE("R",'Mapa final'!$A$16),"")</f>
        <v/>
      </c>
      <c r="AK6" s="219"/>
      <c r="AL6" s="222" t="str">
        <f ca="1">IF(AND('Mapa final'!$H$22="Muy Alta",'Mapa final'!$L$22="Catastrófico"),CONCATENATE("R",'Mapa final'!$A$22),"")</f>
        <v/>
      </c>
      <c r="AM6" s="228"/>
      <c r="AO6" s="244" t="s">
        <v>113</v>
      </c>
      <c r="AP6" s="235"/>
      <c r="AQ6" s="235"/>
      <c r="AR6" s="235"/>
      <c r="AS6" s="235"/>
      <c r="AT6" s="236"/>
      <c r="AU6" s="1"/>
      <c r="AV6" s="1"/>
      <c r="AW6" s="1"/>
      <c r="AX6" s="1"/>
      <c r="AY6" s="1"/>
      <c r="AZ6" s="1"/>
      <c r="BA6" s="1"/>
      <c r="BB6" s="1"/>
      <c r="BC6" s="1"/>
      <c r="BD6" s="1"/>
      <c r="BE6" s="1"/>
      <c r="BF6" s="1"/>
      <c r="BG6" s="1"/>
      <c r="BH6" s="1"/>
      <c r="BI6" s="1"/>
    </row>
    <row r="7" spans="1:61" ht="15" customHeight="1" x14ac:dyDescent="0.25">
      <c r="A7" s="1"/>
      <c r="B7" s="254"/>
      <c r="C7" s="145"/>
      <c r="D7" s="146"/>
      <c r="E7" s="157"/>
      <c r="F7" s="145"/>
      <c r="G7" s="145"/>
      <c r="H7" s="145"/>
      <c r="I7" s="146"/>
      <c r="J7" s="215"/>
      <c r="K7" s="216"/>
      <c r="L7" s="211"/>
      <c r="M7" s="216"/>
      <c r="N7" s="211"/>
      <c r="O7" s="212"/>
      <c r="P7" s="215"/>
      <c r="Q7" s="216"/>
      <c r="R7" s="211"/>
      <c r="S7" s="216"/>
      <c r="T7" s="211"/>
      <c r="U7" s="212"/>
      <c r="V7" s="215"/>
      <c r="W7" s="216"/>
      <c r="X7" s="211"/>
      <c r="Y7" s="216"/>
      <c r="Z7" s="211"/>
      <c r="AA7" s="212"/>
      <c r="AB7" s="215"/>
      <c r="AC7" s="216"/>
      <c r="AD7" s="211"/>
      <c r="AE7" s="216"/>
      <c r="AF7" s="211"/>
      <c r="AG7" s="212"/>
      <c r="AH7" s="215"/>
      <c r="AI7" s="216"/>
      <c r="AJ7" s="211"/>
      <c r="AK7" s="216"/>
      <c r="AL7" s="211"/>
      <c r="AM7" s="212"/>
      <c r="AN7" s="1"/>
      <c r="AO7" s="237"/>
      <c r="AP7" s="145"/>
      <c r="AQ7" s="145"/>
      <c r="AR7" s="145"/>
      <c r="AS7" s="145"/>
      <c r="AT7" s="238"/>
      <c r="AU7" s="1"/>
      <c r="AV7" s="1"/>
      <c r="AW7" s="1"/>
      <c r="AX7" s="1"/>
      <c r="AY7" s="1"/>
      <c r="AZ7" s="1"/>
      <c r="BA7" s="1"/>
      <c r="BB7" s="1"/>
      <c r="BC7" s="1"/>
      <c r="BD7" s="1"/>
      <c r="BE7" s="1"/>
      <c r="BF7" s="1"/>
      <c r="BG7" s="1"/>
      <c r="BH7" s="1"/>
      <c r="BI7" s="1"/>
    </row>
    <row r="8" spans="1:61" ht="15" customHeight="1" x14ac:dyDescent="0.25">
      <c r="A8" s="1"/>
      <c r="B8" s="254"/>
      <c r="C8" s="145"/>
      <c r="D8" s="146"/>
      <c r="E8" s="157"/>
      <c r="F8" s="145"/>
      <c r="G8" s="145"/>
      <c r="H8" s="145"/>
      <c r="I8" s="146"/>
      <c r="J8" s="221" t="str">
        <f ca="1">IF(AND('Mapa final'!$H$28="Muy Alta",'Mapa final'!$L$28="Leve"),CONCATENATE("R",'Mapa final'!$A$28),"")</f>
        <v/>
      </c>
      <c r="K8" s="214"/>
      <c r="L8" s="209" t="str">
        <f ca="1">IF(AND('Mapa final'!$H$34="Muy Alta",'Mapa final'!$L$34="Leve"),CONCATENATE("R",'Mapa final'!$A$34),"")</f>
        <v/>
      </c>
      <c r="M8" s="214"/>
      <c r="N8" s="209" t="str">
        <f ca="1">IF(AND('Mapa final'!$H$40="Muy Alta",'Mapa final'!$L$40="Leve"),CONCATENATE("R",'Mapa final'!$A$40),"")</f>
        <v/>
      </c>
      <c r="O8" s="210"/>
      <c r="P8" s="221" t="str">
        <f ca="1">IF(AND('Mapa final'!$H$28="Muy Alta",'Mapa final'!$L$28="Menor"),CONCATENATE("R",'Mapa final'!$A$28),"")</f>
        <v/>
      </c>
      <c r="Q8" s="214"/>
      <c r="R8" s="209" t="str">
        <f ca="1">IF(AND('Mapa final'!$H$34="Muy Alta",'Mapa final'!$L$34="Menor"),CONCATENATE("R",'Mapa final'!$A$34),"")</f>
        <v/>
      </c>
      <c r="S8" s="214"/>
      <c r="T8" s="209" t="str">
        <f ca="1">IF(AND('Mapa final'!$H$40="Muy Alta",'Mapa final'!$L$40="Menor"),CONCATENATE("R",'Mapa final'!$A$40),"")</f>
        <v/>
      </c>
      <c r="U8" s="210"/>
      <c r="V8" s="221" t="str">
        <f ca="1">IF(AND('Mapa final'!$H$28="Muy Alta",'Mapa final'!$L$28="Moderado"),CONCATENATE("R",'Mapa final'!$A$28),"")</f>
        <v/>
      </c>
      <c r="W8" s="214"/>
      <c r="X8" s="209" t="str">
        <f ca="1">IF(AND('Mapa final'!$H$34="Muy Alta",'Mapa final'!$L$34="Moderado"),CONCATENATE("R",'Mapa final'!$A$34),"")</f>
        <v/>
      </c>
      <c r="Y8" s="214"/>
      <c r="Z8" s="209" t="str">
        <f ca="1">IF(AND('Mapa final'!$H$40="Muy Alta",'Mapa final'!$L$40="Moderado"),CONCATENATE("R",'Mapa final'!$A$40),"")</f>
        <v/>
      </c>
      <c r="AA8" s="210"/>
      <c r="AB8" s="221" t="str">
        <f ca="1">IF(AND('Mapa final'!$H$28="Muy Alta",'Mapa final'!$L$28="Mayor"),CONCATENATE("R",'Mapa final'!$A$28),"")</f>
        <v/>
      </c>
      <c r="AC8" s="214"/>
      <c r="AD8" s="209" t="str">
        <f ca="1">IF(AND('Mapa final'!$H$34="Muy Alta",'Mapa final'!$L$34="Mayor"),CONCATENATE("R",'Mapa final'!$A$34),"")</f>
        <v/>
      </c>
      <c r="AE8" s="214"/>
      <c r="AF8" s="209" t="str">
        <f ca="1">IF(AND('Mapa final'!$H$40="Muy Alta",'Mapa final'!$L$40="Mayor"),CONCATENATE("R",'Mapa final'!$A$40),"")</f>
        <v/>
      </c>
      <c r="AG8" s="210"/>
      <c r="AH8" s="213" t="str">
        <f ca="1">IF(AND('Mapa final'!$H$28="Muy Alta",'Mapa final'!$L$28="Catastrófico"),CONCATENATE("R",'Mapa final'!$A$28),"")</f>
        <v/>
      </c>
      <c r="AI8" s="214"/>
      <c r="AJ8" s="217" t="str">
        <f ca="1">IF(AND('Mapa final'!$H$34="Muy Alta",'Mapa final'!$L$34="Catastrófico"),CONCATENATE("R",'Mapa final'!$A$34),"")</f>
        <v/>
      </c>
      <c r="AK8" s="214"/>
      <c r="AL8" s="217" t="str">
        <f ca="1">IF(AND('Mapa final'!$H$40="Muy Alta",'Mapa final'!$L$40="Catastrófico"),CONCATENATE("R",'Mapa final'!$A$40),"")</f>
        <v/>
      </c>
      <c r="AM8" s="210"/>
      <c r="AN8" s="1"/>
      <c r="AO8" s="237"/>
      <c r="AP8" s="145"/>
      <c r="AQ8" s="145"/>
      <c r="AR8" s="145"/>
      <c r="AS8" s="145"/>
      <c r="AT8" s="238"/>
      <c r="AU8" s="1"/>
      <c r="AV8" s="1"/>
      <c r="AW8" s="1"/>
      <c r="AX8" s="1"/>
      <c r="AY8" s="1"/>
      <c r="AZ8" s="1"/>
      <c r="BA8" s="1"/>
      <c r="BB8" s="1"/>
      <c r="BC8" s="1"/>
      <c r="BD8" s="1"/>
      <c r="BE8" s="1"/>
      <c r="BF8" s="1"/>
      <c r="BG8" s="1"/>
      <c r="BH8" s="1"/>
      <c r="BI8" s="1"/>
    </row>
    <row r="9" spans="1:61" ht="15" customHeight="1" x14ac:dyDescent="0.25">
      <c r="A9" s="1"/>
      <c r="B9" s="254"/>
      <c r="C9" s="145"/>
      <c r="D9" s="146"/>
      <c r="E9" s="157"/>
      <c r="F9" s="145"/>
      <c r="G9" s="145"/>
      <c r="H9" s="145"/>
      <c r="I9" s="146"/>
      <c r="J9" s="215"/>
      <c r="K9" s="216"/>
      <c r="L9" s="211"/>
      <c r="M9" s="216"/>
      <c r="N9" s="211"/>
      <c r="O9" s="212"/>
      <c r="P9" s="215"/>
      <c r="Q9" s="216"/>
      <c r="R9" s="211"/>
      <c r="S9" s="216"/>
      <c r="T9" s="211"/>
      <c r="U9" s="212"/>
      <c r="V9" s="215"/>
      <c r="W9" s="216"/>
      <c r="X9" s="211"/>
      <c r="Y9" s="216"/>
      <c r="Z9" s="211"/>
      <c r="AA9" s="212"/>
      <c r="AB9" s="215"/>
      <c r="AC9" s="216"/>
      <c r="AD9" s="211"/>
      <c r="AE9" s="216"/>
      <c r="AF9" s="211"/>
      <c r="AG9" s="212"/>
      <c r="AH9" s="215"/>
      <c r="AI9" s="216"/>
      <c r="AJ9" s="211"/>
      <c r="AK9" s="216"/>
      <c r="AL9" s="211"/>
      <c r="AM9" s="212"/>
      <c r="AN9" s="1"/>
      <c r="AO9" s="237"/>
      <c r="AP9" s="145"/>
      <c r="AQ9" s="145"/>
      <c r="AR9" s="145"/>
      <c r="AS9" s="145"/>
      <c r="AT9" s="238"/>
      <c r="AU9" s="1"/>
      <c r="AV9" s="1"/>
      <c r="AW9" s="1"/>
      <c r="AX9" s="1"/>
      <c r="AY9" s="1"/>
      <c r="AZ9" s="1"/>
      <c r="BA9" s="1"/>
      <c r="BB9" s="1"/>
      <c r="BC9" s="1"/>
      <c r="BD9" s="1"/>
      <c r="BE9" s="1"/>
      <c r="BF9" s="1"/>
      <c r="BG9" s="1"/>
      <c r="BH9" s="1"/>
      <c r="BI9" s="1"/>
    </row>
    <row r="10" spans="1:61" ht="15" customHeight="1" x14ac:dyDescent="0.25">
      <c r="A10" s="1"/>
      <c r="B10" s="254"/>
      <c r="C10" s="145"/>
      <c r="D10" s="146"/>
      <c r="E10" s="157"/>
      <c r="F10" s="145"/>
      <c r="G10" s="145"/>
      <c r="H10" s="145"/>
      <c r="I10" s="146"/>
      <c r="J10" s="221" t="str">
        <f ca="1">IF(AND('Mapa final'!$H$46="Muy Alta",'Mapa final'!$L$46="Leve"),CONCATENATE("R",'Mapa final'!$A$46),"")</f>
        <v/>
      </c>
      <c r="K10" s="214"/>
      <c r="L10" s="209" t="str">
        <f ca="1">IF(AND('Mapa final'!$H$52="Muy Alta",'Mapa final'!$L$52="Leve"),CONCATENATE("R",'Mapa final'!$A$52),"")</f>
        <v/>
      </c>
      <c r="M10" s="214"/>
      <c r="N10" s="209" t="str">
        <f ca="1">IF(AND('Mapa final'!$H$58="Muy Alta",'Mapa final'!$L$58="Leve"),CONCATENATE("R",'Mapa final'!$A$58),"")</f>
        <v/>
      </c>
      <c r="O10" s="210"/>
      <c r="P10" s="221" t="str">
        <f ca="1">IF(AND('Mapa final'!$H$46="Muy Alta",'Mapa final'!$L$46="Menor"),CONCATENATE("R",'Mapa final'!$A$46),"")</f>
        <v/>
      </c>
      <c r="Q10" s="214"/>
      <c r="R10" s="209" t="str">
        <f ca="1">IF(AND('Mapa final'!$H$52="Muy Alta",'Mapa final'!$L$52="Menor"),CONCATENATE("R",'Mapa final'!$A$52),"")</f>
        <v/>
      </c>
      <c r="S10" s="214"/>
      <c r="T10" s="209" t="str">
        <f ca="1">IF(AND('Mapa final'!$H$58="Muy Alta",'Mapa final'!$L$58="Menor"),CONCATENATE("R",'Mapa final'!$A$58),"")</f>
        <v/>
      </c>
      <c r="U10" s="210"/>
      <c r="V10" s="221" t="str">
        <f ca="1">IF(AND('Mapa final'!$H$46="Muy Alta",'Mapa final'!$L$46="Moderado"),CONCATENATE("R",'Mapa final'!$A$46),"")</f>
        <v/>
      </c>
      <c r="W10" s="214"/>
      <c r="X10" s="209" t="str">
        <f ca="1">IF(AND('Mapa final'!$H$52="Muy Alta",'Mapa final'!$L$52="Moderado"),CONCATENATE("R",'Mapa final'!$A$52),"")</f>
        <v/>
      </c>
      <c r="Y10" s="214"/>
      <c r="Z10" s="209" t="str">
        <f ca="1">IF(AND('Mapa final'!$H$58="Muy Alta",'Mapa final'!$L$58="Moderado"),CONCATENATE("R",'Mapa final'!$A$58),"")</f>
        <v/>
      </c>
      <c r="AA10" s="210"/>
      <c r="AB10" s="221" t="str">
        <f ca="1">IF(AND('Mapa final'!$H$46="Muy Alta",'Mapa final'!$L$46="Mayor"),CONCATENATE("R",'Mapa final'!$A$46),"")</f>
        <v/>
      </c>
      <c r="AC10" s="214"/>
      <c r="AD10" s="209" t="str">
        <f ca="1">IF(AND('Mapa final'!$H$52="Muy Alta",'Mapa final'!$L$52="Mayor"),CONCATENATE("R",'Mapa final'!$A$52),"")</f>
        <v/>
      </c>
      <c r="AE10" s="214"/>
      <c r="AF10" s="209" t="str">
        <f ca="1">IF(AND('Mapa final'!$H$58="Muy Alta",'Mapa final'!$L$58="Mayor"),CONCATENATE("R",'Mapa final'!$A$58),"")</f>
        <v/>
      </c>
      <c r="AG10" s="210"/>
      <c r="AH10" s="213" t="str">
        <f ca="1">IF(AND('Mapa final'!$H$46="Muy Alta",'Mapa final'!$L$46="Catastrófico"),CONCATENATE("R",'Mapa final'!$A$46),"")</f>
        <v/>
      </c>
      <c r="AI10" s="214"/>
      <c r="AJ10" s="217" t="str">
        <f ca="1">IF(AND('Mapa final'!$H$52="Muy Alta",'Mapa final'!$L$52="Catastrófico"),CONCATENATE("R",'Mapa final'!$A$52),"")</f>
        <v/>
      </c>
      <c r="AK10" s="214"/>
      <c r="AL10" s="217" t="str">
        <f ca="1">IF(AND('Mapa final'!$H$58="Muy Alta",'Mapa final'!$L$58="Catastrófico"),CONCATENATE("R",'Mapa final'!$A$58),"")</f>
        <v/>
      </c>
      <c r="AM10" s="210"/>
      <c r="AN10" s="1"/>
      <c r="AO10" s="237"/>
      <c r="AP10" s="145"/>
      <c r="AQ10" s="145"/>
      <c r="AR10" s="145"/>
      <c r="AS10" s="145"/>
      <c r="AT10" s="238"/>
      <c r="AU10" s="1"/>
      <c r="AV10" s="1"/>
      <c r="AW10" s="1"/>
      <c r="AX10" s="1"/>
      <c r="AY10" s="1"/>
      <c r="AZ10" s="1"/>
      <c r="BA10" s="1"/>
      <c r="BB10" s="1"/>
      <c r="BC10" s="1"/>
      <c r="BD10" s="1"/>
      <c r="BE10" s="1"/>
      <c r="BF10" s="1"/>
      <c r="BG10" s="1"/>
      <c r="BH10" s="1"/>
      <c r="BI10" s="1"/>
    </row>
    <row r="11" spans="1:61" ht="15" customHeight="1" x14ac:dyDescent="0.25">
      <c r="A11" s="1"/>
      <c r="B11" s="254"/>
      <c r="C11" s="145"/>
      <c r="D11" s="146"/>
      <c r="E11" s="157"/>
      <c r="F11" s="145"/>
      <c r="G11" s="145"/>
      <c r="H11" s="145"/>
      <c r="I11" s="146"/>
      <c r="J11" s="215"/>
      <c r="K11" s="216"/>
      <c r="L11" s="211"/>
      <c r="M11" s="216"/>
      <c r="N11" s="211"/>
      <c r="O11" s="212"/>
      <c r="P11" s="215"/>
      <c r="Q11" s="216"/>
      <c r="R11" s="211"/>
      <c r="S11" s="216"/>
      <c r="T11" s="211"/>
      <c r="U11" s="212"/>
      <c r="V11" s="215"/>
      <c r="W11" s="216"/>
      <c r="X11" s="211"/>
      <c r="Y11" s="216"/>
      <c r="Z11" s="211"/>
      <c r="AA11" s="212"/>
      <c r="AB11" s="215"/>
      <c r="AC11" s="216"/>
      <c r="AD11" s="211"/>
      <c r="AE11" s="216"/>
      <c r="AF11" s="211"/>
      <c r="AG11" s="212"/>
      <c r="AH11" s="215"/>
      <c r="AI11" s="216"/>
      <c r="AJ11" s="211"/>
      <c r="AK11" s="216"/>
      <c r="AL11" s="211"/>
      <c r="AM11" s="212"/>
      <c r="AN11" s="1"/>
      <c r="AO11" s="237"/>
      <c r="AP11" s="145"/>
      <c r="AQ11" s="145"/>
      <c r="AR11" s="145"/>
      <c r="AS11" s="145"/>
      <c r="AT11" s="238"/>
      <c r="AU11" s="1"/>
      <c r="AV11" s="1"/>
      <c r="AW11" s="1"/>
      <c r="AX11" s="1"/>
      <c r="AY11" s="1"/>
      <c r="AZ11" s="1"/>
      <c r="BA11" s="1"/>
      <c r="BB11" s="1"/>
      <c r="BC11" s="1"/>
      <c r="BD11" s="1"/>
      <c r="BE11" s="1"/>
      <c r="BF11" s="1"/>
      <c r="BG11" s="1"/>
      <c r="BH11" s="1"/>
      <c r="BI11" s="1"/>
    </row>
    <row r="12" spans="1:61" ht="15" customHeight="1" x14ac:dyDescent="0.25">
      <c r="A12" s="1"/>
      <c r="B12" s="254"/>
      <c r="C12" s="145"/>
      <c r="D12" s="146"/>
      <c r="E12" s="157"/>
      <c r="F12" s="145"/>
      <c r="G12" s="145"/>
      <c r="H12" s="145"/>
      <c r="I12" s="146"/>
      <c r="J12" s="221" t="str">
        <f ca="1">IF(AND('Mapa final'!$H$64="Muy Alta",'Mapa final'!$L$64="Leve"),CONCATENATE("R",'Mapa final'!$A$64),"")</f>
        <v/>
      </c>
      <c r="K12" s="214"/>
      <c r="L12" s="209" t="str">
        <f>IF(AND('Mapa final'!$H$70="Muy Alta",'Mapa final'!$L$70="Leve"),CONCATENATE("R",'Mapa final'!$A$70),"")</f>
        <v/>
      </c>
      <c r="M12" s="214"/>
      <c r="N12" s="209" t="str">
        <f>IF(AND('Mapa final'!$H$76="Muy Alta",'Mapa final'!$L$76="Leve"),CONCATENATE("R",'Mapa final'!$A$76),"")</f>
        <v/>
      </c>
      <c r="O12" s="210"/>
      <c r="P12" s="221" t="str">
        <f ca="1">IF(AND('Mapa final'!$H$64="Muy Alta",'Mapa final'!$L$64="Menor"),CONCATENATE("R",'Mapa final'!$A$64),"")</f>
        <v/>
      </c>
      <c r="Q12" s="214"/>
      <c r="R12" s="209" t="str">
        <f>IF(AND('Mapa final'!$H$70="Muy Alta",'Mapa final'!$L$70="Menor"),CONCATENATE("R",'Mapa final'!$A$70),"")</f>
        <v/>
      </c>
      <c r="S12" s="214"/>
      <c r="T12" s="209" t="str">
        <f>IF(AND('Mapa final'!$H$76="Muy Alta",'Mapa final'!$L$76="Menor"),CONCATENATE("R",'Mapa final'!$A$76),"")</f>
        <v/>
      </c>
      <c r="U12" s="210"/>
      <c r="V12" s="221" t="str">
        <f ca="1">IF(AND('Mapa final'!$H$64="Muy Alta",'Mapa final'!$L$64="Moderado"),CONCATENATE("R",'Mapa final'!$A$64),"")</f>
        <v/>
      </c>
      <c r="W12" s="214"/>
      <c r="X12" s="209" t="str">
        <f>IF(AND('Mapa final'!$H$70="Muy Alta",'Mapa final'!$L$70="Moderado"),CONCATENATE("R",'Mapa final'!$A$70),"")</f>
        <v/>
      </c>
      <c r="Y12" s="214"/>
      <c r="Z12" s="209" t="str">
        <f>IF(AND('Mapa final'!$H$76="Muy Alta",'Mapa final'!$L$76="Moderado"),CONCATENATE("R",'Mapa final'!$A$76),"")</f>
        <v/>
      </c>
      <c r="AA12" s="210"/>
      <c r="AB12" s="221" t="str">
        <f ca="1">IF(AND('Mapa final'!$H$64="Muy Alta",'Mapa final'!$L$64="Mayor"),CONCATENATE("R",'Mapa final'!$A$64),"")</f>
        <v/>
      </c>
      <c r="AC12" s="214"/>
      <c r="AD12" s="209" t="str">
        <f>IF(AND('Mapa final'!$H$70="Muy Alta",'Mapa final'!$L$70="Mayor"),CONCATENATE("R",'Mapa final'!$A$70),"")</f>
        <v/>
      </c>
      <c r="AE12" s="214"/>
      <c r="AF12" s="209" t="str">
        <f>IF(AND('Mapa final'!$H$76="Muy Alta",'Mapa final'!$L$76="Mayor"),CONCATENATE("R",'Mapa final'!$A$76),"")</f>
        <v/>
      </c>
      <c r="AG12" s="210"/>
      <c r="AH12" s="213" t="str">
        <f ca="1">IF(AND('Mapa final'!$H$64="Muy Alta",'Mapa final'!$L$64="Catastrófico"),CONCATENATE("R",'Mapa final'!$A$64),"")</f>
        <v/>
      </c>
      <c r="AI12" s="214"/>
      <c r="AJ12" s="217" t="str">
        <f>IF(AND('Mapa final'!$H$70="Muy Alta",'Mapa final'!$L$70="Catastrófico"),CONCATENATE("R",'Mapa final'!$A$70),"")</f>
        <v/>
      </c>
      <c r="AK12" s="214"/>
      <c r="AL12" s="217" t="str">
        <f>IF(AND('Mapa final'!$H$76="Muy Alta",'Mapa final'!$L$76="Catastrófico"),CONCATENATE("R",'Mapa final'!$A$76),"")</f>
        <v/>
      </c>
      <c r="AM12" s="210"/>
      <c r="AN12" s="1"/>
      <c r="AO12" s="237"/>
      <c r="AP12" s="145"/>
      <c r="AQ12" s="145"/>
      <c r="AR12" s="145"/>
      <c r="AS12" s="145"/>
      <c r="AT12" s="238"/>
      <c r="AU12" s="1"/>
      <c r="AV12" s="1"/>
      <c r="AW12" s="1"/>
      <c r="AX12" s="1"/>
      <c r="AY12" s="1"/>
      <c r="AZ12" s="1"/>
      <c r="BA12" s="1"/>
      <c r="BB12" s="1"/>
      <c r="BC12" s="1"/>
      <c r="BD12" s="1"/>
      <c r="BE12" s="1"/>
      <c r="BF12" s="1"/>
      <c r="BG12" s="1"/>
      <c r="BH12" s="1"/>
      <c r="BI12" s="1"/>
    </row>
    <row r="13" spans="1:61" ht="15.75" customHeight="1" x14ac:dyDescent="0.25">
      <c r="A13" s="1"/>
      <c r="B13" s="254"/>
      <c r="C13" s="145"/>
      <c r="D13" s="146"/>
      <c r="E13" s="223"/>
      <c r="F13" s="247"/>
      <c r="G13" s="247"/>
      <c r="H13" s="247"/>
      <c r="I13" s="226"/>
      <c r="J13" s="215"/>
      <c r="K13" s="216"/>
      <c r="L13" s="211"/>
      <c r="M13" s="216"/>
      <c r="N13" s="211"/>
      <c r="O13" s="212"/>
      <c r="P13" s="215"/>
      <c r="Q13" s="216"/>
      <c r="R13" s="211"/>
      <c r="S13" s="216"/>
      <c r="T13" s="211"/>
      <c r="U13" s="212"/>
      <c r="V13" s="215"/>
      <c r="W13" s="216"/>
      <c r="X13" s="211"/>
      <c r="Y13" s="216"/>
      <c r="Z13" s="211"/>
      <c r="AA13" s="212"/>
      <c r="AB13" s="215"/>
      <c r="AC13" s="216"/>
      <c r="AD13" s="211"/>
      <c r="AE13" s="216"/>
      <c r="AF13" s="211"/>
      <c r="AG13" s="212"/>
      <c r="AH13" s="223"/>
      <c r="AI13" s="224"/>
      <c r="AJ13" s="225"/>
      <c r="AK13" s="224"/>
      <c r="AL13" s="225"/>
      <c r="AM13" s="226"/>
      <c r="AN13" s="1"/>
      <c r="AO13" s="239"/>
      <c r="AP13" s="240"/>
      <c r="AQ13" s="240"/>
      <c r="AR13" s="240"/>
      <c r="AS13" s="240"/>
      <c r="AT13" s="241"/>
      <c r="AU13" s="1"/>
      <c r="AV13" s="1"/>
      <c r="AW13" s="1"/>
      <c r="AX13" s="1"/>
      <c r="AY13" s="1"/>
      <c r="AZ13" s="1"/>
      <c r="BA13" s="1"/>
      <c r="BB13" s="1"/>
      <c r="BC13" s="1"/>
      <c r="BD13" s="1"/>
      <c r="BE13" s="1"/>
      <c r="BF13" s="1"/>
      <c r="BG13" s="1"/>
      <c r="BH13" s="1"/>
      <c r="BI13" s="1"/>
    </row>
    <row r="14" spans="1:61" ht="15" customHeight="1" x14ac:dyDescent="0.25">
      <c r="A14" s="1"/>
      <c r="B14" s="254"/>
      <c r="C14" s="145"/>
      <c r="D14" s="146"/>
      <c r="E14" s="245" t="s">
        <v>114</v>
      </c>
      <c r="F14" s="246"/>
      <c r="G14" s="246"/>
      <c r="H14" s="246"/>
      <c r="I14" s="246"/>
      <c r="J14" s="229" t="str">
        <f ca="1">IF(AND('Mapa final'!$H$10="Alta",'Mapa final'!$L$10="Leve"),CONCATENATE("R",'Mapa final'!$A$10),"")</f>
        <v/>
      </c>
      <c r="K14" s="219"/>
      <c r="L14" s="227" t="str">
        <f ca="1">IF(AND('Mapa final'!$H$16="Alta",'Mapa final'!$L$16="Leve"),CONCATENATE("R",'Mapa final'!$A$16),"")</f>
        <v/>
      </c>
      <c r="M14" s="219"/>
      <c r="N14" s="227" t="str">
        <f ca="1">IF(AND('Mapa final'!$H$22="Alta",'Mapa final'!$L$22="Leve"),CONCATENATE("R",'Mapa final'!$A$22),"")</f>
        <v/>
      </c>
      <c r="O14" s="228"/>
      <c r="P14" s="229" t="str">
        <f ca="1">IF(AND('Mapa final'!$H$10="Alta",'Mapa final'!$L$10="Menor"),CONCATENATE("R",'Mapa final'!$A$10),"")</f>
        <v/>
      </c>
      <c r="Q14" s="219"/>
      <c r="R14" s="227" t="str">
        <f ca="1">IF(AND('Mapa final'!$H$16="Alta",'Mapa final'!$L$16="Menor"),CONCATENATE("R",'Mapa final'!$A$16),"")</f>
        <v/>
      </c>
      <c r="S14" s="219"/>
      <c r="T14" s="227" t="str">
        <f ca="1">IF(AND('Mapa final'!$H$22="Alta",'Mapa final'!$L$22="Menor"),CONCATENATE("R",'Mapa final'!$A$22),"")</f>
        <v/>
      </c>
      <c r="U14" s="228"/>
      <c r="V14" s="218" t="str">
        <f ca="1">IF(AND('Mapa final'!$H$10="Alta",'Mapa final'!$L$10="Moderado"),CONCATENATE("R",'Mapa final'!$A$10),"")</f>
        <v/>
      </c>
      <c r="W14" s="219"/>
      <c r="X14" s="220" t="str">
        <f ca="1">IF(AND('Mapa final'!$H$16="Alta",'Mapa final'!$L$16="Moderado"),CONCATENATE("R",'Mapa final'!$A$16),"")</f>
        <v/>
      </c>
      <c r="Y14" s="219"/>
      <c r="Z14" s="220" t="str">
        <f ca="1">IF(AND('Mapa final'!$H$22="Alta",'Mapa final'!$L$22="Moderado"),CONCATENATE("R",'Mapa final'!$A$22),"")</f>
        <v/>
      </c>
      <c r="AA14" s="228"/>
      <c r="AB14" s="218" t="str">
        <f ca="1">IF(AND('Mapa final'!$H$10="Alta",'Mapa final'!$L$10="Mayor"),CONCATENATE("R",'Mapa final'!$A$10),"")</f>
        <v/>
      </c>
      <c r="AC14" s="219"/>
      <c r="AD14" s="220" t="str">
        <f ca="1">IF(AND('Mapa final'!$H$16="Alta",'Mapa final'!$L$16="Mayor"),CONCATENATE("R",'Mapa final'!$A$16),"")</f>
        <v/>
      </c>
      <c r="AE14" s="219"/>
      <c r="AF14" s="220" t="str">
        <f ca="1">IF(AND('Mapa final'!$H$22="Alta",'Mapa final'!$L$22="Mayor"),CONCATENATE("R",'Mapa final'!$A$22),"")</f>
        <v/>
      </c>
      <c r="AG14" s="228"/>
      <c r="AH14" s="230" t="str">
        <f ca="1">IF(AND('Mapa final'!$H$10="Alta",'Mapa final'!$L$10="Catastrófico"),CONCATENATE("R",'Mapa final'!$A$10),"")</f>
        <v/>
      </c>
      <c r="AI14" s="219"/>
      <c r="AJ14" s="222" t="str">
        <f ca="1">IF(AND('Mapa final'!$H$16="Alta",'Mapa final'!$L$16="Catastrófico"),CONCATENATE("R",'Mapa final'!$A$16),"")</f>
        <v/>
      </c>
      <c r="AK14" s="219"/>
      <c r="AL14" s="222" t="str">
        <f ca="1">IF(AND('Mapa final'!$H$22="Alta",'Mapa final'!$L$22="Catastrófico"),CONCATENATE("R",'Mapa final'!$A$22),"")</f>
        <v/>
      </c>
      <c r="AM14" s="228"/>
      <c r="AN14" s="1"/>
      <c r="AO14" s="242" t="s">
        <v>115</v>
      </c>
      <c r="AP14" s="235"/>
      <c r="AQ14" s="235"/>
      <c r="AR14" s="235"/>
      <c r="AS14" s="235"/>
      <c r="AT14" s="236"/>
      <c r="AU14" s="1"/>
      <c r="AV14" s="1"/>
      <c r="AW14" s="1"/>
      <c r="AX14" s="1"/>
      <c r="AY14" s="1"/>
      <c r="AZ14" s="1"/>
      <c r="BA14" s="1"/>
      <c r="BB14" s="1"/>
      <c r="BC14" s="1"/>
      <c r="BD14" s="1"/>
      <c r="BE14" s="1"/>
      <c r="BF14" s="1"/>
      <c r="BG14" s="1"/>
      <c r="BH14" s="1"/>
      <c r="BI14" s="1"/>
    </row>
    <row r="15" spans="1:61" ht="15" customHeight="1" x14ac:dyDescent="0.25">
      <c r="A15" s="1"/>
      <c r="B15" s="254"/>
      <c r="C15" s="145"/>
      <c r="D15" s="146"/>
      <c r="E15" s="157"/>
      <c r="F15" s="145"/>
      <c r="G15" s="145"/>
      <c r="H15" s="145"/>
      <c r="I15" s="145"/>
      <c r="J15" s="215"/>
      <c r="K15" s="216"/>
      <c r="L15" s="211"/>
      <c r="M15" s="216"/>
      <c r="N15" s="211"/>
      <c r="O15" s="212"/>
      <c r="P15" s="215"/>
      <c r="Q15" s="216"/>
      <c r="R15" s="211"/>
      <c r="S15" s="216"/>
      <c r="T15" s="211"/>
      <c r="U15" s="212"/>
      <c r="V15" s="215"/>
      <c r="W15" s="216"/>
      <c r="X15" s="211"/>
      <c r="Y15" s="216"/>
      <c r="Z15" s="211"/>
      <c r="AA15" s="212"/>
      <c r="AB15" s="215"/>
      <c r="AC15" s="216"/>
      <c r="AD15" s="211"/>
      <c r="AE15" s="216"/>
      <c r="AF15" s="211"/>
      <c r="AG15" s="212"/>
      <c r="AH15" s="215"/>
      <c r="AI15" s="216"/>
      <c r="AJ15" s="211"/>
      <c r="AK15" s="216"/>
      <c r="AL15" s="211"/>
      <c r="AM15" s="212"/>
      <c r="AN15" s="1"/>
      <c r="AO15" s="237"/>
      <c r="AP15" s="145"/>
      <c r="AQ15" s="145"/>
      <c r="AR15" s="145"/>
      <c r="AS15" s="145"/>
      <c r="AT15" s="238"/>
      <c r="AU15" s="1"/>
      <c r="AV15" s="1"/>
      <c r="AW15" s="1"/>
      <c r="AX15" s="1"/>
      <c r="AY15" s="1"/>
      <c r="AZ15" s="1"/>
      <c r="BA15" s="1"/>
      <c r="BB15" s="1"/>
      <c r="BC15" s="1"/>
      <c r="BD15" s="1"/>
      <c r="BE15" s="1"/>
      <c r="BF15" s="1"/>
      <c r="BG15" s="1"/>
      <c r="BH15" s="1"/>
      <c r="BI15" s="1"/>
    </row>
    <row r="16" spans="1:61" ht="15" customHeight="1" x14ac:dyDescent="0.25">
      <c r="A16" s="1"/>
      <c r="B16" s="254"/>
      <c r="C16" s="145"/>
      <c r="D16" s="146"/>
      <c r="E16" s="157"/>
      <c r="F16" s="145"/>
      <c r="G16" s="145"/>
      <c r="H16" s="145"/>
      <c r="I16" s="145"/>
      <c r="J16" s="233" t="str">
        <f ca="1">IF(AND('Mapa final'!$H$28="Alta",'Mapa final'!$L$28="Leve"),CONCATENATE("R",'Mapa final'!$A$28),"")</f>
        <v/>
      </c>
      <c r="K16" s="214"/>
      <c r="L16" s="232" t="str">
        <f ca="1">IF(AND('Mapa final'!$H$34="Alta",'Mapa final'!$L$34="Leve"),CONCATENATE("R",'Mapa final'!$A$34),"")</f>
        <v/>
      </c>
      <c r="M16" s="214"/>
      <c r="N16" s="232" t="str">
        <f ca="1">IF(AND('Mapa final'!$H$40="Alta",'Mapa final'!$L$40="Leve"),CONCATENATE("R",'Mapa final'!$A$40),"")</f>
        <v/>
      </c>
      <c r="O16" s="210"/>
      <c r="P16" s="233" t="str">
        <f ca="1">IF(AND('Mapa final'!$H$28="Alta",'Mapa final'!$L$28="Menor"),CONCATENATE("R",'Mapa final'!$A$28),"")</f>
        <v/>
      </c>
      <c r="Q16" s="214"/>
      <c r="R16" s="232" t="str">
        <f ca="1">IF(AND('Mapa final'!$H$34="Alta",'Mapa final'!$L$34="Menor"),CONCATENATE("R",'Mapa final'!$A$34),"")</f>
        <v/>
      </c>
      <c r="S16" s="214"/>
      <c r="T16" s="232" t="str">
        <f ca="1">IF(AND('Mapa final'!$H$40="Alta",'Mapa final'!$L$40="Menor"),CONCATENATE("R",'Mapa final'!$A$40),"")</f>
        <v/>
      </c>
      <c r="U16" s="210"/>
      <c r="V16" s="221" t="str">
        <f ca="1">IF(AND('Mapa final'!$H$28="Alta",'Mapa final'!$L$28="Moderado"),CONCATENATE("R",'Mapa final'!$A$28),"")</f>
        <v/>
      </c>
      <c r="W16" s="214"/>
      <c r="X16" s="209" t="str">
        <f ca="1">IF(AND('Mapa final'!$H$34="Alta",'Mapa final'!$L$34="Moderado"),CONCATENATE("R",'Mapa final'!$A$34),"")</f>
        <v/>
      </c>
      <c r="Y16" s="214"/>
      <c r="Z16" s="209" t="str">
        <f ca="1">IF(AND('Mapa final'!$H$40="Alta",'Mapa final'!$L$40="Moderado"),CONCATENATE("R",'Mapa final'!$A$40),"")</f>
        <v/>
      </c>
      <c r="AA16" s="210"/>
      <c r="AB16" s="221" t="str">
        <f ca="1">IF(AND('Mapa final'!$H$28="Alta",'Mapa final'!$L$28="Mayor"),CONCATENATE("R",'Mapa final'!$A$28),"")</f>
        <v/>
      </c>
      <c r="AC16" s="214"/>
      <c r="AD16" s="209" t="str">
        <f ca="1">IF(AND('Mapa final'!$H$34="Alta",'Mapa final'!$L$34="Mayor"),CONCATENATE("R",'Mapa final'!$A$34),"")</f>
        <v/>
      </c>
      <c r="AE16" s="214"/>
      <c r="AF16" s="209" t="str">
        <f ca="1">IF(AND('Mapa final'!$H$40="Alta",'Mapa final'!$L$40="Mayor"),CONCATENATE("R",'Mapa final'!$A$40),"")</f>
        <v/>
      </c>
      <c r="AG16" s="210"/>
      <c r="AH16" s="213" t="str">
        <f ca="1">IF(AND('Mapa final'!$H$28="Alta",'Mapa final'!$L$28="Catastrófico"),CONCATENATE("R",'Mapa final'!$A$28),"")</f>
        <v/>
      </c>
      <c r="AI16" s="214"/>
      <c r="AJ16" s="217" t="str">
        <f ca="1">IF(AND('Mapa final'!$H$34="Alta",'Mapa final'!$L$34="Catastrófico"),CONCATENATE("R",'Mapa final'!$A$34),"")</f>
        <v/>
      </c>
      <c r="AK16" s="214"/>
      <c r="AL16" s="217" t="str">
        <f ca="1">IF(AND('Mapa final'!$H$40="Alta",'Mapa final'!$L$40="Catastrófico"),CONCATENATE("R",'Mapa final'!$A$40),"")</f>
        <v/>
      </c>
      <c r="AM16" s="210"/>
      <c r="AN16" s="1"/>
      <c r="AO16" s="237"/>
      <c r="AP16" s="145"/>
      <c r="AQ16" s="145"/>
      <c r="AR16" s="145"/>
      <c r="AS16" s="145"/>
      <c r="AT16" s="238"/>
      <c r="AU16" s="1"/>
      <c r="AV16" s="1"/>
      <c r="AW16" s="1"/>
      <c r="AX16" s="1"/>
      <c r="AY16" s="1"/>
      <c r="AZ16" s="1"/>
      <c r="BA16" s="1"/>
      <c r="BB16" s="1"/>
      <c r="BC16" s="1"/>
      <c r="BD16" s="1"/>
      <c r="BE16" s="1"/>
      <c r="BF16" s="1"/>
      <c r="BG16" s="1"/>
      <c r="BH16" s="1"/>
      <c r="BI16" s="1"/>
    </row>
    <row r="17" spans="1:61" ht="15" customHeight="1" x14ac:dyDescent="0.25">
      <c r="A17" s="1"/>
      <c r="B17" s="254"/>
      <c r="C17" s="145"/>
      <c r="D17" s="146"/>
      <c r="E17" s="157"/>
      <c r="F17" s="145"/>
      <c r="G17" s="145"/>
      <c r="H17" s="145"/>
      <c r="I17" s="145"/>
      <c r="J17" s="215"/>
      <c r="K17" s="216"/>
      <c r="L17" s="211"/>
      <c r="M17" s="216"/>
      <c r="N17" s="211"/>
      <c r="O17" s="212"/>
      <c r="P17" s="215"/>
      <c r="Q17" s="216"/>
      <c r="R17" s="211"/>
      <c r="S17" s="216"/>
      <c r="T17" s="211"/>
      <c r="U17" s="212"/>
      <c r="V17" s="215"/>
      <c r="W17" s="216"/>
      <c r="X17" s="211"/>
      <c r="Y17" s="216"/>
      <c r="Z17" s="211"/>
      <c r="AA17" s="212"/>
      <c r="AB17" s="215"/>
      <c r="AC17" s="216"/>
      <c r="AD17" s="211"/>
      <c r="AE17" s="216"/>
      <c r="AF17" s="211"/>
      <c r="AG17" s="212"/>
      <c r="AH17" s="215"/>
      <c r="AI17" s="216"/>
      <c r="AJ17" s="211"/>
      <c r="AK17" s="216"/>
      <c r="AL17" s="211"/>
      <c r="AM17" s="212"/>
      <c r="AN17" s="1"/>
      <c r="AO17" s="237"/>
      <c r="AP17" s="145"/>
      <c r="AQ17" s="145"/>
      <c r="AR17" s="145"/>
      <c r="AS17" s="145"/>
      <c r="AT17" s="238"/>
      <c r="AU17" s="1"/>
      <c r="AV17" s="1"/>
      <c r="AW17" s="1"/>
      <c r="AX17" s="1"/>
      <c r="AY17" s="1"/>
      <c r="AZ17" s="1"/>
      <c r="BA17" s="1"/>
      <c r="BB17" s="1"/>
      <c r="BC17" s="1"/>
      <c r="BD17" s="1"/>
      <c r="BE17" s="1"/>
      <c r="BF17" s="1"/>
      <c r="BG17" s="1"/>
      <c r="BH17" s="1"/>
      <c r="BI17" s="1"/>
    </row>
    <row r="18" spans="1:61" ht="15" customHeight="1" x14ac:dyDescent="0.25">
      <c r="A18" s="1"/>
      <c r="B18" s="254"/>
      <c r="C18" s="145"/>
      <c r="D18" s="146"/>
      <c r="E18" s="157"/>
      <c r="F18" s="145"/>
      <c r="G18" s="145"/>
      <c r="H18" s="145"/>
      <c r="I18" s="145"/>
      <c r="J18" s="233" t="str">
        <f ca="1">IF(AND('Mapa final'!$H$46="Alta",'Mapa final'!$L$46="Leve"),CONCATENATE("R",'Mapa final'!$A$46),"")</f>
        <v/>
      </c>
      <c r="K18" s="214"/>
      <c r="L18" s="232" t="str">
        <f ca="1">IF(AND('Mapa final'!$H$52="Alta",'Mapa final'!$L$52="Leve"),CONCATENATE("R",'Mapa final'!$A$52),"")</f>
        <v/>
      </c>
      <c r="M18" s="214"/>
      <c r="N18" s="232" t="str">
        <f ca="1">IF(AND('Mapa final'!$H$58="Alta",'Mapa final'!$L$58="Leve"),CONCATENATE("R",'Mapa final'!$A$58),"")</f>
        <v/>
      </c>
      <c r="O18" s="210"/>
      <c r="P18" s="233" t="str">
        <f ca="1">IF(AND('Mapa final'!$H$46="Alta",'Mapa final'!$L$46="Menor"),CONCATENATE("R",'Mapa final'!$A$46),"")</f>
        <v/>
      </c>
      <c r="Q18" s="214"/>
      <c r="R18" s="232" t="str">
        <f ca="1">IF(AND('Mapa final'!$H$52="Alta",'Mapa final'!$L$52="Menor"),CONCATENATE("R",'Mapa final'!$A$52),"")</f>
        <v/>
      </c>
      <c r="S18" s="214"/>
      <c r="T18" s="232" t="str">
        <f ca="1">IF(AND('Mapa final'!$H$58="Alta",'Mapa final'!$L$58="Menor"),CONCATENATE("R",'Mapa final'!$A$58),"")</f>
        <v/>
      </c>
      <c r="U18" s="210"/>
      <c r="V18" s="221" t="str">
        <f ca="1">IF(AND('Mapa final'!$H$46="Alta",'Mapa final'!$L$46="Moderado"),CONCATENATE("R",'Mapa final'!$A$46),"")</f>
        <v/>
      </c>
      <c r="W18" s="214"/>
      <c r="X18" s="209" t="str">
        <f ca="1">IF(AND('Mapa final'!$H$52="Alta",'Mapa final'!$L$52="Moderado"),CONCATENATE("R",'Mapa final'!$A$52),"")</f>
        <v/>
      </c>
      <c r="Y18" s="214"/>
      <c r="Z18" s="209" t="str">
        <f ca="1">IF(AND('Mapa final'!$H$58="Alta",'Mapa final'!$L$58="Moderado"),CONCATENATE("R",'Mapa final'!$A$58),"")</f>
        <v/>
      </c>
      <c r="AA18" s="210"/>
      <c r="AB18" s="221" t="str">
        <f ca="1">IF(AND('Mapa final'!$H$46="Alta",'Mapa final'!$L$46="Mayor"),CONCATENATE("R",'Mapa final'!$A$46),"")</f>
        <v/>
      </c>
      <c r="AC18" s="214"/>
      <c r="AD18" s="209" t="str">
        <f ca="1">IF(AND('Mapa final'!$H$52="Alta",'Mapa final'!$L$52="Mayor"),CONCATENATE("R",'Mapa final'!$A$52),"")</f>
        <v/>
      </c>
      <c r="AE18" s="214"/>
      <c r="AF18" s="209" t="str">
        <f ca="1">IF(AND('Mapa final'!$H$58="Alta",'Mapa final'!$L$58="Mayor"),CONCATENATE("R",'Mapa final'!$A$58),"")</f>
        <v/>
      </c>
      <c r="AG18" s="210"/>
      <c r="AH18" s="213" t="str">
        <f ca="1">IF(AND('Mapa final'!$H$46="Alta",'Mapa final'!$L$46="Catastrófico"),CONCATENATE("R",'Mapa final'!$A$46),"")</f>
        <v/>
      </c>
      <c r="AI18" s="214"/>
      <c r="AJ18" s="217" t="str">
        <f ca="1">IF(AND('Mapa final'!$H$52="Alta",'Mapa final'!$L$52="Catastrófico"),CONCATENATE("R",'Mapa final'!$A$52),"")</f>
        <v/>
      </c>
      <c r="AK18" s="214"/>
      <c r="AL18" s="217" t="str">
        <f ca="1">IF(AND('Mapa final'!$H$58="Alta",'Mapa final'!$L$58="Catastrófico"),CONCATENATE("R",'Mapa final'!$A$58),"")</f>
        <v/>
      </c>
      <c r="AM18" s="210"/>
      <c r="AN18" s="1"/>
      <c r="AO18" s="237"/>
      <c r="AP18" s="145"/>
      <c r="AQ18" s="145"/>
      <c r="AR18" s="145"/>
      <c r="AS18" s="145"/>
      <c r="AT18" s="238"/>
      <c r="AU18" s="1"/>
      <c r="AV18" s="1"/>
      <c r="AW18" s="1"/>
      <c r="AX18" s="1"/>
      <c r="AY18" s="1"/>
      <c r="AZ18" s="1"/>
      <c r="BA18" s="1"/>
      <c r="BB18" s="1"/>
      <c r="BC18" s="1"/>
      <c r="BD18" s="1"/>
      <c r="BE18" s="1"/>
      <c r="BF18" s="1"/>
      <c r="BG18" s="1"/>
      <c r="BH18" s="1"/>
      <c r="BI18" s="1"/>
    </row>
    <row r="19" spans="1:61" ht="15" customHeight="1" x14ac:dyDescent="0.25">
      <c r="A19" s="1"/>
      <c r="B19" s="254"/>
      <c r="C19" s="145"/>
      <c r="D19" s="146"/>
      <c r="E19" s="157"/>
      <c r="F19" s="145"/>
      <c r="G19" s="145"/>
      <c r="H19" s="145"/>
      <c r="I19" s="145"/>
      <c r="J19" s="215"/>
      <c r="K19" s="216"/>
      <c r="L19" s="211"/>
      <c r="M19" s="216"/>
      <c r="N19" s="211"/>
      <c r="O19" s="212"/>
      <c r="P19" s="215"/>
      <c r="Q19" s="216"/>
      <c r="R19" s="211"/>
      <c r="S19" s="216"/>
      <c r="T19" s="211"/>
      <c r="U19" s="212"/>
      <c r="V19" s="215"/>
      <c r="W19" s="216"/>
      <c r="X19" s="211"/>
      <c r="Y19" s="216"/>
      <c r="Z19" s="211"/>
      <c r="AA19" s="212"/>
      <c r="AB19" s="215"/>
      <c r="AC19" s="216"/>
      <c r="AD19" s="211"/>
      <c r="AE19" s="216"/>
      <c r="AF19" s="211"/>
      <c r="AG19" s="212"/>
      <c r="AH19" s="215"/>
      <c r="AI19" s="216"/>
      <c r="AJ19" s="211"/>
      <c r="AK19" s="216"/>
      <c r="AL19" s="211"/>
      <c r="AM19" s="212"/>
      <c r="AN19" s="1"/>
      <c r="AO19" s="237"/>
      <c r="AP19" s="145"/>
      <c r="AQ19" s="145"/>
      <c r="AR19" s="145"/>
      <c r="AS19" s="145"/>
      <c r="AT19" s="238"/>
      <c r="AU19" s="1"/>
      <c r="AV19" s="1"/>
      <c r="AW19" s="1"/>
      <c r="AX19" s="1"/>
      <c r="AY19" s="1"/>
      <c r="AZ19" s="1"/>
      <c r="BA19" s="1"/>
      <c r="BB19" s="1"/>
      <c r="BC19" s="1"/>
      <c r="BD19" s="1"/>
      <c r="BE19" s="1"/>
      <c r="BF19" s="1"/>
      <c r="BG19" s="1"/>
      <c r="BH19" s="1"/>
      <c r="BI19" s="1"/>
    </row>
    <row r="20" spans="1:61" ht="15" customHeight="1" x14ac:dyDescent="0.25">
      <c r="A20" s="1"/>
      <c r="B20" s="254"/>
      <c r="C20" s="145"/>
      <c r="D20" s="146"/>
      <c r="E20" s="157"/>
      <c r="F20" s="145"/>
      <c r="G20" s="145"/>
      <c r="H20" s="145"/>
      <c r="I20" s="145"/>
      <c r="J20" s="233" t="str">
        <f ca="1">IF(AND('Mapa final'!$H$64="Alta",'Mapa final'!$L$64="Leve"),CONCATENATE("R",'Mapa final'!$A$64),"")</f>
        <v/>
      </c>
      <c r="K20" s="214"/>
      <c r="L20" s="232" t="str">
        <f>IF(AND('Mapa final'!$H$70="Alta",'Mapa final'!$L$70="Leve"),CONCATENATE("R",'Mapa final'!$A$70),"")</f>
        <v/>
      </c>
      <c r="M20" s="214"/>
      <c r="N20" s="232" t="str">
        <f>IF(AND('Mapa final'!$H$76="Alta",'Mapa final'!$L$76="Leve"),CONCATENATE("R",'Mapa final'!$A$76),"")</f>
        <v/>
      </c>
      <c r="O20" s="210"/>
      <c r="P20" s="233" t="str">
        <f ca="1">IF(AND('Mapa final'!$H$64="Alta",'Mapa final'!$L$64="Menor"),CONCATENATE("R",'Mapa final'!$A$64),"")</f>
        <v/>
      </c>
      <c r="Q20" s="214"/>
      <c r="R20" s="232" t="str">
        <f>IF(AND('Mapa final'!$H$70="Alta",'Mapa final'!$L$70="Menor"),CONCATENATE("R",'Mapa final'!$A$70),"")</f>
        <v/>
      </c>
      <c r="S20" s="214"/>
      <c r="T20" s="232" t="str">
        <f>IF(AND('Mapa final'!$H$76="Alta",'Mapa final'!$L$76="Menor"),CONCATENATE("R",'Mapa final'!$A$76),"")</f>
        <v/>
      </c>
      <c r="U20" s="210"/>
      <c r="V20" s="221" t="str">
        <f ca="1">IF(AND('Mapa final'!$H$64="Alta",'Mapa final'!$L$64="Moderado"),CONCATENATE("R",'Mapa final'!$A$64),"")</f>
        <v/>
      </c>
      <c r="W20" s="214"/>
      <c r="X20" s="209" t="str">
        <f>IF(AND('Mapa final'!$H$70="Alta",'Mapa final'!$L$70="Moderado"),CONCATENATE("R",'Mapa final'!$A$70),"")</f>
        <v/>
      </c>
      <c r="Y20" s="214"/>
      <c r="Z20" s="209" t="str">
        <f>IF(AND('Mapa final'!$H$76="Alta",'Mapa final'!$L$76="Moderado"),CONCATENATE("R",'Mapa final'!$A$76),"")</f>
        <v/>
      </c>
      <c r="AA20" s="210"/>
      <c r="AB20" s="221" t="str">
        <f ca="1">IF(AND('Mapa final'!$H$64="Alta",'Mapa final'!$L$64="Mayor"),CONCATENATE("R",'Mapa final'!$A$64),"")</f>
        <v/>
      </c>
      <c r="AC20" s="214"/>
      <c r="AD20" s="209" t="str">
        <f>IF(AND('Mapa final'!$H$70="Alta",'Mapa final'!$L$70="Mayor"),CONCATENATE("R",'Mapa final'!$A$70),"")</f>
        <v/>
      </c>
      <c r="AE20" s="214"/>
      <c r="AF20" s="209" t="str">
        <f>IF(AND('Mapa final'!$H$76="Alta",'Mapa final'!$L$76="Mayor"),CONCATENATE("R",'Mapa final'!$A$76),"")</f>
        <v/>
      </c>
      <c r="AG20" s="210"/>
      <c r="AH20" s="213" t="str">
        <f ca="1">IF(AND('Mapa final'!$H$64="Alta",'Mapa final'!$L$64="Catastrófico"),CONCATENATE("R",'Mapa final'!$A$64),"")</f>
        <v/>
      </c>
      <c r="AI20" s="214"/>
      <c r="AJ20" s="217" t="str">
        <f>IF(AND('Mapa final'!$H$70="Alta",'Mapa final'!$L$70="Catastrófico"),CONCATENATE("R",'Mapa final'!$A$70),"")</f>
        <v/>
      </c>
      <c r="AK20" s="214"/>
      <c r="AL20" s="217" t="str">
        <f>IF(AND('Mapa final'!$H$76="Alta",'Mapa final'!$L$76="Catastrófico"),CONCATENATE("R",'Mapa final'!$A$76),"")</f>
        <v/>
      </c>
      <c r="AM20" s="210"/>
      <c r="AN20" s="1"/>
      <c r="AO20" s="237"/>
      <c r="AP20" s="145"/>
      <c r="AQ20" s="145"/>
      <c r="AR20" s="145"/>
      <c r="AS20" s="145"/>
      <c r="AT20" s="238"/>
      <c r="AU20" s="1"/>
      <c r="AV20" s="1"/>
      <c r="AW20" s="1"/>
      <c r="AX20" s="1"/>
      <c r="AY20" s="1"/>
      <c r="AZ20" s="1"/>
      <c r="BA20" s="1"/>
      <c r="BB20" s="1"/>
      <c r="BC20" s="1"/>
      <c r="BD20" s="1"/>
      <c r="BE20" s="1"/>
      <c r="BF20" s="1"/>
      <c r="BG20" s="1"/>
      <c r="BH20" s="1"/>
      <c r="BI20" s="1"/>
    </row>
    <row r="21" spans="1:61" ht="15.75" customHeight="1" x14ac:dyDescent="0.25">
      <c r="A21" s="1"/>
      <c r="B21" s="254"/>
      <c r="C21" s="145"/>
      <c r="D21" s="146"/>
      <c r="E21" s="223"/>
      <c r="F21" s="247"/>
      <c r="G21" s="247"/>
      <c r="H21" s="247"/>
      <c r="I21" s="247"/>
      <c r="J21" s="223"/>
      <c r="K21" s="224"/>
      <c r="L21" s="225"/>
      <c r="M21" s="224"/>
      <c r="N21" s="225"/>
      <c r="O21" s="226"/>
      <c r="P21" s="223"/>
      <c r="Q21" s="224"/>
      <c r="R21" s="225"/>
      <c r="S21" s="224"/>
      <c r="T21" s="225"/>
      <c r="U21" s="226"/>
      <c r="V21" s="223"/>
      <c r="W21" s="224"/>
      <c r="X21" s="225"/>
      <c r="Y21" s="224"/>
      <c r="Z21" s="225"/>
      <c r="AA21" s="226"/>
      <c r="AB21" s="223"/>
      <c r="AC21" s="224"/>
      <c r="AD21" s="225"/>
      <c r="AE21" s="224"/>
      <c r="AF21" s="225"/>
      <c r="AG21" s="226"/>
      <c r="AH21" s="223"/>
      <c r="AI21" s="224"/>
      <c r="AJ21" s="225"/>
      <c r="AK21" s="224"/>
      <c r="AL21" s="225"/>
      <c r="AM21" s="226"/>
      <c r="AN21" s="1"/>
      <c r="AO21" s="239"/>
      <c r="AP21" s="240"/>
      <c r="AQ21" s="240"/>
      <c r="AR21" s="240"/>
      <c r="AS21" s="240"/>
      <c r="AT21" s="241"/>
      <c r="AU21" s="1"/>
      <c r="AV21" s="1"/>
      <c r="AW21" s="1"/>
      <c r="AX21" s="1"/>
      <c r="AY21" s="1"/>
      <c r="AZ21" s="1"/>
      <c r="BA21" s="1"/>
      <c r="BB21" s="1"/>
      <c r="BC21" s="1"/>
      <c r="BD21" s="1"/>
      <c r="BE21" s="1"/>
      <c r="BF21" s="1"/>
      <c r="BG21" s="1"/>
      <c r="BH21" s="1"/>
      <c r="BI21" s="1"/>
    </row>
    <row r="22" spans="1:61" ht="15.75" customHeight="1" x14ac:dyDescent="0.25">
      <c r="A22" s="1"/>
      <c r="B22" s="254"/>
      <c r="C22" s="145"/>
      <c r="D22" s="146"/>
      <c r="E22" s="245" t="s">
        <v>116</v>
      </c>
      <c r="F22" s="246"/>
      <c r="G22" s="246"/>
      <c r="H22" s="246"/>
      <c r="I22" s="228"/>
      <c r="J22" s="229" t="str">
        <f ca="1">IF(AND('Mapa final'!$H$10="Media",'Mapa final'!$L$10="Leve"),CONCATENATE("R",'Mapa final'!$A$10),"")</f>
        <v/>
      </c>
      <c r="K22" s="219"/>
      <c r="L22" s="227" t="str">
        <f ca="1">IF(AND('Mapa final'!$H$16="Media",'Mapa final'!$L$16="Leve"),CONCATENATE("R",'Mapa final'!$A$16),"")</f>
        <v/>
      </c>
      <c r="M22" s="219"/>
      <c r="N22" s="227" t="str">
        <f ca="1">IF(AND('Mapa final'!$H$22="Media",'Mapa final'!$L$22="Leve"),CONCATENATE("R",'Mapa final'!$A$22),"")</f>
        <v/>
      </c>
      <c r="O22" s="228"/>
      <c r="P22" s="229" t="str">
        <f ca="1">IF(AND('Mapa final'!$H$10="Media",'Mapa final'!$L$10="Menor"),CONCATENATE("R",'Mapa final'!$A$10),"")</f>
        <v/>
      </c>
      <c r="Q22" s="219"/>
      <c r="R22" s="227" t="str">
        <f ca="1">IF(AND('Mapa final'!$H$16="Media",'Mapa final'!$L$16="Menor"),CONCATENATE("R",'Mapa final'!$A$16),"")</f>
        <v/>
      </c>
      <c r="S22" s="219"/>
      <c r="T22" s="227" t="str">
        <f ca="1">IF(AND('Mapa final'!$H$22="Media",'Mapa final'!$L$22="Menor"),CONCATENATE("R",'Mapa final'!$A$22),"")</f>
        <v/>
      </c>
      <c r="U22" s="228"/>
      <c r="V22" s="229" t="str">
        <f ca="1">IF(AND('Mapa final'!$H$10="Media",'Mapa final'!$L$10="Moderado"),CONCATENATE("R",'Mapa final'!$A$10),"")</f>
        <v/>
      </c>
      <c r="W22" s="219"/>
      <c r="X22" s="227" t="str">
        <f ca="1">IF(AND('Mapa final'!$H$16="Media",'Mapa final'!$L$16="Moderado"),CONCATENATE("R",'Mapa final'!$A$16),"")</f>
        <v/>
      </c>
      <c r="Y22" s="219"/>
      <c r="Z22" s="227" t="str">
        <f ca="1">IF(AND('Mapa final'!$H$22="Media",'Mapa final'!$L$22="Moderado"),CONCATENATE("R",'Mapa final'!$A$22),"")</f>
        <v/>
      </c>
      <c r="AA22" s="228"/>
      <c r="AB22" s="218" t="str">
        <f ca="1">IF(AND('Mapa final'!$H$10="Media",'Mapa final'!$L$10="Mayor"),CONCATENATE("R",'Mapa final'!$A$10),"")</f>
        <v/>
      </c>
      <c r="AC22" s="219"/>
      <c r="AD22" s="220" t="str">
        <f ca="1">IF(AND('Mapa final'!$H$16="Media",'Mapa final'!$L$16="Mayor"),CONCATENATE("R",'Mapa final'!$A$16),"")</f>
        <v/>
      </c>
      <c r="AE22" s="219"/>
      <c r="AF22" s="220" t="str">
        <f ca="1">IF(AND('Mapa final'!$H$22="Media",'Mapa final'!$L$22="Mayor"),CONCATENATE("R",'Mapa final'!$A$22),"")</f>
        <v/>
      </c>
      <c r="AG22" s="228"/>
      <c r="AH22" s="230" t="str">
        <f ca="1">IF(AND('Mapa final'!$H$10="Media",'Mapa final'!$L$10="Catastrófico"),CONCATENATE("R",'Mapa final'!$A$10),"")</f>
        <v/>
      </c>
      <c r="AI22" s="219"/>
      <c r="AJ22" s="222" t="str">
        <f ca="1">IF(AND('Mapa final'!$H$16="Media",'Mapa final'!$L$16="Catastrófico"),CONCATENATE("R",'Mapa final'!$A$16),"")</f>
        <v/>
      </c>
      <c r="AK22" s="219"/>
      <c r="AL22" s="222" t="str">
        <f ca="1">IF(AND('Mapa final'!$H$22="Media",'Mapa final'!$L$22="Catastrófico"),CONCATENATE("R",'Mapa final'!$A$22),"")</f>
        <v/>
      </c>
      <c r="AM22" s="228"/>
      <c r="AN22" s="1"/>
      <c r="AO22" s="243" t="s">
        <v>117</v>
      </c>
      <c r="AP22" s="235"/>
      <c r="AQ22" s="235"/>
      <c r="AR22" s="235"/>
      <c r="AS22" s="235"/>
      <c r="AT22" s="236"/>
      <c r="AU22" s="1"/>
      <c r="AV22" s="1"/>
      <c r="AW22" s="1"/>
      <c r="AX22" s="1"/>
      <c r="AY22" s="1"/>
      <c r="AZ22" s="1"/>
      <c r="BA22" s="1"/>
      <c r="BB22" s="1"/>
      <c r="BC22" s="1"/>
      <c r="BD22" s="1"/>
      <c r="BE22" s="1"/>
      <c r="BF22" s="1"/>
      <c r="BG22" s="1"/>
      <c r="BH22" s="1"/>
      <c r="BI22" s="1"/>
    </row>
    <row r="23" spans="1:61" ht="15.75" customHeight="1" x14ac:dyDescent="0.25">
      <c r="A23" s="1"/>
      <c r="B23" s="254"/>
      <c r="C23" s="145"/>
      <c r="D23" s="146"/>
      <c r="E23" s="157"/>
      <c r="F23" s="145"/>
      <c r="G23" s="145"/>
      <c r="H23" s="145"/>
      <c r="I23" s="146"/>
      <c r="J23" s="215"/>
      <c r="K23" s="216"/>
      <c r="L23" s="211"/>
      <c r="M23" s="216"/>
      <c r="N23" s="211"/>
      <c r="O23" s="212"/>
      <c r="P23" s="215"/>
      <c r="Q23" s="216"/>
      <c r="R23" s="211"/>
      <c r="S23" s="216"/>
      <c r="T23" s="211"/>
      <c r="U23" s="212"/>
      <c r="V23" s="215"/>
      <c r="W23" s="216"/>
      <c r="X23" s="211"/>
      <c r="Y23" s="216"/>
      <c r="Z23" s="211"/>
      <c r="AA23" s="212"/>
      <c r="AB23" s="215"/>
      <c r="AC23" s="216"/>
      <c r="AD23" s="211"/>
      <c r="AE23" s="216"/>
      <c r="AF23" s="211"/>
      <c r="AG23" s="212"/>
      <c r="AH23" s="215"/>
      <c r="AI23" s="216"/>
      <c r="AJ23" s="211"/>
      <c r="AK23" s="216"/>
      <c r="AL23" s="211"/>
      <c r="AM23" s="212"/>
      <c r="AN23" s="1"/>
      <c r="AO23" s="237"/>
      <c r="AP23" s="145"/>
      <c r="AQ23" s="145"/>
      <c r="AR23" s="145"/>
      <c r="AS23" s="145"/>
      <c r="AT23" s="238"/>
      <c r="AU23" s="1"/>
      <c r="AV23" s="1"/>
      <c r="AW23" s="1"/>
      <c r="AX23" s="1"/>
      <c r="AY23" s="1"/>
      <c r="AZ23" s="1"/>
      <c r="BA23" s="1"/>
      <c r="BB23" s="1"/>
      <c r="BC23" s="1"/>
      <c r="BD23" s="1"/>
      <c r="BE23" s="1"/>
      <c r="BF23" s="1"/>
      <c r="BG23" s="1"/>
      <c r="BH23" s="1"/>
      <c r="BI23" s="1"/>
    </row>
    <row r="24" spans="1:61" ht="15.75" customHeight="1" x14ac:dyDescent="0.25">
      <c r="A24" s="1"/>
      <c r="B24" s="254"/>
      <c r="C24" s="145"/>
      <c r="D24" s="146"/>
      <c r="E24" s="157"/>
      <c r="F24" s="145"/>
      <c r="G24" s="145"/>
      <c r="H24" s="145"/>
      <c r="I24" s="146"/>
      <c r="J24" s="233" t="str">
        <f ca="1">IF(AND('Mapa final'!$H$28="Media",'Mapa final'!$L$28="Leve"),CONCATENATE("R",'Mapa final'!$A$28),"")</f>
        <v/>
      </c>
      <c r="K24" s="214"/>
      <c r="L24" s="232" t="str">
        <f ca="1">IF(AND('Mapa final'!$H$34="Media",'Mapa final'!$L$34="Leve"),CONCATENATE("R",'Mapa final'!$A$34),"")</f>
        <v/>
      </c>
      <c r="M24" s="214"/>
      <c r="N24" s="232" t="str">
        <f ca="1">IF(AND('Mapa final'!$H$40="Media",'Mapa final'!$L$40="Leve"),CONCATENATE("R",'Mapa final'!$A$40),"")</f>
        <v/>
      </c>
      <c r="O24" s="210"/>
      <c r="P24" s="233" t="str">
        <f ca="1">IF(AND('Mapa final'!$H$28="Media",'Mapa final'!$L$28="Menor"),CONCATENATE("R",'Mapa final'!$A$28),"")</f>
        <v/>
      </c>
      <c r="Q24" s="214"/>
      <c r="R24" s="232" t="str">
        <f ca="1">IF(AND('Mapa final'!$H$34="Media",'Mapa final'!$L$34="Menor"),CONCATENATE("R",'Mapa final'!$A$34),"")</f>
        <v/>
      </c>
      <c r="S24" s="214"/>
      <c r="T24" s="232" t="str">
        <f ca="1">IF(AND('Mapa final'!$H$40="Media",'Mapa final'!$L$40="Menor"),CONCATENATE("R",'Mapa final'!$A$40),"")</f>
        <v/>
      </c>
      <c r="U24" s="210"/>
      <c r="V24" s="233" t="str">
        <f ca="1">IF(AND('Mapa final'!$H$28="Media",'Mapa final'!$L$28="Moderado"),CONCATENATE("R",'Mapa final'!$A$28),"")</f>
        <v/>
      </c>
      <c r="W24" s="214"/>
      <c r="X24" s="232" t="str">
        <f ca="1">IF(AND('Mapa final'!$H$34="Media",'Mapa final'!$L$34="Moderado"),CONCATENATE("R",'Mapa final'!$A$34),"")</f>
        <v/>
      </c>
      <c r="Y24" s="214"/>
      <c r="Z24" s="232" t="str">
        <f ca="1">IF(AND('Mapa final'!$H$40="Media",'Mapa final'!$L$40="Moderado"),CONCATENATE("R",'Mapa final'!$A$40),"")</f>
        <v/>
      </c>
      <c r="AA24" s="210"/>
      <c r="AB24" s="221" t="str">
        <f ca="1">IF(AND('Mapa final'!$H$28="Media",'Mapa final'!$L$28="Mayor"),CONCATENATE("R",'Mapa final'!$A$28),"")</f>
        <v/>
      </c>
      <c r="AC24" s="214"/>
      <c r="AD24" s="209" t="str">
        <f ca="1">IF(AND('Mapa final'!$H$34="Media",'Mapa final'!$L$34="Mayor"),CONCATENATE("R",'Mapa final'!$A$34),"")</f>
        <v/>
      </c>
      <c r="AE24" s="214"/>
      <c r="AF24" s="209" t="str">
        <f ca="1">IF(AND('Mapa final'!$H$40="Media",'Mapa final'!$L$40="Mayor"),CONCATENATE("R",'Mapa final'!$A$40),"")</f>
        <v/>
      </c>
      <c r="AG24" s="210"/>
      <c r="AH24" s="213" t="str">
        <f ca="1">IF(AND('Mapa final'!$H$28="Media",'Mapa final'!$L$28="Catastrófico"),CONCATENATE("R",'Mapa final'!$A$28),"")</f>
        <v/>
      </c>
      <c r="AI24" s="214"/>
      <c r="AJ24" s="217" t="str">
        <f ca="1">IF(AND('Mapa final'!$H$34="Media",'Mapa final'!$L$34="Catastrófico"),CONCATENATE("R",'Mapa final'!$A$34),"")</f>
        <v/>
      </c>
      <c r="AK24" s="214"/>
      <c r="AL24" s="217" t="str">
        <f ca="1">IF(AND('Mapa final'!$H$40="Media",'Mapa final'!$L$40="Catastrófico"),CONCATENATE("R",'Mapa final'!$A$40),"")</f>
        <v/>
      </c>
      <c r="AM24" s="210"/>
      <c r="AN24" s="1"/>
      <c r="AO24" s="237"/>
      <c r="AP24" s="145"/>
      <c r="AQ24" s="145"/>
      <c r="AR24" s="145"/>
      <c r="AS24" s="145"/>
      <c r="AT24" s="238"/>
      <c r="AU24" s="1"/>
      <c r="AV24" s="1"/>
      <c r="AW24" s="1"/>
      <c r="AX24" s="1"/>
      <c r="AY24" s="1"/>
      <c r="AZ24" s="1"/>
      <c r="BA24" s="1"/>
      <c r="BB24" s="1"/>
      <c r="BC24" s="1"/>
      <c r="BD24" s="1"/>
      <c r="BE24" s="1"/>
      <c r="BF24" s="1"/>
      <c r="BG24" s="1"/>
      <c r="BH24" s="1"/>
      <c r="BI24" s="1"/>
    </row>
    <row r="25" spans="1:61" ht="15.75" customHeight="1" x14ac:dyDescent="0.25">
      <c r="A25" s="1"/>
      <c r="B25" s="254"/>
      <c r="C25" s="145"/>
      <c r="D25" s="146"/>
      <c r="E25" s="157"/>
      <c r="F25" s="145"/>
      <c r="G25" s="145"/>
      <c r="H25" s="145"/>
      <c r="I25" s="146"/>
      <c r="J25" s="215"/>
      <c r="K25" s="216"/>
      <c r="L25" s="211"/>
      <c r="M25" s="216"/>
      <c r="N25" s="211"/>
      <c r="O25" s="212"/>
      <c r="P25" s="215"/>
      <c r="Q25" s="216"/>
      <c r="R25" s="211"/>
      <c r="S25" s="216"/>
      <c r="T25" s="211"/>
      <c r="U25" s="212"/>
      <c r="V25" s="215"/>
      <c r="W25" s="216"/>
      <c r="X25" s="211"/>
      <c r="Y25" s="216"/>
      <c r="Z25" s="211"/>
      <c r="AA25" s="212"/>
      <c r="AB25" s="215"/>
      <c r="AC25" s="216"/>
      <c r="AD25" s="211"/>
      <c r="AE25" s="216"/>
      <c r="AF25" s="211"/>
      <c r="AG25" s="212"/>
      <c r="AH25" s="215"/>
      <c r="AI25" s="216"/>
      <c r="AJ25" s="211"/>
      <c r="AK25" s="216"/>
      <c r="AL25" s="211"/>
      <c r="AM25" s="212"/>
      <c r="AN25" s="1"/>
      <c r="AO25" s="237"/>
      <c r="AP25" s="145"/>
      <c r="AQ25" s="145"/>
      <c r="AR25" s="145"/>
      <c r="AS25" s="145"/>
      <c r="AT25" s="238"/>
      <c r="AU25" s="1"/>
      <c r="AV25" s="1"/>
      <c r="AW25" s="1"/>
      <c r="AX25" s="1"/>
      <c r="AY25" s="1"/>
      <c r="AZ25" s="1"/>
      <c r="BA25" s="1"/>
      <c r="BB25" s="1"/>
      <c r="BC25" s="1"/>
      <c r="BD25" s="1"/>
      <c r="BE25" s="1"/>
      <c r="BF25" s="1"/>
      <c r="BG25" s="1"/>
      <c r="BH25" s="1"/>
      <c r="BI25" s="1"/>
    </row>
    <row r="26" spans="1:61" ht="15.75" customHeight="1" x14ac:dyDescent="0.25">
      <c r="A26" s="1"/>
      <c r="B26" s="254"/>
      <c r="C26" s="145"/>
      <c r="D26" s="146"/>
      <c r="E26" s="157"/>
      <c r="F26" s="145"/>
      <c r="G26" s="145"/>
      <c r="H26" s="145"/>
      <c r="I26" s="146"/>
      <c r="J26" s="233" t="str">
        <f ca="1">IF(AND('Mapa final'!$H$46="Media",'Mapa final'!$L$46="Leve"),CONCATENATE("R",'Mapa final'!$A$46),"")</f>
        <v/>
      </c>
      <c r="K26" s="214"/>
      <c r="L26" s="232" t="str">
        <f ca="1">IF(AND('Mapa final'!$H$52="Media",'Mapa final'!$L$52="Leve"),CONCATENATE("R",'Mapa final'!$A$52),"")</f>
        <v/>
      </c>
      <c r="M26" s="214"/>
      <c r="N26" s="232" t="str">
        <f ca="1">IF(AND('Mapa final'!$H$58="Media",'Mapa final'!$L$58="Leve"),CONCATENATE("R",'Mapa final'!$A$58),"")</f>
        <v/>
      </c>
      <c r="O26" s="210"/>
      <c r="P26" s="233" t="str">
        <f ca="1">IF(AND('Mapa final'!$H$46="Media",'Mapa final'!$L$46="Menor"),CONCATENATE("R",'Mapa final'!$A$46),"")</f>
        <v/>
      </c>
      <c r="Q26" s="214"/>
      <c r="R26" s="232" t="str">
        <f ca="1">IF(AND('Mapa final'!$H$52="Media",'Mapa final'!$L$52="Menor"),CONCATENATE("R",'Mapa final'!$A$52),"")</f>
        <v/>
      </c>
      <c r="S26" s="214"/>
      <c r="T26" s="232" t="str">
        <f ca="1">IF(AND('Mapa final'!$H$58="Media",'Mapa final'!$L$58="Menor"),CONCATENATE("R",'Mapa final'!$A$58),"")</f>
        <v/>
      </c>
      <c r="U26" s="210"/>
      <c r="V26" s="233" t="str">
        <f ca="1">IF(AND('Mapa final'!$H$46="Media",'Mapa final'!$L$46="Moderado"),CONCATENATE("R",'Mapa final'!$A$46),"")</f>
        <v/>
      </c>
      <c r="W26" s="214"/>
      <c r="X26" s="232" t="str">
        <f ca="1">IF(AND('Mapa final'!$H$52="Media",'Mapa final'!$L$52="Moderado"),CONCATENATE("R",'Mapa final'!$A$52),"")</f>
        <v/>
      </c>
      <c r="Y26" s="214"/>
      <c r="Z26" s="232" t="str">
        <f ca="1">IF(AND('Mapa final'!$H$58="Media",'Mapa final'!$L$58="Moderado"),CONCATENATE("R",'Mapa final'!$A$58),"")</f>
        <v/>
      </c>
      <c r="AA26" s="210"/>
      <c r="AB26" s="221" t="str">
        <f ca="1">IF(AND('Mapa final'!$H$46="Media",'Mapa final'!$L$46="Mayor"),CONCATENATE("R",'Mapa final'!$A$46),"")</f>
        <v/>
      </c>
      <c r="AC26" s="214"/>
      <c r="AD26" s="209" t="str">
        <f ca="1">IF(AND('Mapa final'!$H$52="Media",'Mapa final'!$L$52="Mayor"),CONCATENATE("R",'Mapa final'!$A$52),"")</f>
        <v/>
      </c>
      <c r="AE26" s="214"/>
      <c r="AF26" s="209" t="str">
        <f ca="1">IF(AND('Mapa final'!$H$58="Media",'Mapa final'!$L$58="Mayor"),CONCATENATE("R",'Mapa final'!$A$58),"")</f>
        <v/>
      </c>
      <c r="AG26" s="210"/>
      <c r="AH26" s="213" t="str">
        <f ca="1">IF(AND('Mapa final'!$H$46="Media",'Mapa final'!$L$46="Catastrófico"),CONCATENATE("R",'Mapa final'!$A$46),"")</f>
        <v/>
      </c>
      <c r="AI26" s="214"/>
      <c r="AJ26" s="217" t="str">
        <f ca="1">IF(AND('Mapa final'!$H$52="Media",'Mapa final'!$L$52="Catastrófico"),CONCATENATE("R",'Mapa final'!$A$52),"")</f>
        <v/>
      </c>
      <c r="AK26" s="214"/>
      <c r="AL26" s="217" t="str">
        <f ca="1">IF(AND('Mapa final'!$H$58="Media",'Mapa final'!$L$58="Catastrófico"),CONCATENATE("R",'Mapa final'!$A$58),"")</f>
        <v/>
      </c>
      <c r="AM26" s="210"/>
      <c r="AN26" s="1"/>
      <c r="AO26" s="237"/>
      <c r="AP26" s="145"/>
      <c r="AQ26" s="145"/>
      <c r="AR26" s="145"/>
      <c r="AS26" s="145"/>
      <c r="AT26" s="238"/>
      <c r="AU26" s="1"/>
      <c r="AV26" s="1"/>
      <c r="AW26" s="1"/>
      <c r="AX26" s="1"/>
      <c r="AY26" s="1"/>
      <c r="AZ26" s="1"/>
      <c r="BA26" s="1"/>
      <c r="BB26" s="1"/>
      <c r="BC26" s="1"/>
      <c r="BD26" s="1"/>
      <c r="BE26" s="1"/>
      <c r="BF26" s="1"/>
      <c r="BG26" s="1"/>
      <c r="BH26" s="1"/>
      <c r="BI26" s="1"/>
    </row>
    <row r="27" spans="1:61" ht="15.75" customHeight="1" x14ac:dyDescent="0.25">
      <c r="A27" s="1"/>
      <c r="B27" s="254"/>
      <c r="C27" s="145"/>
      <c r="D27" s="146"/>
      <c r="E27" s="157"/>
      <c r="F27" s="145"/>
      <c r="G27" s="145"/>
      <c r="H27" s="145"/>
      <c r="I27" s="146"/>
      <c r="J27" s="215"/>
      <c r="K27" s="216"/>
      <c r="L27" s="211"/>
      <c r="M27" s="216"/>
      <c r="N27" s="211"/>
      <c r="O27" s="212"/>
      <c r="P27" s="215"/>
      <c r="Q27" s="216"/>
      <c r="R27" s="211"/>
      <c r="S27" s="216"/>
      <c r="T27" s="211"/>
      <c r="U27" s="212"/>
      <c r="V27" s="215"/>
      <c r="W27" s="216"/>
      <c r="X27" s="211"/>
      <c r="Y27" s="216"/>
      <c r="Z27" s="211"/>
      <c r="AA27" s="212"/>
      <c r="AB27" s="215"/>
      <c r="AC27" s="216"/>
      <c r="AD27" s="211"/>
      <c r="AE27" s="216"/>
      <c r="AF27" s="211"/>
      <c r="AG27" s="212"/>
      <c r="AH27" s="215"/>
      <c r="AI27" s="216"/>
      <c r="AJ27" s="211"/>
      <c r="AK27" s="216"/>
      <c r="AL27" s="211"/>
      <c r="AM27" s="212"/>
      <c r="AN27" s="1"/>
      <c r="AO27" s="237"/>
      <c r="AP27" s="145"/>
      <c r="AQ27" s="145"/>
      <c r="AR27" s="145"/>
      <c r="AS27" s="145"/>
      <c r="AT27" s="238"/>
      <c r="AU27" s="1"/>
      <c r="AV27" s="1"/>
      <c r="AW27" s="1"/>
      <c r="AX27" s="1"/>
      <c r="AY27" s="1"/>
      <c r="AZ27" s="1"/>
      <c r="BA27" s="1"/>
      <c r="BB27" s="1"/>
      <c r="BC27" s="1"/>
      <c r="BD27" s="1"/>
      <c r="BE27" s="1"/>
      <c r="BF27" s="1"/>
      <c r="BG27" s="1"/>
      <c r="BH27" s="1"/>
      <c r="BI27" s="1"/>
    </row>
    <row r="28" spans="1:61" ht="15.75" customHeight="1" x14ac:dyDescent="0.25">
      <c r="A28" s="1"/>
      <c r="B28" s="254"/>
      <c r="C28" s="145"/>
      <c r="D28" s="146"/>
      <c r="E28" s="157"/>
      <c r="F28" s="145"/>
      <c r="G28" s="145"/>
      <c r="H28" s="145"/>
      <c r="I28" s="146"/>
      <c r="J28" s="233" t="str">
        <f ca="1">IF(AND('Mapa final'!$H$64="Media",'Mapa final'!$L$64="Leve"),CONCATENATE("R",'Mapa final'!$A$64),"")</f>
        <v/>
      </c>
      <c r="K28" s="214"/>
      <c r="L28" s="232" t="str">
        <f>IF(AND('Mapa final'!$H$70="Media",'Mapa final'!$L$70="Leve"),CONCATENATE("R",'Mapa final'!$A$70),"")</f>
        <v/>
      </c>
      <c r="M28" s="214"/>
      <c r="N28" s="232" t="str">
        <f>IF(AND('Mapa final'!$H$76="Media",'Mapa final'!$L$76="Leve"),CONCATENATE("R",'Mapa final'!$A$76),"")</f>
        <v/>
      </c>
      <c r="O28" s="210"/>
      <c r="P28" s="233" t="str">
        <f ca="1">IF(AND('Mapa final'!$H$64="Media",'Mapa final'!$L$64="Menor"),CONCATENATE("R",'Mapa final'!$A$64),"")</f>
        <v/>
      </c>
      <c r="Q28" s="214"/>
      <c r="R28" s="232" t="str">
        <f>IF(AND('Mapa final'!$H$70="Media",'Mapa final'!$L$70="Menor"),CONCATENATE("R",'Mapa final'!$A$70),"")</f>
        <v/>
      </c>
      <c r="S28" s="214"/>
      <c r="T28" s="232" t="str">
        <f>IF(AND('Mapa final'!$H$76="Media",'Mapa final'!$L$76="Menor"),CONCATENATE("R",'Mapa final'!$A$76),"")</f>
        <v/>
      </c>
      <c r="U28" s="210"/>
      <c r="V28" s="233" t="str">
        <f ca="1">IF(AND('Mapa final'!$H$64="Media",'Mapa final'!$L$64="Moderado"),CONCATENATE("R",'Mapa final'!$A$64),"")</f>
        <v/>
      </c>
      <c r="W28" s="214"/>
      <c r="X28" s="232" t="str">
        <f>IF(AND('Mapa final'!$H$70="Media",'Mapa final'!$L$70="Moderado"),CONCATENATE("R",'Mapa final'!$A$70),"")</f>
        <v/>
      </c>
      <c r="Y28" s="214"/>
      <c r="Z28" s="232" t="str">
        <f>IF(AND('Mapa final'!$H$76="Media",'Mapa final'!$L$76="Moderado"),CONCATENATE("R",'Mapa final'!$A$76),"")</f>
        <v/>
      </c>
      <c r="AA28" s="210"/>
      <c r="AB28" s="221" t="str">
        <f ca="1">IF(AND('Mapa final'!$H$64="Media",'Mapa final'!$L$64="Mayor"),CONCATENATE("R",'Mapa final'!$A$64),"")</f>
        <v/>
      </c>
      <c r="AC28" s="214"/>
      <c r="AD28" s="209" t="str">
        <f>IF(AND('Mapa final'!$H$70="Media",'Mapa final'!$L$70="Mayor"),CONCATENATE("R",'Mapa final'!$A$70),"")</f>
        <v/>
      </c>
      <c r="AE28" s="214"/>
      <c r="AF28" s="209" t="str">
        <f>IF(AND('Mapa final'!$H$76="Media",'Mapa final'!$L$76="Mayor"),CONCATENATE("R",'Mapa final'!$A$76),"")</f>
        <v/>
      </c>
      <c r="AG28" s="210"/>
      <c r="AH28" s="213" t="str">
        <f ca="1">IF(AND('Mapa final'!$H$64="Media",'Mapa final'!$L$64="Catastrófico"),CONCATENATE("R",'Mapa final'!$A$64),"")</f>
        <v/>
      </c>
      <c r="AI28" s="214"/>
      <c r="AJ28" s="217" t="str">
        <f>IF(AND('Mapa final'!$H$70="Media",'Mapa final'!$L$70="Catastrófico"),CONCATENATE("R",'Mapa final'!$A$70),"")</f>
        <v/>
      </c>
      <c r="AK28" s="214"/>
      <c r="AL28" s="217" t="str">
        <f>IF(AND('Mapa final'!$H$76="Media",'Mapa final'!$L$76="Catastrófico"),CONCATENATE("R",'Mapa final'!$A$76),"")</f>
        <v/>
      </c>
      <c r="AM28" s="210"/>
      <c r="AN28" s="1"/>
      <c r="AO28" s="237"/>
      <c r="AP28" s="145"/>
      <c r="AQ28" s="145"/>
      <c r="AR28" s="145"/>
      <c r="AS28" s="145"/>
      <c r="AT28" s="238"/>
      <c r="AU28" s="1"/>
      <c r="AV28" s="1"/>
      <c r="AW28" s="1"/>
      <c r="AX28" s="1"/>
      <c r="AY28" s="1"/>
      <c r="AZ28" s="1"/>
      <c r="BA28" s="1"/>
      <c r="BB28" s="1"/>
      <c r="BC28" s="1"/>
      <c r="BD28" s="1"/>
      <c r="BE28" s="1"/>
      <c r="BF28" s="1"/>
      <c r="BG28" s="1"/>
      <c r="BH28" s="1"/>
      <c r="BI28" s="1"/>
    </row>
    <row r="29" spans="1:61" ht="15.75" customHeight="1" x14ac:dyDescent="0.25">
      <c r="A29" s="1"/>
      <c r="B29" s="254"/>
      <c r="C29" s="145"/>
      <c r="D29" s="146"/>
      <c r="E29" s="223"/>
      <c r="F29" s="247"/>
      <c r="G29" s="247"/>
      <c r="H29" s="247"/>
      <c r="I29" s="226"/>
      <c r="J29" s="215"/>
      <c r="K29" s="216"/>
      <c r="L29" s="211"/>
      <c r="M29" s="216"/>
      <c r="N29" s="211"/>
      <c r="O29" s="212"/>
      <c r="P29" s="223"/>
      <c r="Q29" s="224"/>
      <c r="R29" s="225"/>
      <c r="S29" s="224"/>
      <c r="T29" s="225"/>
      <c r="U29" s="226"/>
      <c r="V29" s="223"/>
      <c r="W29" s="224"/>
      <c r="X29" s="225"/>
      <c r="Y29" s="224"/>
      <c r="Z29" s="225"/>
      <c r="AA29" s="226"/>
      <c r="AB29" s="223"/>
      <c r="AC29" s="224"/>
      <c r="AD29" s="225"/>
      <c r="AE29" s="224"/>
      <c r="AF29" s="225"/>
      <c r="AG29" s="226"/>
      <c r="AH29" s="223"/>
      <c r="AI29" s="224"/>
      <c r="AJ29" s="225"/>
      <c r="AK29" s="224"/>
      <c r="AL29" s="225"/>
      <c r="AM29" s="226"/>
      <c r="AN29" s="1"/>
      <c r="AO29" s="239"/>
      <c r="AP29" s="240"/>
      <c r="AQ29" s="240"/>
      <c r="AR29" s="240"/>
      <c r="AS29" s="240"/>
      <c r="AT29" s="241"/>
      <c r="AU29" s="1"/>
      <c r="AV29" s="1"/>
      <c r="AW29" s="1"/>
      <c r="AX29" s="1"/>
      <c r="AY29" s="1"/>
      <c r="AZ29" s="1"/>
      <c r="BA29" s="1"/>
      <c r="BB29" s="1"/>
      <c r="BC29" s="1"/>
      <c r="BD29" s="1"/>
      <c r="BE29" s="1"/>
      <c r="BF29" s="1"/>
      <c r="BG29" s="1"/>
      <c r="BH29" s="1"/>
      <c r="BI29" s="1"/>
    </row>
    <row r="30" spans="1:61" ht="15.75" customHeight="1" x14ac:dyDescent="0.25">
      <c r="A30" s="1"/>
      <c r="B30" s="254"/>
      <c r="C30" s="145"/>
      <c r="D30" s="146"/>
      <c r="E30" s="245" t="s">
        <v>118</v>
      </c>
      <c r="F30" s="246"/>
      <c r="G30" s="246"/>
      <c r="H30" s="246"/>
      <c r="I30" s="246"/>
      <c r="J30" s="248" t="str">
        <f ca="1">IF(AND('Mapa final'!$H$10="Baja",'Mapa final'!$L$10="Leve"),CONCATENATE("R",'Mapa final'!$A$10),"")</f>
        <v/>
      </c>
      <c r="K30" s="219"/>
      <c r="L30" s="250" t="str">
        <f ca="1">IF(AND('Mapa final'!$H$16="Baja",'Mapa final'!$L$16="Leve"),CONCATENATE("R",'Mapa final'!$A$16),"")</f>
        <v/>
      </c>
      <c r="M30" s="219"/>
      <c r="N30" s="250" t="str">
        <f ca="1">IF(AND('Mapa final'!$H$22="Baja",'Mapa final'!$L$22="Leve"),CONCATENATE("R",'Mapa final'!$A$22),"")</f>
        <v/>
      </c>
      <c r="O30" s="228"/>
      <c r="P30" s="227" t="str">
        <f ca="1">IF(AND('Mapa final'!$H$10="Baja",'Mapa final'!$L$10="Menor"),CONCATENATE("R",'Mapa final'!$A$10),"")</f>
        <v/>
      </c>
      <c r="Q30" s="219"/>
      <c r="R30" s="227" t="str">
        <f ca="1">IF(AND('Mapa final'!$H$16="Baja",'Mapa final'!$L$16="Menor"),CONCATENATE("R",'Mapa final'!$A$16),"")</f>
        <v/>
      </c>
      <c r="S30" s="219"/>
      <c r="T30" s="227" t="str">
        <f ca="1">IF(AND('Mapa final'!$H$22="Baja",'Mapa final'!$L$22="Menor"),CONCATENATE("R",'Mapa final'!$A$22),"")</f>
        <v/>
      </c>
      <c r="U30" s="228"/>
      <c r="V30" s="229" t="str">
        <f ca="1">IF(AND('Mapa final'!$H$10="Baja",'Mapa final'!$L$10="Moderado"),CONCATENATE("R",'Mapa final'!$A$10),"")</f>
        <v>R1</v>
      </c>
      <c r="W30" s="219"/>
      <c r="X30" s="227" t="str">
        <f ca="1">IF(AND('Mapa final'!$H$16="Baja",'Mapa final'!$L$16="Moderado"),CONCATENATE("R",'Mapa final'!$A$16),"")</f>
        <v/>
      </c>
      <c r="Y30" s="219"/>
      <c r="Z30" s="227" t="str">
        <f ca="1">IF(AND('Mapa final'!$H$22="Baja",'Mapa final'!$L$22="Moderado"),CONCATENATE("R",'Mapa final'!$A$22),"")</f>
        <v/>
      </c>
      <c r="AA30" s="228"/>
      <c r="AB30" s="218" t="str">
        <f ca="1">IF(AND('Mapa final'!$H$10="Baja",'Mapa final'!$L$10="Mayor"),CONCATENATE("R",'Mapa final'!$A$10),"")</f>
        <v/>
      </c>
      <c r="AC30" s="219"/>
      <c r="AD30" s="220" t="str">
        <f ca="1">IF(AND('Mapa final'!$H$16="Baja",'Mapa final'!$L$16="Mayor"),CONCATENATE("R",'Mapa final'!$A$16),"")</f>
        <v/>
      </c>
      <c r="AE30" s="219"/>
      <c r="AF30" s="220" t="str">
        <f ca="1">IF(AND('Mapa final'!$H$22="Baja",'Mapa final'!$L$22="Mayor"),CONCATENATE("R",'Mapa final'!$A$22),"")</f>
        <v/>
      </c>
      <c r="AG30" s="228"/>
      <c r="AH30" s="230" t="str">
        <f ca="1">IF(AND('Mapa final'!$H$10="Baja",'Mapa final'!$L$10="Catastrófico"),CONCATENATE("R",'Mapa final'!$A$10),"")</f>
        <v/>
      </c>
      <c r="AI30" s="219"/>
      <c r="AJ30" s="222" t="str">
        <f ca="1">IF(AND('Mapa final'!$H$16="Baja",'Mapa final'!$L$16="Catastrófico"),CONCATENATE("R",'Mapa final'!$A$16),"")</f>
        <v/>
      </c>
      <c r="AK30" s="219"/>
      <c r="AL30" s="222" t="str">
        <f ca="1">IF(AND('Mapa final'!$H$22="Baja",'Mapa final'!$L$22="Catastrófico"),CONCATENATE("R",'Mapa final'!$A$22),"")</f>
        <v/>
      </c>
      <c r="AM30" s="228"/>
      <c r="AN30" s="1"/>
      <c r="AO30" s="234" t="s">
        <v>119</v>
      </c>
      <c r="AP30" s="235"/>
      <c r="AQ30" s="235"/>
      <c r="AR30" s="235"/>
      <c r="AS30" s="235"/>
      <c r="AT30" s="236"/>
      <c r="AU30" s="1"/>
      <c r="AV30" s="1"/>
      <c r="AW30" s="1"/>
      <c r="AX30" s="1"/>
      <c r="AY30" s="1"/>
      <c r="AZ30" s="1"/>
      <c r="BA30" s="1"/>
      <c r="BB30" s="1"/>
      <c r="BC30" s="1"/>
      <c r="BD30" s="1"/>
      <c r="BE30" s="1"/>
      <c r="BF30" s="1"/>
      <c r="BG30" s="1"/>
      <c r="BH30" s="1"/>
      <c r="BI30" s="1"/>
    </row>
    <row r="31" spans="1:61" ht="15.75" customHeight="1" x14ac:dyDescent="0.25">
      <c r="A31" s="1"/>
      <c r="B31" s="254"/>
      <c r="C31" s="145"/>
      <c r="D31" s="146"/>
      <c r="E31" s="157"/>
      <c r="F31" s="145"/>
      <c r="G31" s="145"/>
      <c r="H31" s="145"/>
      <c r="I31" s="145"/>
      <c r="J31" s="215"/>
      <c r="K31" s="216"/>
      <c r="L31" s="211"/>
      <c r="M31" s="216"/>
      <c r="N31" s="211"/>
      <c r="O31" s="212"/>
      <c r="P31" s="211"/>
      <c r="Q31" s="216"/>
      <c r="R31" s="211"/>
      <c r="S31" s="216"/>
      <c r="T31" s="211"/>
      <c r="U31" s="212"/>
      <c r="V31" s="215"/>
      <c r="W31" s="216"/>
      <c r="X31" s="211"/>
      <c r="Y31" s="216"/>
      <c r="Z31" s="211"/>
      <c r="AA31" s="212"/>
      <c r="AB31" s="215"/>
      <c r="AC31" s="216"/>
      <c r="AD31" s="211"/>
      <c r="AE31" s="216"/>
      <c r="AF31" s="211"/>
      <c r="AG31" s="212"/>
      <c r="AH31" s="215"/>
      <c r="AI31" s="216"/>
      <c r="AJ31" s="211"/>
      <c r="AK31" s="216"/>
      <c r="AL31" s="211"/>
      <c r="AM31" s="212"/>
      <c r="AN31" s="1"/>
      <c r="AO31" s="237"/>
      <c r="AP31" s="145"/>
      <c r="AQ31" s="145"/>
      <c r="AR31" s="145"/>
      <c r="AS31" s="145"/>
      <c r="AT31" s="238"/>
      <c r="AU31" s="1"/>
      <c r="AV31" s="1"/>
      <c r="AW31" s="1"/>
      <c r="AX31" s="1"/>
      <c r="AY31" s="1"/>
      <c r="AZ31" s="1"/>
      <c r="BA31" s="1"/>
      <c r="BB31" s="1"/>
      <c r="BC31" s="1"/>
      <c r="BD31" s="1"/>
      <c r="BE31" s="1"/>
      <c r="BF31" s="1"/>
      <c r="BG31" s="1"/>
      <c r="BH31" s="1"/>
      <c r="BI31" s="1"/>
    </row>
    <row r="32" spans="1:61" ht="15.75" customHeight="1" x14ac:dyDescent="0.25">
      <c r="A32" s="1"/>
      <c r="B32" s="254"/>
      <c r="C32" s="145"/>
      <c r="D32" s="146"/>
      <c r="E32" s="157"/>
      <c r="F32" s="145"/>
      <c r="G32" s="145"/>
      <c r="H32" s="145"/>
      <c r="I32" s="145"/>
      <c r="J32" s="249" t="str">
        <f ca="1">IF(AND('Mapa final'!$H$28="Baja",'Mapa final'!$L$28="Leve"),CONCATENATE("R",'Mapa final'!$A$28),"")</f>
        <v/>
      </c>
      <c r="K32" s="214"/>
      <c r="L32" s="231" t="str">
        <f ca="1">IF(AND('Mapa final'!$H$34="Baja",'Mapa final'!$L$34="Leve"),CONCATENATE("R",'Mapa final'!$A$34),"")</f>
        <v/>
      </c>
      <c r="M32" s="214"/>
      <c r="N32" s="231" t="str">
        <f ca="1">IF(AND('Mapa final'!$H$40="Baja",'Mapa final'!$L$40="Leve"),CONCATENATE("R",'Mapa final'!$A$40),"")</f>
        <v/>
      </c>
      <c r="O32" s="210"/>
      <c r="P32" s="232" t="str">
        <f ca="1">IF(AND('Mapa final'!$H$28="Baja",'Mapa final'!$L$28="Menor"),CONCATENATE("R",'Mapa final'!$A$28),"")</f>
        <v/>
      </c>
      <c r="Q32" s="214"/>
      <c r="R32" s="232" t="str">
        <f ca="1">IF(AND('Mapa final'!$H$34="Baja",'Mapa final'!$L$34="Menor"),CONCATENATE("R",'Mapa final'!$A$34),"")</f>
        <v/>
      </c>
      <c r="S32" s="214"/>
      <c r="T32" s="232" t="str">
        <f ca="1">IF(AND('Mapa final'!$H$40="Baja",'Mapa final'!$L$40="Menor"),CONCATENATE("R",'Mapa final'!$A$40),"")</f>
        <v/>
      </c>
      <c r="U32" s="210"/>
      <c r="V32" s="233" t="str">
        <f ca="1">IF(AND('Mapa final'!$H$28="Baja",'Mapa final'!$L$28="Moderado"),CONCATENATE("R",'Mapa final'!$A$28),"")</f>
        <v/>
      </c>
      <c r="W32" s="214"/>
      <c r="X32" s="232" t="str">
        <f ca="1">IF(AND('Mapa final'!$H$34="Baja",'Mapa final'!$L$34="Moderado"),CONCATENATE("R",'Mapa final'!$A$34),"")</f>
        <v/>
      </c>
      <c r="Y32" s="214"/>
      <c r="Z32" s="232" t="str">
        <f ca="1">IF(AND('Mapa final'!$H$40="Baja",'Mapa final'!$L$40="Moderado"),CONCATENATE("R",'Mapa final'!$A$40),"")</f>
        <v/>
      </c>
      <c r="AA32" s="210"/>
      <c r="AB32" s="221" t="str">
        <f ca="1">IF(AND('Mapa final'!$H$28="Baja",'Mapa final'!$L$28="Mayor"),CONCATENATE("R",'Mapa final'!$A$28),"")</f>
        <v/>
      </c>
      <c r="AC32" s="214"/>
      <c r="AD32" s="209" t="str">
        <f ca="1">IF(AND('Mapa final'!$H$34="Baja",'Mapa final'!$L$34="Mayor"),CONCATENATE("R",'Mapa final'!$A$34),"")</f>
        <v/>
      </c>
      <c r="AE32" s="214"/>
      <c r="AF32" s="209" t="str">
        <f ca="1">IF(AND('Mapa final'!$H$40="Baja",'Mapa final'!$L$40="Mayor"),CONCATENATE("R",'Mapa final'!$A$40),"")</f>
        <v/>
      </c>
      <c r="AG32" s="210"/>
      <c r="AH32" s="213" t="str">
        <f ca="1">IF(AND('Mapa final'!$H$28="Baja",'Mapa final'!$L$28="Catastrófico"),CONCATENATE("R",'Mapa final'!$A$28),"")</f>
        <v/>
      </c>
      <c r="AI32" s="214"/>
      <c r="AJ32" s="217" t="str">
        <f ca="1">IF(AND('Mapa final'!$H$34="Baja",'Mapa final'!$L$34="Catastrófico"),CONCATENATE("R",'Mapa final'!$A$34),"")</f>
        <v/>
      </c>
      <c r="AK32" s="214"/>
      <c r="AL32" s="217" t="str">
        <f ca="1">IF(AND('Mapa final'!$H$40="Baja",'Mapa final'!$L$40="Catastrófico"),CONCATENATE("R",'Mapa final'!$A$40),"")</f>
        <v/>
      </c>
      <c r="AM32" s="210"/>
      <c r="AN32" s="1"/>
      <c r="AO32" s="237"/>
      <c r="AP32" s="145"/>
      <c r="AQ32" s="145"/>
      <c r="AR32" s="145"/>
      <c r="AS32" s="145"/>
      <c r="AT32" s="238"/>
      <c r="AU32" s="1"/>
      <c r="AV32" s="1"/>
      <c r="AW32" s="1"/>
      <c r="AX32" s="1"/>
      <c r="AY32" s="1"/>
      <c r="AZ32" s="1"/>
      <c r="BA32" s="1"/>
      <c r="BB32" s="1"/>
      <c r="BC32" s="1"/>
      <c r="BD32" s="1"/>
      <c r="BE32" s="1"/>
      <c r="BF32" s="1"/>
      <c r="BG32" s="1"/>
      <c r="BH32" s="1"/>
      <c r="BI32" s="1"/>
    </row>
    <row r="33" spans="1:61" ht="15.75" customHeight="1" x14ac:dyDescent="0.25">
      <c r="A33" s="1"/>
      <c r="B33" s="254"/>
      <c r="C33" s="145"/>
      <c r="D33" s="146"/>
      <c r="E33" s="157"/>
      <c r="F33" s="145"/>
      <c r="G33" s="145"/>
      <c r="H33" s="145"/>
      <c r="I33" s="145"/>
      <c r="J33" s="215"/>
      <c r="K33" s="216"/>
      <c r="L33" s="211"/>
      <c r="M33" s="216"/>
      <c r="N33" s="211"/>
      <c r="O33" s="212"/>
      <c r="P33" s="211"/>
      <c r="Q33" s="216"/>
      <c r="R33" s="211"/>
      <c r="S33" s="216"/>
      <c r="T33" s="211"/>
      <c r="U33" s="212"/>
      <c r="V33" s="215"/>
      <c r="W33" s="216"/>
      <c r="X33" s="211"/>
      <c r="Y33" s="216"/>
      <c r="Z33" s="211"/>
      <c r="AA33" s="212"/>
      <c r="AB33" s="215"/>
      <c r="AC33" s="216"/>
      <c r="AD33" s="211"/>
      <c r="AE33" s="216"/>
      <c r="AF33" s="211"/>
      <c r="AG33" s="212"/>
      <c r="AH33" s="215"/>
      <c r="AI33" s="216"/>
      <c r="AJ33" s="211"/>
      <c r="AK33" s="216"/>
      <c r="AL33" s="211"/>
      <c r="AM33" s="212"/>
      <c r="AN33" s="1"/>
      <c r="AO33" s="237"/>
      <c r="AP33" s="145"/>
      <c r="AQ33" s="145"/>
      <c r="AR33" s="145"/>
      <c r="AS33" s="145"/>
      <c r="AT33" s="238"/>
      <c r="AU33" s="1"/>
      <c r="AV33" s="1"/>
      <c r="AW33" s="1"/>
      <c r="AX33" s="1"/>
      <c r="AY33" s="1"/>
      <c r="AZ33" s="1"/>
      <c r="BA33" s="1"/>
      <c r="BB33" s="1"/>
      <c r="BC33" s="1"/>
      <c r="BD33" s="1"/>
      <c r="BE33" s="1"/>
      <c r="BF33" s="1"/>
      <c r="BG33" s="1"/>
      <c r="BH33" s="1"/>
      <c r="BI33" s="1"/>
    </row>
    <row r="34" spans="1:61" ht="15.75" customHeight="1" x14ac:dyDescent="0.25">
      <c r="A34" s="1"/>
      <c r="B34" s="254"/>
      <c r="C34" s="145"/>
      <c r="D34" s="146"/>
      <c r="E34" s="157"/>
      <c r="F34" s="145"/>
      <c r="G34" s="145"/>
      <c r="H34" s="145"/>
      <c r="I34" s="145"/>
      <c r="J34" s="249" t="str">
        <f ca="1">IF(AND('Mapa final'!$H$46="Baja",'Mapa final'!$L$46="Leve"),CONCATENATE("R",'Mapa final'!$A$46),"")</f>
        <v/>
      </c>
      <c r="K34" s="214"/>
      <c r="L34" s="231" t="str">
        <f ca="1">IF(AND('Mapa final'!$H$52="Baja",'Mapa final'!$L$52="Leve"),CONCATENATE("R",'Mapa final'!$A$52),"")</f>
        <v/>
      </c>
      <c r="M34" s="214"/>
      <c r="N34" s="231" t="str">
        <f ca="1">IF(AND('Mapa final'!$H$58="Baja",'Mapa final'!$L$58="Leve"),CONCATENATE("R",'Mapa final'!$A$58),"")</f>
        <v/>
      </c>
      <c r="O34" s="210"/>
      <c r="P34" s="232" t="str">
        <f ca="1">IF(AND('Mapa final'!$H$46="Baja",'Mapa final'!$L$46="Menor"),CONCATENATE("R",'Mapa final'!$A$46),"")</f>
        <v/>
      </c>
      <c r="Q34" s="214"/>
      <c r="R34" s="232" t="str">
        <f ca="1">IF(AND('Mapa final'!$H$52="Baja",'Mapa final'!$L$52="Menor"),CONCATENATE("R",'Mapa final'!$A$52),"")</f>
        <v/>
      </c>
      <c r="S34" s="214"/>
      <c r="T34" s="232" t="str">
        <f ca="1">IF(AND('Mapa final'!$H$58="Baja",'Mapa final'!$L$58="Menor"),CONCATENATE("R",'Mapa final'!$A$58),"")</f>
        <v/>
      </c>
      <c r="U34" s="210"/>
      <c r="V34" s="233" t="str">
        <f ca="1">IF(AND('Mapa final'!$H$46="Baja",'Mapa final'!$L$46="Moderado"),CONCATENATE("R",'Mapa final'!$A$46),"")</f>
        <v/>
      </c>
      <c r="W34" s="214"/>
      <c r="X34" s="232" t="str">
        <f ca="1">IF(AND('Mapa final'!$H$52="Baja",'Mapa final'!$L$52="Moderado"),CONCATENATE("R",'Mapa final'!$A$52),"")</f>
        <v/>
      </c>
      <c r="Y34" s="214"/>
      <c r="Z34" s="232" t="str">
        <f ca="1">IF(AND('Mapa final'!$H$58="Baja",'Mapa final'!$L$58="Moderado"),CONCATENATE("R",'Mapa final'!$A$58),"")</f>
        <v/>
      </c>
      <c r="AA34" s="210"/>
      <c r="AB34" s="221" t="str">
        <f ca="1">IF(AND('Mapa final'!$H$46="Baja",'Mapa final'!$L$46="Mayor"),CONCATENATE("R",'Mapa final'!$A$46),"")</f>
        <v/>
      </c>
      <c r="AC34" s="214"/>
      <c r="AD34" s="209" t="str">
        <f ca="1">IF(AND('Mapa final'!$H$52="Baja",'Mapa final'!$L$52="Mayor"),CONCATENATE("R",'Mapa final'!$A$52),"")</f>
        <v/>
      </c>
      <c r="AE34" s="214"/>
      <c r="AF34" s="209" t="str">
        <f ca="1">IF(AND('Mapa final'!$H$58="Baja",'Mapa final'!$L$58="Mayor"),CONCATENATE("R",'Mapa final'!$A$58),"")</f>
        <v/>
      </c>
      <c r="AG34" s="210"/>
      <c r="AH34" s="213" t="str">
        <f ca="1">IF(AND('Mapa final'!$H$46="Baja",'Mapa final'!$L$46="Catastrófico"),CONCATENATE("R",'Mapa final'!$A$46),"")</f>
        <v/>
      </c>
      <c r="AI34" s="214"/>
      <c r="AJ34" s="217" t="str">
        <f ca="1">IF(AND('Mapa final'!$H$52="Baja",'Mapa final'!$L$52="Catastrófico"),CONCATENATE("R",'Mapa final'!$A$52),"")</f>
        <v/>
      </c>
      <c r="AK34" s="214"/>
      <c r="AL34" s="217" t="str">
        <f ca="1">IF(AND('Mapa final'!$H$58="Baja",'Mapa final'!$L$58="Catastrófico"),CONCATENATE("R",'Mapa final'!$A$58),"")</f>
        <v/>
      </c>
      <c r="AM34" s="210"/>
      <c r="AN34" s="1"/>
      <c r="AO34" s="237"/>
      <c r="AP34" s="145"/>
      <c r="AQ34" s="145"/>
      <c r="AR34" s="145"/>
      <c r="AS34" s="145"/>
      <c r="AT34" s="238"/>
      <c r="AU34" s="1"/>
      <c r="AV34" s="1"/>
      <c r="AW34" s="1"/>
      <c r="AX34" s="1"/>
      <c r="AY34" s="1"/>
      <c r="AZ34" s="1"/>
      <c r="BA34" s="1"/>
      <c r="BB34" s="1"/>
      <c r="BC34" s="1"/>
      <c r="BD34" s="1"/>
      <c r="BE34" s="1"/>
      <c r="BF34" s="1"/>
      <c r="BG34" s="1"/>
      <c r="BH34" s="1"/>
      <c r="BI34" s="1"/>
    </row>
    <row r="35" spans="1:61" ht="15.75" customHeight="1" x14ac:dyDescent="0.25">
      <c r="A35" s="1"/>
      <c r="B35" s="254"/>
      <c r="C35" s="145"/>
      <c r="D35" s="146"/>
      <c r="E35" s="157"/>
      <c r="F35" s="145"/>
      <c r="G35" s="145"/>
      <c r="H35" s="145"/>
      <c r="I35" s="145"/>
      <c r="J35" s="215"/>
      <c r="K35" s="216"/>
      <c r="L35" s="211"/>
      <c r="M35" s="216"/>
      <c r="N35" s="211"/>
      <c r="O35" s="212"/>
      <c r="P35" s="211"/>
      <c r="Q35" s="216"/>
      <c r="R35" s="211"/>
      <c r="S35" s="216"/>
      <c r="T35" s="211"/>
      <c r="U35" s="212"/>
      <c r="V35" s="215"/>
      <c r="W35" s="216"/>
      <c r="X35" s="211"/>
      <c r="Y35" s="216"/>
      <c r="Z35" s="211"/>
      <c r="AA35" s="212"/>
      <c r="AB35" s="215"/>
      <c r="AC35" s="216"/>
      <c r="AD35" s="211"/>
      <c r="AE35" s="216"/>
      <c r="AF35" s="211"/>
      <c r="AG35" s="212"/>
      <c r="AH35" s="215"/>
      <c r="AI35" s="216"/>
      <c r="AJ35" s="211"/>
      <c r="AK35" s="216"/>
      <c r="AL35" s="211"/>
      <c r="AM35" s="212"/>
      <c r="AN35" s="1"/>
      <c r="AO35" s="237"/>
      <c r="AP35" s="145"/>
      <c r="AQ35" s="145"/>
      <c r="AR35" s="145"/>
      <c r="AS35" s="145"/>
      <c r="AT35" s="238"/>
      <c r="AU35" s="1"/>
      <c r="AV35" s="1"/>
      <c r="AW35" s="1"/>
      <c r="AX35" s="1"/>
      <c r="AY35" s="1"/>
      <c r="AZ35" s="1"/>
      <c r="BA35" s="1"/>
      <c r="BB35" s="1"/>
      <c r="BC35" s="1"/>
      <c r="BD35" s="1"/>
      <c r="BE35" s="1"/>
      <c r="BF35" s="1"/>
      <c r="BG35" s="1"/>
      <c r="BH35" s="1"/>
      <c r="BI35" s="1"/>
    </row>
    <row r="36" spans="1:61" ht="15.75" customHeight="1" x14ac:dyDescent="0.25">
      <c r="A36" s="1"/>
      <c r="B36" s="254"/>
      <c r="C36" s="145"/>
      <c r="D36" s="146"/>
      <c r="E36" s="157"/>
      <c r="F36" s="145"/>
      <c r="G36" s="145"/>
      <c r="H36" s="145"/>
      <c r="I36" s="145"/>
      <c r="J36" s="249" t="str">
        <f ca="1">IF(AND('Mapa final'!$H$64="Baja",'Mapa final'!$L$64="Leve"),CONCATENATE("R",'Mapa final'!$A$64),"")</f>
        <v/>
      </c>
      <c r="K36" s="214"/>
      <c r="L36" s="231" t="str">
        <f>IF(AND('Mapa final'!$H$70="Baja",'Mapa final'!$L$70="Leve"),CONCATENATE("R",'Mapa final'!$A$70),"")</f>
        <v/>
      </c>
      <c r="M36" s="214"/>
      <c r="N36" s="231" t="str">
        <f>IF(AND('Mapa final'!$H$76="Baja",'Mapa final'!$L$76="Leve"),CONCATENATE("R",'Mapa final'!$A$76),"")</f>
        <v/>
      </c>
      <c r="O36" s="210"/>
      <c r="P36" s="232" t="str">
        <f ca="1">IF(AND('Mapa final'!$H$64="Baja",'Mapa final'!$L$64="Menor"),CONCATENATE("R",'Mapa final'!$A$64),"")</f>
        <v/>
      </c>
      <c r="Q36" s="214"/>
      <c r="R36" s="232" t="str">
        <f>IF(AND('Mapa final'!$H$70="Baja",'Mapa final'!$L$70="Menor"),CONCATENATE("R",'Mapa final'!$A$70),"")</f>
        <v/>
      </c>
      <c r="S36" s="214"/>
      <c r="T36" s="232" t="str">
        <f>IF(AND('Mapa final'!$H$76="Baja",'Mapa final'!$L$76="Menor"),CONCATENATE("R",'Mapa final'!$A$76),"")</f>
        <v/>
      </c>
      <c r="U36" s="210"/>
      <c r="V36" s="233" t="str">
        <f ca="1">IF(AND('Mapa final'!$H$64="Baja",'Mapa final'!$L$64="Moderado"),CONCATENATE("R",'Mapa final'!$A$64),"")</f>
        <v/>
      </c>
      <c r="W36" s="214"/>
      <c r="X36" s="232" t="str">
        <f>IF(AND('Mapa final'!$H$70="Baja",'Mapa final'!$L$70="Moderado"),CONCATENATE("R",'Mapa final'!$A$70),"")</f>
        <v/>
      </c>
      <c r="Y36" s="214"/>
      <c r="Z36" s="232" t="str">
        <f>IF(AND('Mapa final'!$H$76="Baja",'Mapa final'!$L$76="Moderado"),CONCATENATE("R",'Mapa final'!$A$76),"")</f>
        <v/>
      </c>
      <c r="AA36" s="210"/>
      <c r="AB36" s="221" t="str">
        <f ca="1">IF(AND('Mapa final'!$H$64="Baja",'Mapa final'!$L$64="Mayor"),CONCATENATE("R",'Mapa final'!$A$64),"")</f>
        <v/>
      </c>
      <c r="AC36" s="214"/>
      <c r="AD36" s="209" t="str">
        <f>IF(AND('Mapa final'!$H$70="Baja",'Mapa final'!$L$70="Mayor"),CONCATENATE("R",'Mapa final'!$A$70),"")</f>
        <v/>
      </c>
      <c r="AE36" s="214"/>
      <c r="AF36" s="209" t="str">
        <f>IF(AND('Mapa final'!$H$76="Baja",'Mapa final'!$L$76="Mayor"),CONCATENATE("R",'Mapa final'!$A$76),"")</f>
        <v/>
      </c>
      <c r="AG36" s="210"/>
      <c r="AH36" s="213" t="str">
        <f ca="1">IF(AND('Mapa final'!$H$64="Baja",'Mapa final'!$L$64="Catastrófico"),CONCATENATE("R",'Mapa final'!$A$64),"")</f>
        <v/>
      </c>
      <c r="AI36" s="214"/>
      <c r="AJ36" s="217" t="str">
        <f>IF(AND('Mapa final'!$H$70="Baja",'Mapa final'!$L$70="Catastrófico"),CONCATENATE("R",'Mapa final'!$A$70),"")</f>
        <v/>
      </c>
      <c r="AK36" s="214"/>
      <c r="AL36" s="217" t="str">
        <f>IF(AND('Mapa final'!$H$76="Baja",'Mapa final'!$L$76="Catastrófico"),CONCATENATE("R",'Mapa final'!$A$76),"")</f>
        <v/>
      </c>
      <c r="AM36" s="210"/>
      <c r="AN36" s="1"/>
      <c r="AO36" s="237"/>
      <c r="AP36" s="145"/>
      <c r="AQ36" s="145"/>
      <c r="AR36" s="145"/>
      <c r="AS36" s="145"/>
      <c r="AT36" s="238"/>
      <c r="AU36" s="1"/>
      <c r="AV36" s="1"/>
      <c r="AW36" s="1"/>
      <c r="AX36" s="1"/>
      <c r="AY36" s="1"/>
      <c r="AZ36" s="1"/>
      <c r="BA36" s="1"/>
      <c r="BB36" s="1"/>
      <c r="BC36" s="1"/>
      <c r="BD36" s="1"/>
      <c r="BE36" s="1"/>
      <c r="BF36" s="1"/>
      <c r="BG36" s="1"/>
      <c r="BH36" s="1"/>
      <c r="BI36" s="1"/>
    </row>
    <row r="37" spans="1:61" ht="15.75" customHeight="1" x14ac:dyDescent="0.25">
      <c r="A37" s="1"/>
      <c r="B37" s="254"/>
      <c r="C37" s="145"/>
      <c r="D37" s="146"/>
      <c r="E37" s="223"/>
      <c r="F37" s="247"/>
      <c r="G37" s="247"/>
      <c r="H37" s="247"/>
      <c r="I37" s="247"/>
      <c r="J37" s="223"/>
      <c r="K37" s="224"/>
      <c r="L37" s="225"/>
      <c r="M37" s="224"/>
      <c r="N37" s="225"/>
      <c r="O37" s="226"/>
      <c r="P37" s="225"/>
      <c r="Q37" s="224"/>
      <c r="R37" s="225"/>
      <c r="S37" s="224"/>
      <c r="T37" s="225"/>
      <c r="U37" s="226"/>
      <c r="V37" s="223"/>
      <c r="W37" s="224"/>
      <c r="X37" s="225"/>
      <c r="Y37" s="224"/>
      <c r="Z37" s="225"/>
      <c r="AA37" s="226"/>
      <c r="AB37" s="223"/>
      <c r="AC37" s="224"/>
      <c r="AD37" s="225"/>
      <c r="AE37" s="224"/>
      <c r="AF37" s="225"/>
      <c r="AG37" s="226"/>
      <c r="AH37" s="223"/>
      <c r="AI37" s="224"/>
      <c r="AJ37" s="225"/>
      <c r="AK37" s="224"/>
      <c r="AL37" s="225"/>
      <c r="AM37" s="226"/>
      <c r="AN37" s="1"/>
      <c r="AO37" s="239"/>
      <c r="AP37" s="240"/>
      <c r="AQ37" s="240"/>
      <c r="AR37" s="240"/>
      <c r="AS37" s="240"/>
      <c r="AT37" s="241"/>
      <c r="AU37" s="1"/>
      <c r="AV37" s="1"/>
      <c r="AW37" s="1"/>
      <c r="AX37" s="1"/>
      <c r="AY37" s="1"/>
      <c r="AZ37" s="1"/>
      <c r="BA37" s="1"/>
      <c r="BB37" s="1"/>
      <c r="BC37" s="1"/>
      <c r="BD37" s="1"/>
      <c r="BE37" s="1"/>
      <c r="BF37" s="1"/>
      <c r="BG37" s="1"/>
      <c r="BH37" s="1"/>
      <c r="BI37" s="1"/>
    </row>
    <row r="38" spans="1:61" ht="15.75" customHeight="1" x14ac:dyDescent="0.25">
      <c r="A38" s="1"/>
      <c r="B38" s="254"/>
      <c r="C38" s="145"/>
      <c r="D38" s="146"/>
      <c r="E38" s="245" t="s">
        <v>120</v>
      </c>
      <c r="F38" s="246"/>
      <c r="G38" s="246"/>
      <c r="H38" s="246"/>
      <c r="I38" s="228"/>
      <c r="J38" s="248" t="str">
        <f ca="1">IF(AND('Mapa final'!$H$10="Muy Baja",'Mapa final'!$L$10="Leve"),CONCATENATE("R",'Mapa final'!$A$10),"")</f>
        <v/>
      </c>
      <c r="K38" s="219"/>
      <c r="L38" s="250" t="str">
        <f ca="1">IF(AND('Mapa final'!$H$16="Muy Baja",'Mapa final'!$L$16="Leve"),CONCATENATE("R",'Mapa final'!$A$16),"")</f>
        <v/>
      </c>
      <c r="M38" s="219"/>
      <c r="N38" s="250" t="str">
        <f ca="1">IF(AND('Mapa final'!$H$22="Muy Baja",'Mapa final'!$L$22="Leve"),CONCATENATE("R",'Mapa final'!$A$22),"")</f>
        <v/>
      </c>
      <c r="O38" s="228"/>
      <c r="P38" s="248" t="str">
        <f ca="1">IF(AND('Mapa final'!$H$10="Muy Baja",'Mapa final'!$L$10="Menor"),CONCATENATE("R",'Mapa final'!$A$10),"")</f>
        <v/>
      </c>
      <c r="Q38" s="219"/>
      <c r="R38" s="250" t="str">
        <f ca="1">IF(AND('Mapa final'!$H$16="Muy Baja",'Mapa final'!$L$16="Menor"),CONCATENATE("R",'Mapa final'!$A$16),"")</f>
        <v/>
      </c>
      <c r="S38" s="219"/>
      <c r="T38" s="250" t="str">
        <f ca="1">IF(AND('Mapa final'!$H$22="Muy Baja",'Mapa final'!$L$22="Menor"),CONCATENATE("R",'Mapa final'!$A$22),"")</f>
        <v/>
      </c>
      <c r="U38" s="228"/>
      <c r="V38" s="229" t="str">
        <f ca="1">IF(AND('Mapa final'!$H$10="Muy Baja",'Mapa final'!$L$10="Moderado"),CONCATENATE("R",'Mapa final'!$A$10),"")</f>
        <v/>
      </c>
      <c r="W38" s="219"/>
      <c r="X38" s="227" t="str">
        <f ca="1">IF(AND('Mapa final'!$H$16="Muy Baja",'Mapa final'!$L$16="Moderado"),CONCATENATE("R",'Mapa final'!$A$16),"")</f>
        <v/>
      </c>
      <c r="Y38" s="219"/>
      <c r="Z38" s="227" t="str">
        <f ca="1">IF(AND('Mapa final'!$H$22="Muy Baja",'Mapa final'!$L$22="Moderado"),CONCATENATE("R",'Mapa final'!$A$22),"")</f>
        <v/>
      </c>
      <c r="AA38" s="228"/>
      <c r="AB38" s="218" t="str">
        <f ca="1">IF(AND('Mapa final'!$H$10="Muy Baja",'Mapa final'!$L$10="Mayor"),CONCATENATE("R",'Mapa final'!$A$10),"")</f>
        <v/>
      </c>
      <c r="AC38" s="219"/>
      <c r="AD38" s="220" t="str">
        <f ca="1">IF(AND('Mapa final'!$H$16="Muy Baja",'Mapa final'!$L$16="Mayor"),CONCATENATE("R",'Mapa final'!$A$16),"")</f>
        <v/>
      </c>
      <c r="AE38" s="219"/>
      <c r="AF38" s="220" t="str">
        <f ca="1">IF(AND('Mapa final'!$H$22="Muy Baja",'Mapa final'!$L$22="Mayor"),CONCATENATE("R",'Mapa final'!$A$22),"")</f>
        <v/>
      </c>
      <c r="AG38" s="228"/>
      <c r="AH38" s="230" t="str">
        <f ca="1">IF(AND('Mapa final'!$H$10="Muy Baja",'Mapa final'!$L$10="Catastrófico"),CONCATENATE("R",'Mapa final'!$A$10),"")</f>
        <v/>
      </c>
      <c r="AI38" s="219"/>
      <c r="AJ38" s="222" t="str">
        <f ca="1">IF(AND('Mapa final'!$H$16="Muy Baja",'Mapa final'!$L$16="Catastrófico"),CONCATENATE("R",'Mapa final'!$A$16),"")</f>
        <v/>
      </c>
      <c r="AK38" s="219"/>
      <c r="AL38" s="222" t="str">
        <f ca="1">IF(AND('Mapa final'!$H$22="Muy Baja",'Mapa final'!$L$22="Catastrófico"),CONCATENATE("R",'Mapa final'!$A$22),"")</f>
        <v/>
      </c>
      <c r="AM38" s="228"/>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54"/>
      <c r="C39" s="145"/>
      <c r="D39" s="146"/>
      <c r="E39" s="157"/>
      <c r="F39" s="145"/>
      <c r="G39" s="145"/>
      <c r="H39" s="145"/>
      <c r="I39" s="146"/>
      <c r="J39" s="215"/>
      <c r="K39" s="216"/>
      <c r="L39" s="211"/>
      <c r="M39" s="216"/>
      <c r="N39" s="211"/>
      <c r="O39" s="212"/>
      <c r="P39" s="215"/>
      <c r="Q39" s="216"/>
      <c r="R39" s="211"/>
      <c r="S39" s="216"/>
      <c r="T39" s="211"/>
      <c r="U39" s="212"/>
      <c r="V39" s="215"/>
      <c r="W39" s="216"/>
      <c r="X39" s="211"/>
      <c r="Y39" s="216"/>
      <c r="Z39" s="211"/>
      <c r="AA39" s="212"/>
      <c r="AB39" s="215"/>
      <c r="AC39" s="216"/>
      <c r="AD39" s="211"/>
      <c r="AE39" s="216"/>
      <c r="AF39" s="211"/>
      <c r="AG39" s="212"/>
      <c r="AH39" s="215"/>
      <c r="AI39" s="216"/>
      <c r="AJ39" s="211"/>
      <c r="AK39" s="216"/>
      <c r="AL39" s="211"/>
      <c r="AM39" s="212"/>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54"/>
      <c r="C40" s="145"/>
      <c r="D40" s="146"/>
      <c r="E40" s="157"/>
      <c r="F40" s="145"/>
      <c r="G40" s="145"/>
      <c r="H40" s="145"/>
      <c r="I40" s="146"/>
      <c r="J40" s="249" t="str">
        <f ca="1">IF(AND('Mapa final'!$H$28="Muy Baja",'Mapa final'!$L$28="Leve"),CONCATENATE("R",'Mapa final'!$A$28),"")</f>
        <v/>
      </c>
      <c r="K40" s="214"/>
      <c r="L40" s="231" t="str">
        <f ca="1">IF(AND('Mapa final'!$H$34="Muy Baja",'Mapa final'!$L$34="Leve"),CONCATENATE("R",'Mapa final'!$A$34),"")</f>
        <v/>
      </c>
      <c r="M40" s="214"/>
      <c r="N40" s="231" t="str">
        <f ca="1">IF(AND('Mapa final'!$H$40="Muy Baja",'Mapa final'!$L$40="Leve"),CONCATENATE("R",'Mapa final'!$A$40),"")</f>
        <v/>
      </c>
      <c r="O40" s="210"/>
      <c r="P40" s="249" t="str">
        <f ca="1">IF(AND('Mapa final'!$H$28="Muy Baja",'Mapa final'!$L$28="Menor"),CONCATENATE("R",'Mapa final'!$A$28),"")</f>
        <v/>
      </c>
      <c r="Q40" s="214"/>
      <c r="R40" s="231" t="str">
        <f ca="1">IF(AND('Mapa final'!$H$34="Muy Baja",'Mapa final'!$L$34="Menor"),CONCATENATE("R",'Mapa final'!$A$34),"")</f>
        <v/>
      </c>
      <c r="S40" s="214"/>
      <c r="T40" s="231" t="str">
        <f ca="1">IF(AND('Mapa final'!$H$40="Muy Baja",'Mapa final'!$L$40="Menor"),CONCATENATE("R",'Mapa final'!$A$40),"")</f>
        <v/>
      </c>
      <c r="U40" s="210"/>
      <c r="V40" s="233" t="str">
        <f ca="1">IF(AND('Mapa final'!$H$28="Muy Baja",'Mapa final'!$L$28="Moderado"),CONCATENATE("R",'Mapa final'!$A$28),"")</f>
        <v/>
      </c>
      <c r="W40" s="214"/>
      <c r="X40" s="232" t="str">
        <f ca="1">IF(AND('Mapa final'!$H$34="Muy Baja",'Mapa final'!$L$34="Moderado"),CONCATENATE("R",'Mapa final'!$A$34),"")</f>
        <v/>
      </c>
      <c r="Y40" s="214"/>
      <c r="Z40" s="232" t="str">
        <f ca="1">IF(AND('Mapa final'!$H$40="Muy Baja",'Mapa final'!$L$40="Moderado"),CONCATENATE("R",'Mapa final'!$A$40),"")</f>
        <v/>
      </c>
      <c r="AA40" s="210"/>
      <c r="AB40" s="221" t="str">
        <f ca="1">IF(AND('Mapa final'!$H$28="Muy Baja",'Mapa final'!$L$28="Mayor"),CONCATENATE("R",'Mapa final'!$A$28),"")</f>
        <v/>
      </c>
      <c r="AC40" s="214"/>
      <c r="AD40" s="209" t="str">
        <f ca="1">IF(AND('Mapa final'!$H$34="Muy Baja",'Mapa final'!$L$34="Mayor"),CONCATENATE("R",'Mapa final'!$A$34),"")</f>
        <v/>
      </c>
      <c r="AE40" s="214"/>
      <c r="AF40" s="209" t="str">
        <f ca="1">IF(AND('Mapa final'!$H$40="Muy Baja",'Mapa final'!$L$40="Mayor"),CONCATENATE("R",'Mapa final'!$A$40),"")</f>
        <v/>
      </c>
      <c r="AG40" s="210"/>
      <c r="AH40" s="213" t="str">
        <f ca="1">IF(AND('Mapa final'!$H$28="Muy Baja",'Mapa final'!$L$28="Catastrófico"),CONCATENATE("R",'Mapa final'!$A$28),"")</f>
        <v/>
      </c>
      <c r="AI40" s="214"/>
      <c r="AJ40" s="217" t="str">
        <f ca="1">IF(AND('Mapa final'!$H$34="Muy Baja",'Mapa final'!$L$34="Catastrófico"),CONCATENATE("R",'Mapa final'!$A$34),"")</f>
        <v/>
      </c>
      <c r="AK40" s="214"/>
      <c r="AL40" s="217" t="str">
        <f ca="1">IF(AND('Mapa final'!$H$40="Muy Baja",'Mapa final'!$L$40="Catastrófico"),CONCATENATE("R",'Mapa final'!$A$40),"")</f>
        <v/>
      </c>
      <c r="AM40" s="210"/>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54"/>
      <c r="C41" s="145"/>
      <c r="D41" s="146"/>
      <c r="E41" s="157"/>
      <c r="F41" s="145"/>
      <c r="G41" s="145"/>
      <c r="H41" s="145"/>
      <c r="I41" s="146"/>
      <c r="J41" s="215"/>
      <c r="K41" s="216"/>
      <c r="L41" s="211"/>
      <c r="M41" s="216"/>
      <c r="N41" s="211"/>
      <c r="O41" s="212"/>
      <c r="P41" s="215"/>
      <c r="Q41" s="216"/>
      <c r="R41" s="211"/>
      <c r="S41" s="216"/>
      <c r="T41" s="211"/>
      <c r="U41" s="212"/>
      <c r="V41" s="215"/>
      <c r="W41" s="216"/>
      <c r="X41" s="211"/>
      <c r="Y41" s="216"/>
      <c r="Z41" s="211"/>
      <c r="AA41" s="212"/>
      <c r="AB41" s="215"/>
      <c r="AC41" s="216"/>
      <c r="AD41" s="211"/>
      <c r="AE41" s="216"/>
      <c r="AF41" s="211"/>
      <c r="AG41" s="212"/>
      <c r="AH41" s="215"/>
      <c r="AI41" s="216"/>
      <c r="AJ41" s="211"/>
      <c r="AK41" s="216"/>
      <c r="AL41" s="211"/>
      <c r="AM41" s="212"/>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54"/>
      <c r="C42" s="145"/>
      <c r="D42" s="146"/>
      <c r="E42" s="157"/>
      <c r="F42" s="145"/>
      <c r="G42" s="145"/>
      <c r="H42" s="145"/>
      <c r="I42" s="146"/>
      <c r="J42" s="249" t="str">
        <f ca="1">IF(AND('Mapa final'!$H$46="Muy Baja",'Mapa final'!$L$46="Leve"),CONCATENATE("R",'Mapa final'!$A$46),"")</f>
        <v/>
      </c>
      <c r="K42" s="214"/>
      <c r="L42" s="231" t="str">
        <f ca="1">IF(AND('Mapa final'!$H$52="Muy Baja",'Mapa final'!$L$52="Leve"),CONCATENATE("R",'Mapa final'!$A$52),"")</f>
        <v/>
      </c>
      <c r="M42" s="214"/>
      <c r="N42" s="231" t="str">
        <f ca="1">IF(AND('Mapa final'!$H$58="Muy Baja",'Mapa final'!$L$58="Leve"),CONCATENATE("R",'Mapa final'!$A$58),"")</f>
        <v/>
      </c>
      <c r="O42" s="210"/>
      <c r="P42" s="249" t="str">
        <f ca="1">IF(AND('Mapa final'!$H$46="Muy Baja",'Mapa final'!$L$46="Menor"),CONCATENATE("R",'Mapa final'!$A$46),"")</f>
        <v/>
      </c>
      <c r="Q42" s="214"/>
      <c r="R42" s="231" t="str">
        <f ca="1">IF(AND('Mapa final'!$H$52="Muy Baja",'Mapa final'!$L$52="Menor"),CONCATENATE("R",'Mapa final'!$A$52),"")</f>
        <v/>
      </c>
      <c r="S42" s="214"/>
      <c r="T42" s="231" t="str">
        <f ca="1">IF(AND('Mapa final'!$H$58="Muy Baja",'Mapa final'!$L$58="Menor"),CONCATENATE("R",'Mapa final'!$A$58),"")</f>
        <v/>
      </c>
      <c r="U42" s="210"/>
      <c r="V42" s="233" t="str">
        <f ca="1">IF(AND('Mapa final'!$H$46="Muy Baja",'Mapa final'!$L$46="Moderado"),CONCATENATE("R",'Mapa final'!$A$46),"")</f>
        <v/>
      </c>
      <c r="W42" s="214"/>
      <c r="X42" s="232" t="str">
        <f ca="1">IF(AND('Mapa final'!$H$52="Muy Baja",'Mapa final'!$L$52="Moderado"),CONCATENATE("R",'Mapa final'!$A$52),"")</f>
        <v/>
      </c>
      <c r="Y42" s="214"/>
      <c r="Z42" s="232" t="str">
        <f ca="1">IF(AND('Mapa final'!$H$58="Muy Baja",'Mapa final'!$L$58="Moderado"),CONCATENATE("R",'Mapa final'!$A$58),"")</f>
        <v/>
      </c>
      <c r="AA42" s="210"/>
      <c r="AB42" s="221" t="str">
        <f ca="1">IF(AND('Mapa final'!$H$46="Muy Baja",'Mapa final'!$L$46="Mayor"),CONCATENATE("R",'Mapa final'!$A$46),"")</f>
        <v/>
      </c>
      <c r="AC42" s="214"/>
      <c r="AD42" s="209" t="str">
        <f ca="1">IF(AND('Mapa final'!$H$52="Muy Baja",'Mapa final'!$L$52="Mayor"),CONCATENATE("R",'Mapa final'!$A$52),"")</f>
        <v/>
      </c>
      <c r="AE42" s="214"/>
      <c r="AF42" s="209" t="str">
        <f ca="1">IF(AND('Mapa final'!$H$58="Muy Baja",'Mapa final'!$L$58="Mayor"),CONCATENATE("R",'Mapa final'!$A$58),"")</f>
        <v/>
      </c>
      <c r="AG42" s="210"/>
      <c r="AH42" s="213" t="str">
        <f ca="1">IF(AND('Mapa final'!$H$46="Muy Baja",'Mapa final'!$L$46="Catastrófico"),CONCATENATE("R",'Mapa final'!$A$46),"")</f>
        <v/>
      </c>
      <c r="AI42" s="214"/>
      <c r="AJ42" s="217" t="str">
        <f ca="1">IF(AND('Mapa final'!$H$52="Muy Baja",'Mapa final'!$L$52="Catastrófico"),CONCATENATE("R",'Mapa final'!$A$52),"")</f>
        <v/>
      </c>
      <c r="AK42" s="214"/>
      <c r="AL42" s="217" t="str">
        <f ca="1">IF(AND('Mapa final'!$H$58="Muy Baja",'Mapa final'!$L$58="Catastrófico"),CONCATENATE("R",'Mapa final'!$A$58),"")</f>
        <v/>
      </c>
      <c r="AM42" s="210"/>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54"/>
      <c r="C43" s="145"/>
      <c r="D43" s="146"/>
      <c r="E43" s="157"/>
      <c r="F43" s="145"/>
      <c r="G43" s="145"/>
      <c r="H43" s="145"/>
      <c r="I43" s="146"/>
      <c r="J43" s="215"/>
      <c r="K43" s="216"/>
      <c r="L43" s="211"/>
      <c r="M43" s="216"/>
      <c r="N43" s="211"/>
      <c r="O43" s="212"/>
      <c r="P43" s="215"/>
      <c r="Q43" s="216"/>
      <c r="R43" s="211"/>
      <c r="S43" s="216"/>
      <c r="T43" s="211"/>
      <c r="U43" s="212"/>
      <c r="V43" s="215"/>
      <c r="W43" s="216"/>
      <c r="X43" s="211"/>
      <c r="Y43" s="216"/>
      <c r="Z43" s="211"/>
      <c r="AA43" s="212"/>
      <c r="AB43" s="215"/>
      <c r="AC43" s="216"/>
      <c r="AD43" s="211"/>
      <c r="AE43" s="216"/>
      <c r="AF43" s="211"/>
      <c r="AG43" s="212"/>
      <c r="AH43" s="215"/>
      <c r="AI43" s="216"/>
      <c r="AJ43" s="211"/>
      <c r="AK43" s="216"/>
      <c r="AL43" s="211"/>
      <c r="AM43" s="212"/>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54"/>
      <c r="C44" s="145"/>
      <c r="D44" s="146"/>
      <c r="E44" s="157"/>
      <c r="F44" s="145"/>
      <c r="G44" s="145"/>
      <c r="H44" s="145"/>
      <c r="I44" s="146"/>
      <c r="J44" s="249" t="str">
        <f ca="1">IF(AND('Mapa final'!$H$64="Muy Baja",'Mapa final'!$L$64="Leve"),CONCATENATE("R",'Mapa final'!$A$64),"")</f>
        <v/>
      </c>
      <c r="K44" s="214"/>
      <c r="L44" s="231" t="str">
        <f>IF(AND('Mapa final'!$H$70="Muy Baja",'Mapa final'!$L$70="Leve"),CONCATENATE("R",'Mapa final'!$A$70),"")</f>
        <v/>
      </c>
      <c r="M44" s="214"/>
      <c r="N44" s="231" t="str">
        <f>IF(AND('Mapa final'!$H$76="Muy Baja",'Mapa final'!$L$76="Leve"),CONCATENATE("R",'Mapa final'!$A$76),"")</f>
        <v/>
      </c>
      <c r="O44" s="210"/>
      <c r="P44" s="249" t="str">
        <f ca="1">IF(AND('Mapa final'!$H$64="Muy Baja",'Mapa final'!$L$64="Menor"),CONCATENATE("R",'Mapa final'!$A$64),"")</f>
        <v/>
      </c>
      <c r="Q44" s="214"/>
      <c r="R44" s="231" t="str">
        <f>IF(AND('Mapa final'!$H$70="Muy Baja",'Mapa final'!$L$70="Menor"),CONCATENATE("R",'Mapa final'!$A$70),"")</f>
        <v/>
      </c>
      <c r="S44" s="214"/>
      <c r="T44" s="231" t="str">
        <f>IF(AND('Mapa final'!$H$76="Muy Baja",'Mapa final'!$L$76="Menor"),CONCATENATE("R",'Mapa final'!$A$76),"")</f>
        <v/>
      </c>
      <c r="U44" s="210"/>
      <c r="V44" s="233" t="str">
        <f ca="1">IF(AND('Mapa final'!$H$64="Muy Baja",'Mapa final'!$L$64="Moderado"),CONCATENATE("R",'Mapa final'!$A$64),"")</f>
        <v/>
      </c>
      <c r="W44" s="214"/>
      <c r="X44" s="232" t="str">
        <f>IF(AND('Mapa final'!$H$70="Muy Baja",'Mapa final'!$L$70="Moderado"),CONCATENATE("R",'Mapa final'!$A$70),"")</f>
        <v/>
      </c>
      <c r="Y44" s="214"/>
      <c r="Z44" s="232" t="str">
        <f>IF(AND('Mapa final'!$H$76="Muy Baja",'Mapa final'!$L$76="Moderado"),CONCATENATE("R",'Mapa final'!$A$76),"")</f>
        <v/>
      </c>
      <c r="AA44" s="210"/>
      <c r="AB44" s="221" t="str">
        <f ca="1">IF(AND('Mapa final'!$H$64="Muy Baja",'Mapa final'!$L$64="Mayor"),CONCATENATE("R",'Mapa final'!$A$64),"")</f>
        <v/>
      </c>
      <c r="AC44" s="214"/>
      <c r="AD44" s="209" t="str">
        <f>IF(AND('Mapa final'!$H$70="Muy Baja",'Mapa final'!$L$70="Mayor"),CONCATENATE("R",'Mapa final'!$A$70),"")</f>
        <v/>
      </c>
      <c r="AE44" s="214"/>
      <c r="AF44" s="209" t="str">
        <f>IF(AND('Mapa final'!$H$76="Muy Baja",'Mapa final'!$L$76="Mayor"),CONCATENATE("R",'Mapa final'!$A$76),"")</f>
        <v/>
      </c>
      <c r="AG44" s="210"/>
      <c r="AH44" s="213" t="str">
        <f ca="1">IF(AND('Mapa final'!$H$64="Muy Baja",'Mapa final'!$L$64="Catastrófico"),CONCATENATE("R",'Mapa final'!$A$64),"")</f>
        <v/>
      </c>
      <c r="AI44" s="214"/>
      <c r="AJ44" s="217" t="str">
        <f>IF(AND('Mapa final'!$H$70="Muy Baja",'Mapa final'!$L$70="Catastrófico"),CONCATENATE("R",'Mapa final'!$A$70),"")</f>
        <v/>
      </c>
      <c r="AK44" s="214"/>
      <c r="AL44" s="217" t="str">
        <f>IF(AND('Mapa final'!$H$76="Muy Baja",'Mapa final'!$L$76="Catastrófico"),CONCATENATE("R",'Mapa final'!$A$76),"")</f>
        <v/>
      </c>
      <c r="AM44" s="210"/>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11"/>
      <c r="C45" s="256"/>
      <c r="D45" s="212"/>
      <c r="E45" s="223"/>
      <c r="F45" s="247"/>
      <c r="G45" s="247"/>
      <c r="H45" s="247"/>
      <c r="I45" s="226"/>
      <c r="J45" s="223"/>
      <c r="K45" s="224"/>
      <c r="L45" s="225"/>
      <c r="M45" s="224"/>
      <c r="N45" s="225"/>
      <c r="O45" s="226"/>
      <c r="P45" s="223"/>
      <c r="Q45" s="224"/>
      <c r="R45" s="225"/>
      <c r="S45" s="224"/>
      <c r="T45" s="225"/>
      <c r="U45" s="226"/>
      <c r="V45" s="223"/>
      <c r="W45" s="224"/>
      <c r="X45" s="225"/>
      <c r="Y45" s="224"/>
      <c r="Z45" s="225"/>
      <c r="AA45" s="226"/>
      <c r="AB45" s="223"/>
      <c r="AC45" s="224"/>
      <c r="AD45" s="225"/>
      <c r="AE45" s="224"/>
      <c r="AF45" s="225"/>
      <c r="AG45" s="226"/>
      <c r="AH45" s="223"/>
      <c r="AI45" s="224"/>
      <c r="AJ45" s="225"/>
      <c r="AK45" s="224"/>
      <c r="AL45" s="225"/>
      <c r="AM45" s="226"/>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45" t="s">
        <v>121</v>
      </c>
      <c r="K46" s="246"/>
      <c r="L46" s="246"/>
      <c r="M46" s="246"/>
      <c r="N46" s="246"/>
      <c r="O46" s="228"/>
      <c r="P46" s="245" t="s">
        <v>122</v>
      </c>
      <c r="Q46" s="246"/>
      <c r="R46" s="246"/>
      <c r="S46" s="246"/>
      <c r="T46" s="246"/>
      <c r="U46" s="228"/>
      <c r="V46" s="245" t="s">
        <v>123</v>
      </c>
      <c r="W46" s="246"/>
      <c r="X46" s="246"/>
      <c r="Y46" s="246"/>
      <c r="Z46" s="246"/>
      <c r="AA46" s="228"/>
      <c r="AB46" s="245" t="s">
        <v>124</v>
      </c>
      <c r="AC46" s="246"/>
      <c r="AD46" s="246"/>
      <c r="AE46" s="246"/>
      <c r="AF46" s="246"/>
      <c r="AG46" s="228"/>
      <c r="AH46" s="245" t="s">
        <v>125</v>
      </c>
      <c r="AI46" s="246"/>
      <c r="AJ46" s="246"/>
      <c r="AK46" s="246"/>
      <c r="AL46" s="246"/>
      <c r="AM46" s="228"/>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7"/>
      <c r="K47" s="145"/>
      <c r="L47" s="145"/>
      <c r="M47" s="145"/>
      <c r="N47" s="145"/>
      <c r="O47" s="146"/>
      <c r="P47" s="157"/>
      <c r="Q47" s="145"/>
      <c r="R47" s="145"/>
      <c r="S47" s="145"/>
      <c r="T47" s="145"/>
      <c r="U47" s="146"/>
      <c r="V47" s="157"/>
      <c r="W47" s="145"/>
      <c r="X47" s="145"/>
      <c r="Y47" s="145"/>
      <c r="Z47" s="145"/>
      <c r="AA47" s="146"/>
      <c r="AB47" s="157"/>
      <c r="AC47" s="145"/>
      <c r="AD47" s="145"/>
      <c r="AE47" s="145"/>
      <c r="AF47" s="145"/>
      <c r="AG47" s="146"/>
      <c r="AH47" s="157"/>
      <c r="AI47" s="145"/>
      <c r="AJ47" s="145"/>
      <c r="AK47" s="145"/>
      <c r="AL47" s="145"/>
      <c r="AM47" s="146"/>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7"/>
      <c r="K48" s="145"/>
      <c r="L48" s="145"/>
      <c r="M48" s="145"/>
      <c r="N48" s="145"/>
      <c r="O48" s="146"/>
      <c r="P48" s="157"/>
      <c r="Q48" s="145"/>
      <c r="R48" s="145"/>
      <c r="S48" s="145"/>
      <c r="T48" s="145"/>
      <c r="U48" s="146"/>
      <c r="V48" s="157"/>
      <c r="W48" s="145"/>
      <c r="X48" s="145"/>
      <c r="Y48" s="145"/>
      <c r="Z48" s="145"/>
      <c r="AA48" s="146"/>
      <c r="AB48" s="157"/>
      <c r="AC48" s="145"/>
      <c r="AD48" s="145"/>
      <c r="AE48" s="145"/>
      <c r="AF48" s="145"/>
      <c r="AG48" s="146"/>
      <c r="AH48" s="157"/>
      <c r="AI48" s="145"/>
      <c r="AJ48" s="145"/>
      <c r="AK48" s="145"/>
      <c r="AL48" s="145"/>
      <c r="AM48" s="146"/>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7"/>
      <c r="K49" s="145"/>
      <c r="L49" s="145"/>
      <c r="M49" s="145"/>
      <c r="N49" s="145"/>
      <c r="O49" s="146"/>
      <c r="P49" s="157"/>
      <c r="Q49" s="145"/>
      <c r="R49" s="145"/>
      <c r="S49" s="145"/>
      <c r="T49" s="145"/>
      <c r="U49" s="146"/>
      <c r="V49" s="157"/>
      <c r="W49" s="145"/>
      <c r="X49" s="145"/>
      <c r="Y49" s="145"/>
      <c r="Z49" s="145"/>
      <c r="AA49" s="146"/>
      <c r="AB49" s="157"/>
      <c r="AC49" s="145"/>
      <c r="AD49" s="145"/>
      <c r="AE49" s="145"/>
      <c r="AF49" s="145"/>
      <c r="AG49" s="146"/>
      <c r="AH49" s="157"/>
      <c r="AI49" s="145"/>
      <c r="AJ49" s="145"/>
      <c r="AK49" s="145"/>
      <c r="AL49" s="145"/>
      <c r="AM49" s="146"/>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7"/>
      <c r="K50" s="145"/>
      <c r="L50" s="145"/>
      <c r="M50" s="145"/>
      <c r="N50" s="145"/>
      <c r="O50" s="146"/>
      <c r="P50" s="157"/>
      <c r="Q50" s="145"/>
      <c r="R50" s="145"/>
      <c r="S50" s="145"/>
      <c r="T50" s="145"/>
      <c r="U50" s="146"/>
      <c r="V50" s="157"/>
      <c r="W50" s="145"/>
      <c r="X50" s="145"/>
      <c r="Y50" s="145"/>
      <c r="Z50" s="145"/>
      <c r="AA50" s="146"/>
      <c r="AB50" s="157"/>
      <c r="AC50" s="145"/>
      <c r="AD50" s="145"/>
      <c r="AE50" s="145"/>
      <c r="AF50" s="145"/>
      <c r="AG50" s="146"/>
      <c r="AH50" s="157"/>
      <c r="AI50" s="145"/>
      <c r="AJ50" s="145"/>
      <c r="AK50" s="145"/>
      <c r="AL50" s="145"/>
      <c r="AM50" s="146"/>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3"/>
      <c r="K51" s="247"/>
      <c r="L51" s="247"/>
      <c r="M51" s="247"/>
      <c r="N51" s="247"/>
      <c r="O51" s="226"/>
      <c r="P51" s="223"/>
      <c r="Q51" s="247"/>
      <c r="R51" s="247"/>
      <c r="S51" s="247"/>
      <c r="T51" s="247"/>
      <c r="U51" s="226"/>
      <c r="V51" s="223"/>
      <c r="W51" s="247"/>
      <c r="X51" s="247"/>
      <c r="Y51" s="247"/>
      <c r="Z51" s="247"/>
      <c r="AA51" s="226"/>
      <c r="AB51" s="223"/>
      <c r="AC51" s="247"/>
      <c r="AD51" s="247"/>
      <c r="AE51" s="247"/>
      <c r="AF51" s="247"/>
      <c r="AG51" s="226"/>
      <c r="AH51" s="223"/>
      <c r="AI51" s="247"/>
      <c r="AJ51" s="247"/>
      <c r="AK51" s="247"/>
      <c r="AL51" s="247"/>
      <c r="AM51" s="226"/>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1"/>
      <c r="AV53" s="1"/>
      <c r="AW53" s="1"/>
      <c r="AX53" s="1"/>
      <c r="AY53" s="1"/>
      <c r="AZ53" s="1"/>
      <c r="BA53" s="1"/>
      <c r="BB53" s="1"/>
      <c r="BC53" s="1"/>
      <c r="BD53" s="1"/>
      <c r="BE53" s="1"/>
      <c r="BF53" s="1"/>
      <c r="BG53" s="1"/>
      <c r="BH53" s="1"/>
      <c r="BI53" s="1"/>
    </row>
    <row r="54" spans="1:61" ht="15" customHeight="1" x14ac:dyDescent="0.25">
      <c r="A54" s="1"/>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3" t="s">
        <v>126</v>
      </c>
      <c r="C2" s="145"/>
      <c r="D2" s="145"/>
      <c r="E2" s="145"/>
      <c r="F2" s="145"/>
      <c r="G2" s="145"/>
      <c r="H2" s="145"/>
      <c r="I2" s="145"/>
      <c r="J2" s="252" t="s">
        <v>15</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14"/>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5"/>
      <c r="C3" s="145"/>
      <c r="D3" s="145"/>
      <c r="E3" s="145"/>
      <c r="F3" s="145"/>
      <c r="G3" s="145"/>
      <c r="H3" s="145"/>
      <c r="I3" s="145"/>
      <c r="J3" s="254"/>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25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5"/>
      <c r="C4" s="145"/>
      <c r="D4" s="145"/>
      <c r="E4" s="145"/>
      <c r="F4" s="145"/>
      <c r="G4" s="145"/>
      <c r="H4" s="145"/>
      <c r="I4" s="145"/>
      <c r="J4" s="211"/>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16"/>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7" t="s">
        <v>111</v>
      </c>
      <c r="C6" s="253"/>
      <c r="D6" s="210"/>
      <c r="E6" s="262" t="s">
        <v>112</v>
      </c>
      <c r="F6" s="246"/>
      <c r="G6" s="246"/>
      <c r="H6" s="246"/>
      <c r="I6" s="228"/>
      <c r="J6" s="51" t="str">
        <f ca="1">IF(AND('Mapa final'!$Y$10="Muy Alta",'Mapa final'!$AA$10="Leve"),CONCATENATE("R1C",'Mapa final'!$O$10),"")</f>
        <v/>
      </c>
      <c r="K6" s="52" t="str">
        <f ca="1">IF(AND('Mapa final'!$Y$11="Muy Alta",'Mapa final'!$AA$11="Leve"),CONCATENATE("R1C",'Mapa final'!$O$11),"")</f>
        <v/>
      </c>
      <c r="L6" s="52" t="str">
        <f ca="1">IF(AND('Mapa final'!$Y$12="Muy Alta",'Mapa final'!$AA$12="Leve"),CONCATENATE("R1C",'Mapa final'!$O$12),"")</f>
        <v/>
      </c>
      <c r="M6" s="52" t="str">
        <f>IF(AND('Mapa final'!$Y$13="Muy Alta",'Mapa final'!$AA$13="Leve"),CONCATENATE("R1C",'Mapa final'!$O$13),"")</f>
        <v/>
      </c>
      <c r="N6" s="52" t="str">
        <f>IF(AND('Mapa final'!$Y$14="Muy Alta",'Mapa final'!$AA$14="Leve"),CONCATENATE("R1C",'Mapa final'!$O$14),"")</f>
        <v/>
      </c>
      <c r="O6" s="53" t="str">
        <f>IF(AND('Mapa final'!$Y$15="Muy Alta",'Mapa final'!$AA$15="Leve"),CONCATENATE("R1C",'Mapa final'!$O$15),"")</f>
        <v/>
      </c>
      <c r="P6" s="51" t="str">
        <f ca="1">IF(AND('Mapa final'!$Y$10="Muy Alta",'Mapa final'!$AA$10="Menor"),CONCATENATE("R1C",'Mapa final'!$O$10),"")</f>
        <v/>
      </c>
      <c r="Q6" s="52" t="str">
        <f ca="1">IF(AND('Mapa final'!$Y$11="Muy Alta",'Mapa final'!$AA$11="Menor"),CONCATENATE("R1C",'Mapa final'!$O$11),"")</f>
        <v/>
      </c>
      <c r="R6" s="52" t="str">
        <f ca="1">IF(AND('Mapa final'!$Y$12="Muy Alta",'Mapa final'!$AA$12="Menor"),CONCATENATE("R1C",'Mapa final'!$O$12),"")</f>
        <v/>
      </c>
      <c r="S6" s="52" t="str">
        <f>IF(AND('Mapa final'!$Y$13="Muy Alta",'Mapa final'!$AA$13="Menor"),CONCATENATE("R1C",'Mapa final'!$O$13),"")</f>
        <v/>
      </c>
      <c r="T6" s="52" t="str">
        <f>IF(AND('Mapa final'!$Y$14="Muy Alta",'Mapa final'!$AA$14="Menor"),CONCATENATE("R1C",'Mapa final'!$O$14),"")</f>
        <v/>
      </c>
      <c r="U6" s="53" t="str">
        <f>IF(AND('Mapa final'!$Y$15="Muy Alta",'Mapa final'!$AA$15="Menor"),CONCATENATE("R1C",'Mapa final'!$O$15),"")</f>
        <v/>
      </c>
      <c r="V6" s="51" t="str">
        <f ca="1">IF(AND('Mapa final'!$Y$10="Muy Alta",'Mapa final'!$AA$10="Moderado"),CONCATENATE("R1C",'Mapa final'!$O$10),"")</f>
        <v/>
      </c>
      <c r="W6" s="52" t="str">
        <f ca="1">IF(AND('Mapa final'!$Y$11="Muy Alta",'Mapa final'!$AA$11="Moderado"),CONCATENATE("R1C",'Mapa final'!$O$11),"")</f>
        <v/>
      </c>
      <c r="X6" s="52" t="str">
        <f ca="1">IF(AND('Mapa final'!$Y$12="Muy Alta",'Mapa final'!$AA$12="Moderado"),CONCATENATE("R1C",'Mapa final'!$O$12),"")</f>
        <v/>
      </c>
      <c r="Y6" s="52" t="str">
        <f>IF(AND('Mapa final'!$Y$13="Muy Alta",'Mapa final'!$AA$13="Moderado"),CONCATENATE("R1C",'Mapa final'!$O$13),"")</f>
        <v/>
      </c>
      <c r="Z6" s="52" t="str">
        <f>IF(AND('Mapa final'!$Y$14="Muy Alta",'Mapa final'!$AA$14="Moderado"),CONCATENATE("R1C",'Mapa final'!$O$14),"")</f>
        <v/>
      </c>
      <c r="AA6" s="53" t="str">
        <f>IF(AND('Mapa final'!$Y$15="Muy Alta",'Mapa final'!$AA$15="Moderado"),CONCATENATE("R1C",'Mapa final'!$O$15),"")</f>
        <v/>
      </c>
      <c r="AB6" s="51" t="str">
        <f ca="1">IF(AND('Mapa final'!$Y$10="Muy Alta",'Mapa final'!$AA$10="Mayor"),CONCATENATE("R1C",'Mapa final'!$O$10),"")</f>
        <v/>
      </c>
      <c r="AC6" s="52" t="str">
        <f ca="1">IF(AND('Mapa final'!$Y$11="Muy Alta",'Mapa final'!$AA$11="Mayor"),CONCATENATE("R1C",'Mapa final'!$O$11),"")</f>
        <v/>
      </c>
      <c r="AD6" s="52" t="str">
        <f ca="1">IF(AND('Mapa final'!$Y$12="Muy Alta",'Mapa final'!$AA$12="Mayor"),CONCATENATE("R1C",'Mapa final'!$O$12),"")</f>
        <v/>
      </c>
      <c r="AE6" s="52" t="str">
        <f>IF(AND('Mapa final'!$Y$13="Muy Alta",'Mapa final'!$AA$13="Mayor"),CONCATENATE("R1C",'Mapa final'!$O$13),"")</f>
        <v/>
      </c>
      <c r="AF6" s="52" t="str">
        <f>IF(AND('Mapa final'!$Y$14="Muy Alta",'Mapa final'!$AA$14="Mayor"),CONCATENATE("R1C",'Mapa final'!$O$14),"")</f>
        <v/>
      </c>
      <c r="AG6" s="53" t="str">
        <f>IF(AND('Mapa final'!$Y$15="Muy Alta",'Mapa final'!$AA$15="Mayor"),CONCATENATE("R1C",'Mapa final'!$O$15),"")</f>
        <v/>
      </c>
      <c r="AH6" s="54" t="str">
        <f ca="1">IF(AND('Mapa final'!$Y$10="Muy Alta",'Mapa final'!$AA$10="Catastrófico"),CONCATENATE("R1C",'Mapa final'!$O$10),"")</f>
        <v/>
      </c>
      <c r="AI6" s="55" t="str">
        <f ca="1">IF(AND('Mapa final'!$Y$11="Muy Alta",'Mapa final'!$AA$11="Catastrófico"),CONCATENATE("R1C",'Mapa final'!$O$11),"")</f>
        <v/>
      </c>
      <c r="AJ6" s="55" t="str">
        <f ca="1">IF(AND('Mapa final'!$Y$12="Muy Alta",'Mapa final'!$AA$12="Catastrófico"),CONCATENATE("R1C",'Mapa final'!$O$12),"")</f>
        <v/>
      </c>
      <c r="AK6" s="55" t="str">
        <f>IF(AND('Mapa final'!$Y$13="Muy Alta",'Mapa final'!$AA$13="Catastrófico"),CONCATENATE("R1C",'Mapa final'!$O$13),"")</f>
        <v/>
      </c>
      <c r="AL6" s="55" t="str">
        <f>IF(AND('Mapa final'!$Y$14="Muy Alta",'Mapa final'!$AA$14="Catastrófico"),CONCATENATE("R1C",'Mapa final'!$O$14),"")</f>
        <v/>
      </c>
      <c r="AM6" s="56" t="str">
        <f>IF(AND('Mapa final'!$Y$15="Muy Alta",'Mapa final'!$AA$15="Catastrófico"),CONCATENATE("R1C",'Mapa final'!$O$15),"")</f>
        <v/>
      </c>
      <c r="AN6" s="1"/>
      <c r="AO6" s="260" t="s">
        <v>113</v>
      </c>
      <c r="AP6" s="235"/>
      <c r="AQ6" s="235"/>
      <c r="AR6" s="235"/>
      <c r="AS6" s="235"/>
      <c r="AT6" s="236"/>
      <c r="AU6" s="1"/>
      <c r="AV6" s="1"/>
      <c r="AW6" s="1"/>
      <c r="AX6" s="1"/>
      <c r="AY6" s="1"/>
      <c r="AZ6" s="1"/>
      <c r="BA6" s="1"/>
      <c r="BB6" s="1"/>
      <c r="BC6" s="1"/>
      <c r="BD6" s="1"/>
      <c r="BE6" s="1"/>
      <c r="BF6" s="1"/>
      <c r="BG6" s="1"/>
      <c r="BH6" s="1"/>
      <c r="BI6" s="1"/>
    </row>
    <row r="7" spans="1:61" ht="15" customHeight="1" x14ac:dyDescent="0.25">
      <c r="A7" s="1"/>
      <c r="B7" s="254"/>
      <c r="C7" s="145"/>
      <c r="D7" s="146"/>
      <c r="E7" s="157"/>
      <c r="F7" s="145"/>
      <c r="G7" s="145"/>
      <c r="H7" s="145"/>
      <c r="I7" s="146"/>
      <c r="J7" s="57" t="str">
        <f>IF(AND('Mapa final'!$Y$16="Muy Alta",'Mapa final'!$AA$16="Leve"),CONCATENATE("R2C",'Mapa final'!$O$16),"")</f>
        <v/>
      </c>
      <c r="K7" s="58" t="str">
        <f>IF(AND('Mapa final'!$Y$17="Muy Alta",'Mapa final'!$AA$17="Leve"),CONCATENATE("R2C",'Mapa final'!$O$17),"")</f>
        <v/>
      </c>
      <c r="L7" s="58" t="str">
        <f>IF(AND('Mapa final'!$Y$18="Muy Alta",'Mapa final'!$AA$18="Leve"),CONCATENATE("R2C",'Mapa final'!$O$18),"")</f>
        <v/>
      </c>
      <c r="M7" s="58" t="str">
        <f>IF(AND('Mapa final'!$Y$19="Muy Alta",'Mapa final'!$AA$19="Leve"),CONCATENATE("R2C",'Mapa final'!$O$19),"")</f>
        <v/>
      </c>
      <c r="N7" s="58" t="str">
        <f>IF(AND('Mapa final'!$Y$20="Muy Alta",'Mapa final'!$AA$20="Leve"),CONCATENATE("R2C",'Mapa final'!$O$20),"")</f>
        <v/>
      </c>
      <c r="O7" s="59" t="str">
        <f>IF(AND('Mapa final'!$Y$21="Muy Alta",'Mapa final'!$AA$21="Leve"),CONCATENATE("R2C",'Mapa final'!$O$21),"")</f>
        <v/>
      </c>
      <c r="P7" s="57" t="str">
        <f>IF(AND('Mapa final'!$Y$16="Muy Alta",'Mapa final'!$AA$16="Menor"),CONCATENATE("R2C",'Mapa final'!$O$16),"")</f>
        <v/>
      </c>
      <c r="Q7" s="58" t="str">
        <f>IF(AND('Mapa final'!$Y$17="Muy Alta",'Mapa final'!$AA$17="Menor"),CONCATENATE("R2C",'Mapa final'!$O$17),"")</f>
        <v/>
      </c>
      <c r="R7" s="58" t="str">
        <f>IF(AND('Mapa final'!$Y$18="Muy Alta",'Mapa final'!$AA$18="Menor"),CONCATENATE("R2C",'Mapa final'!$O$18),"")</f>
        <v/>
      </c>
      <c r="S7" s="58" t="str">
        <f>IF(AND('Mapa final'!$Y$19="Muy Alta",'Mapa final'!$AA$19="Menor"),CONCATENATE("R2C",'Mapa final'!$O$19),"")</f>
        <v/>
      </c>
      <c r="T7" s="58" t="str">
        <f>IF(AND('Mapa final'!$Y$20="Muy Alta",'Mapa final'!$AA$20="Menor"),CONCATENATE("R2C",'Mapa final'!$O$20),"")</f>
        <v/>
      </c>
      <c r="U7" s="59" t="str">
        <f>IF(AND('Mapa final'!$Y$21="Muy Alta",'Mapa final'!$AA$21="Menor"),CONCATENATE("R2C",'Mapa final'!$O$21),"")</f>
        <v/>
      </c>
      <c r="V7" s="57" t="str">
        <f>IF(AND('Mapa final'!$Y$16="Muy Alta",'Mapa final'!$AA$16="Moderado"),CONCATENATE("R2C",'Mapa final'!$O$16),"")</f>
        <v/>
      </c>
      <c r="W7" s="58" t="str">
        <f>IF(AND('Mapa final'!$Y$17="Muy Alta",'Mapa final'!$AA$17="Moderado"),CONCATENATE("R2C",'Mapa final'!$O$17),"")</f>
        <v/>
      </c>
      <c r="X7" s="58" t="str">
        <f>IF(AND('Mapa final'!$Y$18="Muy Alta",'Mapa final'!$AA$18="Moderado"),CONCATENATE("R2C",'Mapa final'!$O$18),"")</f>
        <v/>
      </c>
      <c r="Y7" s="58" t="str">
        <f>IF(AND('Mapa final'!$Y$19="Muy Alta",'Mapa final'!$AA$19="Moderado"),CONCATENATE("R2C",'Mapa final'!$O$19),"")</f>
        <v/>
      </c>
      <c r="Z7" s="58" t="str">
        <f>IF(AND('Mapa final'!$Y$20="Muy Alta",'Mapa final'!$AA$20="Moderado"),CONCATENATE("R2C",'Mapa final'!$O$20),"")</f>
        <v/>
      </c>
      <c r="AA7" s="59" t="str">
        <f>IF(AND('Mapa final'!$Y$21="Muy Alta",'Mapa final'!$AA$21="Moderado"),CONCATENATE("R2C",'Mapa final'!$O$21),"")</f>
        <v/>
      </c>
      <c r="AB7" s="57" t="str">
        <f>IF(AND('Mapa final'!$Y$16="Muy Alta",'Mapa final'!$AA$16="Mayor"),CONCATENATE("R2C",'Mapa final'!$O$16),"")</f>
        <v/>
      </c>
      <c r="AC7" s="58" t="str">
        <f>IF(AND('Mapa final'!$Y$17="Muy Alta",'Mapa final'!$AA$17="Mayor"),CONCATENATE("R2C",'Mapa final'!$O$17),"")</f>
        <v/>
      </c>
      <c r="AD7" s="58" t="str">
        <f>IF(AND('Mapa final'!$Y$18="Muy Alta",'Mapa final'!$AA$18="Mayor"),CONCATENATE("R2C",'Mapa final'!$O$18),"")</f>
        <v/>
      </c>
      <c r="AE7" s="58" t="str">
        <f>IF(AND('Mapa final'!$Y$19="Muy Alta",'Mapa final'!$AA$19="Mayor"),CONCATENATE("R2C",'Mapa final'!$O$19),"")</f>
        <v/>
      </c>
      <c r="AF7" s="58" t="str">
        <f>IF(AND('Mapa final'!$Y$20="Muy Alta",'Mapa final'!$AA$20="Mayor"),CONCATENATE("R2C",'Mapa final'!$O$20),"")</f>
        <v/>
      </c>
      <c r="AG7" s="59" t="str">
        <f>IF(AND('Mapa final'!$Y$21="Muy Alta",'Mapa final'!$AA$21="Mayor"),CONCATENATE("R2C",'Mapa final'!$O$21),"")</f>
        <v/>
      </c>
      <c r="AH7" s="60" t="str">
        <f>IF(AND('Mapa final'!$Y$16="Muy Alta",'Mapa final'!$AA$16="Catastrófico"),CONCATENATE("R2C",'Mapa final'!$O$16),"")</f>
        <v/>
      </c>
      <c r="AI7" s="61" t="str">
        <f>IF(AND('Mapa final'!$Y$17="Muy Alta",'Mapa final'!$AA$17="Catastrófico"),CONCATENATE("R2C",'Mapa final'!$O$17),"")</f>
        <v/>
      </c>
      <c r="AJ7" s="61" t="str">
        <f>IF(AND('Mapa final'!$Y$18="Muy Alta",'Mapa final'!$AA$18="Catastrófico"),CONCATENATE("R2C",'Mapa final'!$O$18),"")</f>
        <v/>
      </c>
      <c r="AK7" s="61" t="str">
        <f>IF(AND('Mapa final'!$Y$19="Muy Alta",'Mapa final'!$AA$19="Catastrófico"),CONCATENATE("R2C",'Mapa final'!$O$19),"")</f>
        <v/>
      </c>
      <c r="AL7" s="61" t="str">
        <f>IF(AND('Mapa final'!$Y$20="Muy Alta",'Mapa final'!$AA$20="Catastrófico"),CONCATENATE("R2C",'Mapa final'!$O$20),"")</f>
        <v/>
      </c>
      <c r="AM7" s="62" t="str">
        <f>IF(AND('Mapa final'!$Y$21="Muy Alta",'Mapa final'!$AA$21="Catastrófico"),CONCATENATE("R2C",'Mapa final'!$O$21),"")</f>
        <v/>
      </c>
      <c r="AN7" s="1"/>
      <c r="AO7" s="237"/>
      <c r="AP7" s="145"/>
      <c r="AQ7" s="145"/>
      <c r="AR7" s="145"/>
      <c r="AS7" s="145"/>
      <c r="AT7" s="238"/>
      <c r="AU7" s="1"/>
      <c r="AV7" s="1"/>
      <c r="AW7" s="1"/>
      <c r="AX7" s="1"/>
      <c r="AY7" s="1"/>
      <c r="AZ7" s="1"/>
      <c r="BA7" s="1"/>
      <c r="BB7" s="1"/>
      <c r="BC7" s="1"/>
      <c r="BD7" s="1"/>
      <c r="BE7" s="1"/>
      <c r="BF7" s="1"/>
      <c r="BG7" s="1"/>
      <c r="BH7" s="1"/>
      <c r="BI7" s="1"/>
    </row>
    <row r="8" spans="1:61" ht="15" customHeight="1" x14ac:dyDescent="0.25">
      <c r="A8" s="1"/>
      <c r="B8" s="254"/>
      <c r="C8" s="145"/>
      <c r="D8" s="146"/>
      <c r="E8" s="157"/>
      <c r="F8" s="145"/>
      <c r="G8" s="145"/>
      <c r="H8" s="145"/>
      <c r="I8" s="146"/>
      <c r="J8" s="57" t="str">
        <f>IF(AND('Mapa final'!$Y$22="Muy Alta",'Mapa final'!$AA$22="Leve"),CONCATENATE("R3C",'Mapa final'!$O$22),"")</f>
        <v/>
      </c>
      <c r="K8" s="58" t="str">
        <f>IF(AND('Mapa final'!$Y$23="Muy Alta",'Mapa final'!$AA$23="Leve"),CONCATENATE("R3C",'Mapa final'!$O$23),"")</f>
        <v/>
      </c>
      <c r="L8" s="58" t="str">
        <f>IF(AND('Mapa final'!$Y$24="Muy Alta",'Mapa final'!$AA$24="Leve"),CONCATENATE("R3C",'Mapa final'!$O$24),"")</f>
        <v/>
      </c>
      <c r="M8" s="58" t="str">
        <f>IF(AND('Mapa final'!$Y$25="Muy Alta",'Mapa final'!$AA$25="Leve"),CONCATENATE("R3C",'Mapa final'!$O$25),"")</f>
        <v/>
      </c>
      <c r="N8" s="58" t="str">
        <f>IF(AND('Mapa final'!$Y$26="Muy Alta",'Mapa final'!$AA$26="Leve"),CONCATENATE("R3C",'Mapa final'!$O$26),"")</f>
        <v/>
      </c>
      <c r="O8" s="59" t="str">
        <f>IF(AND('Mapa final'!$Y$27="Muy Alta",'Mapa final'!$AA$27="Leve"),CONCATENATE("R3C",'Mapa final'!$O$27),"")</f>
        <v/>
      </c>
      <c r="P8" s="57" t="str">
        <f>IF(AND('Mapa final'!$Y$22="Muy Alta",'Mapa final'!$AA$22="Menor"),CONCATENATE("R3C",'Mapa final'!$O$22),"")</f>
        <v/>
      </c>
      <c r="Q8" s="58" t="str">
        <f>IF(AND('Mapa final'!$Y$23="Muy Alta",'Mapa final'!$AA$23="Menor"),CONCATENATE("R3C",'Mapa final'!$O$23),"")</f>
        <v/>
      </c>
      <c r="R8" s="58" t="str">
        <f>IF(AND('Mapa final'!$Y$24="Muy Alta",'Mapa final'!$AA$24="Menor"),CONCATENATE("R3C",'Mapa final'!$O$24),"")</f>
        <v/>
      </c>
      <c r="S8" s="58" t="str">
        <f>IF(AND('Mapa final'!$Y$25="Muy Alta",'Mapa final'!$AA$25="Menor"),CONCATENATE("R3C",'Mapa final'!$O$25),"")</f>
        <v/>
      </c>
      <c r="T8" s="58" t="str">
        <f>IF(AND('Mapa final'!$Y$26="Muy Alta",'Mapa final'!$AA$26="Menor"),CONCATENATE("R3C",'Mapa final'!$O$26),"")</f>
        <v/>
      </c>
      <c r="U8" s="59" t="str">
        <f>IF(AND('Mapa final'!$Y$27="Muy Alta",'Mapa final'!$AA$27="Menor"),CONCATENATE("R3C",'Mapa final'!$O$27),"")</f>
        <v/>
      </c>
      <c r="V8" s="57" t="str">
        <f>IF(AND('Mapa final'!$Y$22="Muy Alta",'Mapa final'!$AA$22="Moderado"),CONCATENATE("R3C",'Mapa final'!$O$22),"")</f>
        <v/>
      </c>
      <c r="W8" s="58" t="str">
        <f>IF(AND('Mapa final'!$Y$23="Muy Alta",'Mapa final'!$AA$23="Moderado"),CONCATENATE("R3C",'Mapa final'!$O$23),"")</f>
        <v/>
      </c>
      <c r="X8" s="58" t="str">
        <f>IF(AND('Mapa final'!$Y$24="Muy Alta",'Mapa final'!$AA$24="Moderado"),CONCATENATE("R3C",'Mapa final'!$O$24),"")</f>
        <v/>
      </c>
      <c r="Y8" s="58" t="str">
        <f>IF(AND('Mapa final'!$Y$25="Muy Alta",'Mapa final'!$AA$25="Moderado"),CONCATENATE("R3C",'Mapa final'!$O$25),"")</f>
        <v/>
      </c>
      <c r="Z8" s="58" t="str">
        <f>IF(AND('Mapa final'!$Y$26="Muy Alta",'Mapa final'!$AA$26="Moderado"),CONCATENATE("R3C",'Mapa final'!$O$26),"")</f>
        <v/>
      </c>
      <c r="AA8" s="59" t="str">
        <f>IF(AND('Mapa final'!$Y$27="Muy Alta",'Mapa final'!$AA$27="Moderado"),CONCATENATE("R3C",'Mapa final'!$O$27),"")</f>
        <v/>
      </c>
      <c r="AB8" s="57" t="str">
        <f>IF(AND('Mapa final'!$Y$22="Muy Alta",'Mapa final'!$AA$22="Mayor"),CONCATENATE("R3C",'Mapa final'!$O$22),"")</f>
        <v/>
      </c>
      <c r="AC8" s="58" t="str">
        <f>IF(AND('Mapa final'!$Y$23="Muy Alta",'Mapa final'!$AA$23="Mayor"),CONCATENATE("R3C",'Mapa final'!$O$23),"")</f>
        <v/>
      </c>
      <c r="AD8" s="58" t="str">
        <f>IF(AND('Mapa final'!$Y$24="Muy Alta",'Mapa final'!$AA$24="Mayor"),CONCATENATE("R3C",'Mapa final'!$O$24),"")</f>
        <v/>
      </c>
      <c r="AE8" s="58" t="str">
        <f>IF(AND('Mapa final'!$Y$25="Muy Alta",'Mapa final'!$AA$25="Mayor"),CONCATENATE("R3C",'Mapa final'!$O$25),"")</f>
        <v/>
      </c>
      <c r="AF8" s="58" t="str">
        <f>IF(AND('Mapa final'!$Y$26="Muy Alta",'Mapa final'!$AA$26="Mayor"),CONCATENATE("R3C",'Mapa final'!$O$26),"")</f>
        <v/>
      </c>
      <c r="AG8" s="59" t="str">
        <f>IF(AND('Mapa final'!$Y$27="Muy Alta",'Mapa final'!$AA$27="Mayor"),CONCATENATE("R3C",'Mapa final'!$O$27),"")</f>
        <v/>
      </c>
      <c r="AH8" s="60" t="str">
        <f>IF(AND('Mapa final'!$Y$22="Muy Alta",'Mapa final'!$AA$22="Catastrófico"),CONCATENATE("R3C",'Mapa final'!$O$22),"")</f>
        <v/>
      </c>
      <c r="AI8" s="61" t="str">
        <f>IF(AND('Mapa final'!$Y$23="Muy Alta",'Mapa final'!$AA$23="Catastrófico"),CONCATENATE("R3C",'Mapa final'!$O$23),"")</f>
        <v/>
      </c>
      <c r="AJ8" s="61" t="str">
        <f>IF(AND('Mapa final'!$Y$24="Muy Alta",'Mapa final'!$AA$24="Catastrófico"),CONCATENATE("R3C",'Mapa final'!$O$24),"")</f>
        <v/>
      </c>
      <c r="AK8" s="61" t="str">
        <f>IF(AND('Mapa final'!$Y$25="Muy Alta",'Mapa final'!$AA$25="Catastrófico"),CONCATENATE("R3C",'Mapa final'!$O$25),"")</f>
        <v/>
      </c>
      <c r="AL8" s="61" t="str">
        <f>IF(AND('Mapa final'!$Y$26="Muy Alta",'Mapa final'!$AA$26="Catastrófico"),CONCATENATE("R3C",'Mapa final'!$O$26),"")</f>
        <v/>
      </c>
      <c r="AM8" s="62" t="str">
        <f>IF(AND('Mapa final'!$Y$27="Muy Alta",'Mapa final'!$AA$27="Catastrófico"),CONCATENATE("R3C",'Mapa final'!$O$27),"")</f>
        <v/>
      </c>
      <c r="AN8" s="1"/>
      <c r="AO8" s="237"/>
      <c r="AP8" s="145"/>
      <c r="AQ8" s="145"/>
      <c r="AR8" s="145"/>
      <c r="AS8" s="145"/>
      <c r="AT8" s="238"/>
      <c r="AU8" s="1"/>
      <c r="AV8" s="1"/>
      <c r="AW8" s="1"/>
      <c r="AX8" s="1"/>
      <c r="AY8" s="1"/>
      <c r="AZ8" s="1"/>
      <c r="BA8" s="1"/>
      <c r="BB8" s="1"/>
      <c r="BC8" s="1"/>
      <c r="BD8" s="1"/>
      <c r="BE8" s="1"/>
      <c r="BF8" s="1"/>
      <c r="BG8" s="1"/>
      <c r="BH8" s="1"/>
      <c r="BI8" s="1"/>
    </row>
    <row r="9" spans="1:61" ht="15" customHeight="1" x14ac:dyDescent="0.25">
      <c r="A9" s="1"/>
      <c r="B9" s="254"/>
      <c r="C9" s="145"/>
      <c r="D9" s="146"/>
      <c r="E9" s="157"/>
      <c r="F9" s="145"/>
      <c r="G9" s="145"/>
      <c r="H9" s="145"/>
      <c r="I9" s="146"/>
      <c r="J9" s="57" t="str">
        <f>IF(AND('Mapa final'!$Y$28="Muy Alta",'Mapa final'!$AA$28="Leve"),CONCATENATE("R4C",'Mapa final'!$O$28),"")</f>
        <v/>
      </c>
      <c r="K9" s="58"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9" t="str">
        <f>IF(AND('Mapa final'!$Y$33="Muy Alta",'Mapa final'!$AA$33="Leve"),CONCATENATE("R4C",'Mapa final'!$O$33),"")</f>
        <v/>
      </c>
      <c r="P9" s="57" t="str">
        <f>IF(AND('Mapa final'!$Y$28="Muy Alta",'Mapa final'!$AA$28="Menor"),CONCATENATE("R4C",'Mapa final'!$O$28),"")</f>
        <v/>
      </c>
      <c r="Q9" s="58"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9" t="str">
        <f>IF(AND('Mapa final'!$Y$33="Muy Alta",'Mapa final'!$AA$33="Menor"),CONCATENATE("R4C",'Mapa final'!$O$33),"")</f>
        <v/>
      </c>
      <c r="V9" s="57" t="str">
        <f>IF(AND('Mapa final'!$Y$28="Muy Alta",'Mapa final'!$AA$28="Moderado"),CONCATENATE("R4C",'Mapa final'!$O$28),"")</f>
        <v/>
      </c>
      <c r="W9" s="58"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9" t="str">
        <f>IF(AND('Mapa final'!$Y$33="Muy Alta",'Mapa final'!$AA$33="Moderado"),CONCATENATE("R4C",'Mapa final'!$O$33),"")</f>
        <v/>
      </c>
      <c r="AB9" s="57" t="str">
        <f>IF(AND('Mapa final'!$Y$28="Muy Alta",'Mapa final'!$AA$28="Mayor"),CONCATENATE("R4C",'Mapa final'!$O$28),"")</f>
        <v/>
      </c>
      <c r="AC9" s="58"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9" t="str">
        <f>IF(AND('Mapa final'!$Y$33="Muy Alta",'Mapa final'!$AA$33="Mayor"),CONCATENATE("R4C",'Mapa final'!$O$33),"")</f>
        <v/>
      </c>
      <c r="AH9" s="60" t="str">
        <f>IF(AND('Mapa final'!$Y$28="Muy Alta",'Mapa final'!$AA$28="Catastrófico"),CONCATENATE("R4C",'Mapa final'!$O$28),"")</f>
        <v/>
      </c>
      <c r="AI9" s="61" t="str">
        <f>IF(AND('Mapa final'!$Y$29="Muy Alta",'Mapa final'!$AA$29="Catastrófico"),CONCATENATE("R4C",'Mapa final'!$O$29),"")</f>
        <v/>
      </c>
      <c r="AJ9" s="61" t="str">
        <f>IF(AND('Mapa final'!$Y$30="Muy Alta",'Mapa final'!$AA$30="Catastrófico"),CONCATENATE("R4C",'Mapa final'!$O$30),"")</f>
        <v/>
      </c>
      <c r="AK9" s="61" t="str">
        <f>IF(AND('Mapa final'!$Y$31="Muy Alta",'Mapa final'!$AA$31="Catastrófico"),CONCATENATE("R4C",'Mapa final'!$O$31),"")</f>
        <v/>
      </c>
      <c r="AL9" s="61" t="str">
        <f>IF(AND('Mapa final'!$Y$32="Muy Alta",'Mapa final'!$AA$32="Catastrófico"),CONCATENATE("R4C",'Mapa final'!$O$32),"")</f>
        <v/>
      </c>
      <c r="AM9" s="62" t="str">
        <f>IF(AND('Mapa final'!$Y$33="Muy Alta",'Mapa final'!$AA$33="Catastrófico"),CONCATENATE("R4C",'Mapa final'!$O$33),"")</f>
        <v/>
      </c>
      <c r="AN9" s="1"/>
      <c r="AO9" s="237"/>
      <c r="AP9" s="145"/>
      <c r="AQ9" s="145"/>
      <c r="AR9" s="145"/>
      <c r="AS9" s="145"/>
      <c r="AT9" s="238"/>
      <c r="AU9" s="1"/>
      <c r="AV9" s="1"/>
      <c r="AW9" s="1"/>
      <c r="AX9" s="1"/>
      <c r="AY9" s="1"/>
      <c r="AZ9" s="1"/>
      <c r="BA9" s="1"/>
      <c r="BB9" s="1"/>
      <c r="BC9" s="1"/>
      <c r="BD9" s="1"/>
      <c r="BE9" s="1"/>
      <c r="BF9" s="1"/>
      <c r="BG9" s="1"/>
      <c r="BH9" s="1"/>
      <c r="BI9" s="1"/>
    </row>
    <row r="10" spans="1:61" ht="15" customHeight="1" x14ac:dyDescent="0.25">
      <c r="A10" s="1"/>
      <c r="B10" s="254"/>
      <c r="C10" s="145"/>
      <c r="D10" s="146"/>
      <c r="E10" s="157"/>
      <c r="F10" s="145"/>
      <c r="G10" s="145"/>
      <c r="H10" s="145"/>
      <c r="I10" s="146"/>
      <c r="J10" s="57" t="str">
        <f>IF(AND('Mapa final'!$Y$34="Muy Alta",'Mapa final'!$AA$34="Leve"),CONCATENATE("R5C",'Mapa final'!$O$34),"")</f>
        <v/>
      </c>
      <c r="K10" s="58"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9" t="str">
        <f>IF(AND('Mapa final'!$Y$39="Muy Alta",'Mapa final'!$AA$39="Leve"),CONCATENATE("R5C",'Mapa final'!$O$39),"")</f>
        <v/>
      </c>
      <c r="P10" s="57" t="str">
        <f>IF(AND('Mapa final'!$Y$34="Muy Alta",'Mapa final'!$AA$34="Menor"),CONCATENATE("R5C",'Mapa final'!$O$34),"")</f>
        <v/>
      </c>
      <c r="Q10" s="58"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9" t="str">
        <f>IF(AND('Mapa final'!$Y$39="Muy Alta",'Mapa final'!$AA$39="Menor"),CONCATENATE("R5C",'Mapa final'!$O$39),"")</f>
        <v/>
      </c>
      <c r="V10" s="57" t="str">
        <f>IF(AND('Mapa final'!$Y$34="Muy Alta",'Mapa final'!$AA$34="Moderado"),CONCATENATE("R5C",'Mapa final'!$O$34),"")</f>
        <v/>
      </c>
      <c r="W10" s="58"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9" t="str">
        <f>IF(AND('Mapa final'!$Y$39="Muy Alta",'Mapa final'!$AA$39="Moderado"),CONCATENATE("R5C",'Mapa final'!$O$39),"")</f>
        <v/>
      </c>
      <c r="AB10" s="57" t="str">
        <f>IF(AND('Mapa final'!$Y$34="Muy Alta",'Mapa final'!$AA$34="Mayor"),CONCATENATE("R5C",'Mapa final'!$O$34),"")</f>
        <v/>
      </c>
      <c r="AC10" s="58"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9" t="str">
        <f>IF(AND('Mapa final'!$Y$39="Muy Alta",'Mapa final'!$AA$39="Mayor"),CONCATENATE("R5C",'Mapa final'!$O$39),"")</f>
        <v/>
      </c>
      <c r="AH10" s="60" t="str">
        <f>IF(AND('Mapa final'!$Y$34="Muy Alta",'Mapa final'!$AA$34="Catastrófico"),CONCATENATE("R5C",'Mapa final'!$O$34),"")</f>
        <v/>
      </c>
      <c r="AI10" s="61" t="str">
        <f>IF(AND('Mapa final'!$Y$35="Muy Alta",'Mapa final'!$AA$35="Catastrófico"),CONCATENATE("R5C",'Mapa final'!$O$35),"")</f>
        <v/>
      </c>
      <c r="AJ10" s="61" t="str">
        <f>IF(AND('Mapa final'!$Y$36="Muy Alta",'Mapa final'!$AA$36="Catastrófico"),CONCATENATE("R5C",'Mapa final'!$O$36),"")</f>
        <v/>
      </c>
      <c r="AK10" s="61" t="str">
        <f>IF(AND('Mapa final'!$Y$37="Muy Alta",'Mapa final'!$AA$37="Catastrófico"),CONCATENATE("R5C",'Mapa final'!$O$37),"")</f>
        <v/>
      </c>
      <c r="AL10" s="61" t="str">
        <f>IF(AND('Mapa final'!$Y$38="Muy Alta",'Mapa final'!$AA$38="Catastrófico"),CONCATENATE("R5C",'Mapa final'!$O$38),"")</f>
        <v/>
      </c>
      <c r="AM10" s="62" t="str">
        <f>IF(AND('Mapa final'!$Y$39="Muy Alta",'Mapa final'!$AA$39="Catastrófico"),CONCATENATE("R5C",'Mapa final'!$O$39),"")</f>
        <v/>
      </c>
      <c r="AN10" s="1"/>
      <c r="AO10" s="237"/>
      <c r="AP10" s="145"/>
      <c r="AQ10" s="145"/>
      <c r="AR10" s="145"/>
      <c r="AS10" s="145"/>
      <c r="AT10" s="238"/>
      <c r="AU10" s="1"/>
      <c r="AV10" s="1"/>
      <c r="AW10" s="1"/>
      <c r="AX10" s="1"/>
      <c r="AY10" s="1"/>
      <c r="AZ10" s="1"/>
      <c r="BA10" s="1"/>
      <c r="BB10" s="1"/>
      <c r="BC10" s="1"/>
      <c r="BD10" s="1"/>
      <c r="BE10" s="1"/>
      <c r="BF10" s="1"/>
      <c r="BG10" s="1"/>
      <c r="BH10" s="1"/>
      <c r="BI10" s="1"/>
    </row>
    <row r="11" spans="1:61" ht="15" customHeight="1" x14ac:dyDescent="0.25">
      <c r="A11" s="1"/>
      <c r="B11" s="254"/>
      <c r="C11" s="145"/>
      <c r="D11" s="146"/>
      <c r="E11" s="157"/>
      <c r="F11" s="145"/>
      <c r="G11" s="145"/>
      <c r="H11" s="145"/>
      <c r="I11" s="146"/>
      <c r="J11" s="57" t="str">
        <f>IF(AND('Mapa final'!$Y$40="Muy Alta",'Mapa final'!$AA$40="Leve"),CONCATENATE("R6C",'Mapa final'!$O$40),"")</f>
        <v/>
      </c>
      <c r="K11" s="58"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9" t="str">
        <f>IF(AND('Mapa final'!$Y$45="Muy Alta",'Mapa final'!$AA$45="Leve"),CONCATENATE("R6C",'Mapa final'!$O$45),"")</f>
        <v/>
      </c>
      <c r="P11" s="57" t="str">
        <f>IF(AND('Mapa final'!$Y$40="Muy Alta",'Mapa final'!$AA$40="Menor"),CONCATENATE("R6C",'Mapa final'!$O$40),"")</f>
        <v/>
      </c>
      <c r="Q11" s="58"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9" t="str">
        <f>IF(AND('Mapa final'!$Y$45="Muy Alta",'Mapa final'!$AA$45="Menor"),CONCATENATE("R6C",'Mapa final'!$O$45),"")</f>
        <v/>
      </c>
      <c r="V11" s="57" t="str">
        <f>IF(AND('Mapa final'!$Y$40="Muy Alta",'Mapa final'!$AA$40="Moderado"),CONCATENATE("R6C",'Mapa final'!$O$40),"")</f>
        <v/>
      </c>
      <c r="W11" s="58"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9" t="str">
        <f>IF(AND('Mapa final'!$Y$45="Muy Alta",'Mapa final'!$AA$45="Moderado"),CONCATENATE("R6C",'Mapa final'!$O$45),"")</f>
        <v/>
      </c>
      <c r="AB11" s="57" t="str">
        <f>IF(AND('Mapa final'!$Y$40="Muy Alta",'Mapa final'!$AA$40="Mayor"),CONCATENATE("R6C",'Mapa final'!$O$40),"")</f>
        <v/>
      </c>
      <c r="AC11" s="58"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9" t="str">
        <f>IF(AND('Mapa final'!$Y$45="Muy Alta",'Mapa final'!$AA$45="Mayor"),CONCATENATE("R6C",'Mapa final'!$O$45),"")</f>
        <v/>
      </c>
      <c r="AH11" s="60" t="str">
        <f>IF(AND('Mapa final'!$Y$40="Muy Alta",'Mapa final'!$AA$40="Catastrófico"),CONCATENATE("R6C",'Mapa final'!$O$40),"")</f>
        <v/>
      </c>
      <c r="AI11" s="61" t="str">
        <f>IF(AND('Mapa final'!$Y$41="Muy Alta",'Mapa final'!$AA$41="Catastrófico"),CONCATENATE("R6C",'Mapa final'!$O$41),"")</f>
        <v/>
      </c>
      <c r="AJ11" s="61" t="str">
        <f>IF(AND('Mapa final'!$Y$42="Muy Alta",'Mapa final'!$AA$42="Catastrófico"),CONCATENATE("R6C",'Mapa final'!$O$42),"")</f>
        <v/>
      </c>
      <c r="AK11" s="61" t="str">
        <f>IF(AND('Mapa final'!$Y$43="Muy Alta",'Mapa final'!$AA$43="Catastrófico"),CONCATENATE("R6C",'Mapa final'!$O$43),"")</f>
        <v/>
      </c>
      <c r="AL11" s="61" t="str">
        <f>IF(AND('Mapa final'!$Y$44="Muy Alta",'Mapa final'!$AA$44="Catastrófico"),CONCATENATE("R6C",'Mapa final'!$O$44),"")</f>
        <v/>
      </c>
      <c r="AM11" s="62" t="str">
        <f>IF(AND('Mapa final'!$Y$45="Muy Alta",'Mapa final'!$AA$45="Catastrófico"),CONCATENATE("R6C",'Mapa final'!$O$45),"")</f>
        <v/>
      </c>
      <c r="AN11" s="1"/>
      <c r="AO11" s="237"/>
      <c r="AP11" s="145"/>
      <c r="AQ11" s="145"/>
      <c r="AR11" s="145"/>
      <c r="AS11" s="145"/>
      <c r="AT11" s="238"/>
      <c r="AU11" s="1"/>
      <c r="AV11" s="1"/>
      <c r="AW11" s="1"/>
      <c r="AX11" s="1"/>
      <c r="AY11" s="1"/>
      <c r="AZ11" s="1"/>
      <c r="BA11" s="1"/>
      <c r="BB11" s="1"/>
      <c r="BC11" s="1"/>
      <c r="BD11" s="1"/>
      <c r="BE11" s="1"/>
      <c r="BF11" s="1"/>
      <c r="BG11" s="1"/>
      <c r="BH11" s="1"/>
      <c r="BI11" s="1"/>
    </row>
    <row r="12" spans="1:61" ht="15" customHeight="1" x14ac:dyDescent="0.25">
      <c r="A12" s="1"/>
      <c r="B12" s="254"/>
      <c r="C12" s="145"/>
      <c r="D12" s="146"/>
      <c r="E12" s="157"/>
      <c r="F12" s="145"/>
      <c r="G12" s="145"/>
      <c r="H12" s="145"/>
      <c r="I12" s="146"/>
      <c r="J12" s="57" t="str">
        <f>IF(AND('Mapa final'!$Y$46="Muy Alta",'Mapa final'!$AA$46="Leve"),CONCATENATE("R7C",'Mapa final'!$O$46),"")</f>
        <v/>
      </c>
      <c r="K12" s="58"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9" t="str">
        <f>IF(AND('Mapa final'!$Y$51="Muy Alta",'Mapa final'!$AA$51="Leve"),CONCATENATE("R7C",'Mapa final'!$O$51),"")</f>
        <v/>
      </c>
      <c r="P12" s="57" t="str">
        <f>IF(AND('Mapa final'!$Y$46="Muy Alta",'Mapa final'!$AA$46="Menor"),CONCATENATE("R7C",'Mapa final'!$O$46),"")</f>
        <v/>
      </c>
      <c r="Q12" s="58"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9" t="str">
        <f>IF(AND('Mapa final'!$Y$51="Muy Alta",'Mapa final'!$AA$51="Menor"),CONCATENATE("R7C",'Mapa final'!$O$51),"")</f>
        <v/>
      </c>
      <c r="V12" s="57" t="str">
        <f>IF(AND('Mapa final'!$Y$46="Muy Alta",'Mapa final'!$AA$46="Moderado"),CONCATENATE("R7C",'Mapa final'!$O$46),"")</f>
        <v/>
      </c>
      <c r="W12" s="58"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9" t="str">
        <f>IF(AND('Mapa final'!$Y$51="Muy Alta",'Mapa final'!$AA$51="Moderado"),CONCATENATE("R7C",'Mapa final'!$O$51),"")</f>
        <v/>
      </c>
      <c r="AB12" s="57" t="str">
        <f>IF(AND('Mapa final'!$Y$46="Muy Alta",'Mapa final'!$AA$46="Mayor"),CONCATENATE("R7C",'Mapa final'!$O$46),"")</f>
        <v/>
      </c>
      <c r="AC12" s="58"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9" t="str">
        <f>IF(AND('Mapa final'!$Y$51="Muy Alta",'Mapa final'!$AA$51="Mayor"),CONCATENATE("R7C",'Mapa final'!$O$51),"")</f>
        <v/>
      </c>
      <c r="AH12" s="60" t="str">
        <f>IF(AND('Mapa final'!$Y$46="Muy Alta",'Mapa final'!$AA$46="Catastrófico"),CONCATENATE("R7C",'Mapa final'!$O$46),"")</f>
        <v/>
      </c>
      <c r="AI12" s="61" t="str">
        <f>IF(AND('Mapa final'!$Y$47="Muy Alta",'Mapa final'!$AA$47="Catastrófico"),CONCATENATE("R7C",'Mapa final'!$O$47),"")</f>
        <v/>
      </c>
      <c r="AJ12" s="61" t="str">
        <f>IF(AND('Mapa final'!$Y$48="Muy Alta",'Mapa final'!$AA$48="Catastrófico"),CONCATENATE("R7C",'Mapa final'!$O$48),"")</f>
        <v/>
      </c>
      <c r="AK12" s="61" t="str">
        <f>IF(AND('Mapa final'!$Y$49="Muy Alta",'Mapa final'!$AA$49="Catastrófico"),CONCATENATE("R7C",'Mapa final'!$O$49),"")</f>
        <v/>
      </c>
      <c r="AL12" s="61" t="str">
        <f>IF(AND('Mapa final'!$Y$50="Muy Alta",'Mapa final'!$AA$50="Catastrófico"),CONCATENATE("R7C",'Mapa final'!$O$50),"")</f>
        <v/>
      </c>
      <c r="AM12" s="62" t="str">
        <f>IF(AND('Mapa final'!$Y$51="Muy Alta",'Mapa final'!$AA$51="Catastrófico"),CONCATENATE("R7C",'Mapa final'!$O$51),"")</f>
        <v/>
      </c>
      <c r="AN12" s="1"/>
      <c r="AO12" s="237"/>
      <c r="AP12" s="145"/>
      <c r="AQ12" s="145"/>
      <c r="AR12" s="145"/>
      <c r="AS12" s="145"/>
      <c r="AT12" s="238"/>
      <c r="AU12" s="1"/>
      <c r="AV12" s="1"/>
      <c r="AW12" s="1"/>
      <c r="AX12" s="1"/>
      <c r="AY12" s="1"/>
      <c r="AZ12" s="1"/>
      <c r="BA12" s="1"/>
      <c r="BB12" s="1"/>
      <c r="BC12" s="1"/>
      <c r="BD12" s="1"/>
      <c r="BE12" s="1"/>
      <c r="BF12" s="1"/>
      <c r="BG12" s="1"/>
      <c r="BH12" s="1"/>
      <c r="BI12" s="1"/>
    </row>
    <row r="13" spans="1:61" ht="15" customHeight="1" x14ac:dyDescent="0.25">
      <c r="A13" s="1"/>
      <c r="B13" s="254"/>
      <c r="C13" s="145"/>
      <c r="D13" s="146"/>
      <c r="E13" s="157"/>
      <c r="F13" s="145"/>
      <c r="G13" s="145"/>
      <c r="H13" s="145"/>
      <c r="I13" s="146"/>
      <c r="J13" s="57" t="str">
        <f>IF(AND('Mapa final'!$Y$52="Muy Alta",'Mapa final'!$AA$52="Leve"),CONCATENATE("R8C",'Mapa final'!$O$52),"")</f>
        <v/>
      </c>
      <c r="K13" s="58"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9" t="str">
        <f>IF(AND('Mapa final'!$Y$57="Muy Alta",'Mapa final'!$AA$57="Leve"),CONCATENATE("R8C",'Mapa final'!$O$57),"")</f>
        <v/>
      </c>
      <c r="P13" s="57" t="str">
        <f>IF(AND('Mapa final'!$Y$52="Muy Alta",'Mapa final'!$AA$52="Menor"),CONCATENATE("R8C",'Mapa final'!$O$52),"")</f>
        <v/>
      </c>
      <c r="Q13" s="58"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9" t="str">
        <f>IF(AND('Mapa final'!$Y$57="Muy Alta",'Mapa final'!$AA$57="Menor"),CONCATENATE("R8C",'Mapa final'!$O$57),"")</f>
        <v/>
      </c>
      <c r="V13" s="57" t="str">
        <f>IF(AND('Mapa final'!$Y$52="Muy Alta",'Mapa final'!$AA$52="Moderado"),CONCATENATE("R8C",'Mapa final'!$O$52),"")</f>
        <v/>
      </c>
      <c r="W13" s="58"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9" t="str">
        <f>IF(AND('Mapa final'!$Y$57="Muy Alta",'Mapa final'!$AA$57="Moderado"),CONCATENATE("R8C",'Mapa final'!$O$57),"")</f>
        <v/>
      </c>
      <c r="AB13" s="57" t="str">
        <f>IF(AND('Mapa final'!$Y$52="Muy Alta",'Mapa final'!$AA$52="Mayor"),CONCATENATE("R8C",'Mapa final'!$O$52),"")</f>
        <v/>
      </c>
      <c r="AC13" s="58"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9" t="str">
        <f>IF(AND('Mapa final'!$Y$57="Muy Alta",'Mapa final'!$AA$57="Mayor"),CONCATENATE("R8C",'Mapa final'!$O$57),"")</f>
        <v/>
      </c>
      <c r="AH13" s="60" t="str">
        <f>IF(AND('Mapa final'!$Y$52="Muy Alta",'Mapa final'!$AA$52="Catastrófico"),CONCATENATE("R8C",'Mapa final'!$O$52),"")</f>
        <v/>
      </c>
      <c r="AI13" s="61" t="str">
        <f>IF(AND('Mapa final'!$Y$53="Muy Alta",'Mapa final'!$AA$53="Catastrófico"),CONCATENATE("R8C",'Mapa final'!$O$53),"")</f>
        <v/>
      </c>
      <c r="AJ13" s="61" t="str">
        <f>IF(AND('Mapa final'!$Y$54="Muy Alta",'Mapa final'!$AA$54="Catastrófico"),CONCATENATE("R8C",'Mapa final'!$O$54),"")</f>
        <v/>
      </c>
      <c r="AK13" s="61" t="str">
        <f>IF(AND('Mapa final'!$Y$55="Muy Alta",'Mapa final'!$AA$55="Catastrófico"),CONCATENATE("R8C",'Mapa final'!$O$55),"")</f>
        <v/>
      </c>
      <c r="AL13" s="61" t="str">
        <f>IF(AND('Mapa final'!$Y$56="Muy Alta",'Mapa final'!$AA$56="Catastrófico"),CONCATENATE("R8C",'Mapa final'!$O$56),"")</f>
        <v/>
      </c>
      <c r="AM13" s="62" t="str">
        <f>IF(AND('Mapa final'!$Y$57="Muy Alta",'Mapa final'!$AA$57="Catastrófico"),CONCATENATE("R8C",'Mapa final'!$O$57),"")</f>
        <v/>
      </c>
      <c r="AN13" s="1"/>
      <c r="AO13" s="237"/>
      <c r="AP13" s="145"/>
      <c r="AQ13" s="145"/>
      <c r="AR13" s="145"/>
      <c r="AS13" s="145"/>
      <c r="AT13" s="238"/>
      <c r="AU13" s="1"/>
      <c r="AV13" s="1"/>
      <c r="AW13" s="1"/>
      <c r="AX13" s="1"/>
      <c r="AY13" s="1"/>
      <c r="AZ13" s="1"/>
      <c r="BA13" s="1"/>
      <c r="BB13" s="1"/>
      <c r="BC13" s="1"/>
      <c r="BD13" s="1"/>
      <c r="BE13" s="1"/>
      <c r="BF13" s="1"/>
      <c r="BG13" s="1"/>
      <c r="BH13" s="1"/>
      <c r="BI13" s="1"/>
    </row>
    <row r="14" spans="1:61" ht="15" customHeight="1" x14ac:dyDescent="0.25">
      <c r="A14" s="1"/>
      <c r="B14" s="254"/>
      <c r="C14" s="145"/>
      <c r="D14" s="146"/>
      <c r="E14" s="157"/>
      <c r="F14" s="145"/>
      <c r="G14" s="145"/>
      <c r="H14" s="145"/>
      <c r="I14" s="146"/>
      <c r="J14" s="57" t="str">
        <f>IF(AND('Mapa final'!$Y$58="Muy Alta",'Mapa final'!$AA$58="Leve"),CONCATENATE("R9C",'Mapa final'!$O$58),"")</f>
        <v/>
      </c>
      <c r="K14" s="58"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9" t="str">
        <f>IF(AND('Mapa final'!$Y$63="Muy Alta",'Mapa final'!$AA$63="Leve"),CONCATENATE("R9C",'Mapa final'!$O$63),"")</f>
        <v/>
      </c>
      <c r="P14" s="57" t="str">
        <f>IF(AND('Mapa final'!$Y$58="Muy Alta",'Mapa final'!$AA$58="Menor"),CONCATENATE("R9C",'Mapa final'!$O$58),"")</f>
        <v/>
      </c>
      <c r="Q14" s="58"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9" t="str">
        <f>IF(AND('Mapa final'!$Y$63="Muy Alta",'Mapa final'!$AA$63="Menor"),CONCATENATE("R9C",'Mapa final'!$O$63),"")</f>
        <v/>
      </c>
      <c r="V14" s="57" t="str">
        <f>IF(AND('Mapa final'!$Y$58="Muy Alta",'Mapa final'!$AA$58="Moderado"),CONCATENATE("R9C",'Mapa final'!$O$58),"")</f>
        <v/>
      </c>
      <c r="W14" s="58"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9" t="str">
        <f>IF(AND('Mapa final'!$Y$63="Muy Alta",'Mapa final'!$AA$63="Moderado"),CONCATENATE("R9C",'Mapa final'!$O$63),"")</f>
        <v/>
      </c>
      <c r="AB14" s="57" t="str">
        <f>IF(AND('Mapa final'!$Y$58="Muy Alta",'Mapa final'!$AA$58="Mayor"),CONCATENATE("R9C",'Mapa final'!$O$58),"")</f>
        <v/>
      </c>
      <c r="AC14" s="58"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9" t="str">
        <f>IF(AND('Mapa final'!$Y$63="Muy Alta",'Mapa final'!$AA$63="Mayor"),CONCATENATE("R9C",'Mapa final'!$O$63),"")</f>
        <v/>
      </c>
      <c r="AH14" s="60" t="str">
        <f>IF(AND('Mapa final'!$Y$58="Muy Alta",'Mapa final'!$AA$58="Catastrófico"),CONCATENATE("R9C",'Mapa final'!$O$58),"")</f>
        <v/>
      </c>
      <c r="AI14" s="61" t="str">
        <f>IF(AND('Mapa final'!$Y$59="Muy Alta",'Mapa final'!$AA$59="Catastrófico"),CONCATENATE("R9C",'Mapa final'!$O$59),"")</f>
        <v/>
      </c>
      <c r="AJ14" s="61" t="str">
        <f>IF(AND('Mapa final'!$Y$60="Muy Alta",'Mapa final'!$AA$60="Catastrófico"),CONCATENATE("R9C",'Mapa final'!$O$60),"")</f>
        <v/>
      </c>
      <c r="AK14" s="61" t="str">
        <f>IF(AND('Mapa final'!$Y$61="Muy Alta",'Mapa final'!$AA$61="Catastrófico"),CONCATENATE("R9C",'Mapa final'!$O$61),"")</f>
        <v/>
      </c>
      <c r="AL14" s="61" t="str">
        <f>IF(AND('Mapa final'!$Y$62="Muy Alta",'Mapa final'!$AA$62="Catastrófico"),CONCATENATE("R9C",'Mapa final'!$O$62),"")</f>
        <v/>
      </c>
      <c r="AM14" s="62" t="str">
        <f>IF(AND('Mapa final'!$Y$63="Muy Alta",'Mapa final'!$AA$63="Catastrófico"),CONCATENATE("R9C",'Mapa final'!$O$63),"")</f>
        <v/>
      </c>
      <c r="AN14" s="1"/>
      <c r="AO14" s="237"/>
      <c r="AP14" s="145"/>
      <c r="AQ14" s="145"/>
      <c r="AR14" s="145"/>
      <c r="AS14" s="145"/>
      <c r="AT14" s="238"/>
      <c r="AU14" s="1"/>
      <c r="AV14" s="1"/>
      <c r="AW14" s="1"/>
      <c r="AX14" s="1"/>
      <c r="AY14" s="1"/>
      <c r="AZ14" s="1"/>
      <c r="BA14" s="1"/>
      <c r="BB14" s="1"/>
      <c r="BC14" s="1"/>
      <c r="BD14" s="1"/>
      <c r="BE14" s="1"/>
      <c r="BF14" s="1"/>
      <c r="BG14" s="1"/>
      <c r="BH14" s="1"/>
      <c r="BI14" s="1"/>
    </row>
    <row r="15" spans="1:61" ht="15.75" customHeight="1" x14ac:dyDescent="0.25">
      <c r="A15" s="1"/>
      <c r="B15" s="254"/>
      <c r="C15" s="145"/>
      <c r="D15" s="146"/>
      <c r="E15" s="223"/>
      <c r="F15" s="247"/>
      <c r="G15" s="247"/>
      <c r="H15" s="247"/>
      <c r="I15" s="226"/>
      <c r="J15" s="63" t="str">
        <f>IF(AND('Mapa final'!$Y$64="Muy Alta",'Mapa final'!$AA$64="Leve"),CONCATENATE("R10C",'Mapa final'!$O$64),"")</f>
        <v/>
      </c>
      <c r="K15" s="64" t="str">
        <f>IF(AND('Mapa final'!$Y$65="Muy Alta",'Mapa final'!$AA$65="Leve"),CONCATENATE("R10C",'Mapa final'!$O$65),"")</f>
        <v/>
      </c>
      <c r="L15" s="64" t="str">
        <f>IF(AND('Mapa final'!$Y$66="Muy Alta",'Mapa final'!$AA$66="Leve"),CONCATENATE("R10C",'Mapa final'!$O$66),"")</f>
        <v/>
      </c>
      <c r="M15" s="64" t="str">
        <f>IF(AND('Mapa final'!$Y$67="Muy Alta",'Mapa final'!$AA$67="Leve"),CONCATENATE("R10C",'Mapa final'!$O$67),"")</f>
        <v/>
      </c>
      <c r="N15" s="64" t="str">
        <f>IF(AND('Mapa final'!$Y$68="Muy Alta",'Mapa final'!$AA$68="Leve"),CONCATENATE("R10C",'Mapa final'!$O$68),"")</f>
        <v/>
      </c>
      <c r="O15" s="65" t="str">
        <f>IF(AND('Mapa final'!$Y$69="Muy Alta",'Mapa final'!$AA$69="Leve"),CONCATENATE("R10C",'Mapa final'!$O$69),"")</f>
        <v/>
      </c>
      <c r="P15" s="57" t="str">
        <f>IF(AND('Mapa final'!$Y$64="Muy Alta",'Mapa final'!$AA$64="Menor"),CONCATENATE("R10C",'Mapa final'!$O$64),"")</f>
        <v/>
      </c>
      <c r="Q15" s="58" t="str">
        <f>IF(AND('Mapa final'!$Y$65="Muy Alta",'Mapa final'!$AA$65="Menor"),CONCATENATE("R10C",'Mapa final'!$O$65),"")</f>
        <v/>
      </c>
      <c r="R15" s="58" t="str">
        <f>IF(AND('Mapa final'!$Y$66="Muy Alta",'Mapa final'!$AA$66="Menor"),CONCATENATE("R10C",'Mapa final'!$O$66),"")</f>
        <v/>
      </c>
      <c r="S15" s="58" t="str">
        <f>IF(AND('Mapa final'!$Y$67="Muy Alta",'Mapa final'!$AA$67="Menor"),CONCATENATE("R10C",'Mapa final'!$O$67),"")</f>
        <v/>
      </c>
      <c r="T15" s="58" t="str">
        <f>IF(AND('Mapa final'!$Y$68="Muy Alta",'Mapa final'!$AA$68="Menor"),CONCATENATE("R10C",'Mapa final'!$O$68),"")</f>
        <v/>
      </c>
      <c r="U15" s="59" t="str">
        <f>IF(AND('Mapa final'!$Y$69="Muy Alta",'Mapa final'!$AA$69="Menor"),CONCATENATE("R10C",'Mapa final'!$O$69),"")</f>
        <v/>
      </c>
      <c r="V15" s="63" t="str">
        <f>IF(AND('Mapa final'!$Y$64="Muy Alta",'Mapa final'!$AA$64="Moderado"),CONCATENATE("R10C",'Mapa final'!$O$64),"")</f>
        <v/>
      </c>
      <c r="W15" s="64" t="str">
        <f>IF(AND('Mapa final'!$Y$65="Muy Alta",'Mapa final'!$AA$65="Moderado"),CONCATENATE("R10C",'Mapa final'!$O$65),"")</f>
        <v/>
      </c>
      <c r="X15" s="64" t="str">
        <f>IF(AND('Mapa final'!$Y$66="Muy Alta",'Mapa final'!$AA$66="Moderado"),CONCATENATE("R10C",'Mapa final'!$O$66),"")</f>
        <v/>
      </c>
      <c r="Y15" s="64" t="str">
        <f>IF(AND('Mapa final'!$Y$67="Muy Alta",'Mapa final'!$AA$67="Moderado"),CONCATENATE("R10C",'Mapa final'!$O$67),"")</f>
        <v/>
      </c>
      <c r="Z15" s="64" t="str">
        <f>IF(AND('Mapa final'!$Y$68="Muy Alta",'Mapa final'!$AA$68="Moderado"),CONCATENATE("R10C",'Mapa final'!$O$68),"")</f>
        <v/>
      </c>
      <c r="AA15" s="65" t="str">
        <f>IF(AND('Mapa final'!$Y$69="Muy Alta",'Mapa final'!$AA$69="Moderado"),CONCATENATE("R10C",'Mapa final'!$O$69),"")</f>
        <v/>
      </c>
      <c r="AB15" s="57" t="str">
        <f>IF(AND('Mapa final'!$Y$64="Muy Alta",'Mapa final'!$AA$64="Mayor"),CONCATENATE("R10C",'Mapa final'!$O$64),"")</f>
        <v/>
      </c>
      <c r="AC15" s="58" t="str">
        <f>IF(AND('Mapa final'!$Y$65="Muy Alta",'Mapa final'!$AA$65="Mayor"),CONCATENATE("R10C",'Mapa final'!$O$65),"")</f>
        <v/>
      </c>
      <c r="AD15" s="58" t="str">
        <f>IF(AND('Mapa final'!$Y$66="Muy Alta",'Mapa final'!$AA$66="Mayor"),CONCATENATE("R10C",'Mapa final'!$O$66),"")</f>
        <v/>
      </c>
      <c r="AE15" s="58" t="str">
        <f>IF(AND('Mapa final'!$Y$67="Muy Alta",'Mapa final'!$AA$67="Mayor"),CONCATENATE("R10C",'Mapa final'!$O$67),"")</f>
        <v/>
      </c>
      <c r="AF15" s="58" t="str">
        <f>IF(AND('Mapa final'!$Y$68="Muy Alta",'Mapa final'!$AA$68="Mayor"),CONCATENATE("R10C",'Mapa final'!$O$68),"")</f>
        <v/>
      </c>
      <c r="AG15" s="59" t="str">
        <f>IF(AND('Mapa final'!$Y$69="Muy Alta",'Mapa final'!$AA$69="Mayor"),CONCATENATE("R10C",'Mapa final'!$O$69),"")</f>
        <v/>
      </c>
      <c r="AH15" s="66" t="str">
        <f>IF(AND('Mapa final'!$Y$64="Muy Alta",'Mapa final'!$AA$64="Catastrófico"),CONCATENATE("R10C",'Mapa final'!$O$64),"")</f>
        <v/>
      </c>
      <c r="AI15" s="67" t="str">
        <f>IF(AND('Mapa final'!$Y$65="Muy Alta",'Mapa final'!$AA$65="Catastrófico"),CONCATENATE("R10C",'Mapa final'!$O$65),"")</f>
        <v/>
      </c>
      <c r="AJ15" s="67" t="str">
        <f>IF(AND('Mapa final'!$Y$66="Muy Alta",'Mapa final'!$AA$66="Catastrófico"),CONCATENATE("R10C",'Mapa final'!$O$66),"")</f>
        <v/>
      </c>
      <c r="AK15" s="67" t="str">
        <f>IF(AND('Mapa final'!$Y$67="Muy Alta",'Mapa final'!$AA$67="Catastrófico"),CONCATENATE("R10C",'Mapa final'!$O$67),"")</f>
        <v/>
      </c>
      <c r="AL15" s="67" t="str">
        <f>IF(AND('Mapa final'!$Y$68="Muy Alta",'Mapa final'!$AA$68="Catastrófico"),CONCATENATE("R10C",'Mapa final'!$O$68),"")</f>
        <v/>
      </c>
      <c r="AM15" s="68" t="str">
        <f>IF(AND('Mapa final'!$Y$69="Muy Alta",'Mapa final'!$AA$69="Catastrófico"),CONCATENATE("R10C",'Mapa final'!$O$69),"")</f>
        <v/>
      </c>
      <c r="AN15" s="1"/>
      <c r="AO15" s="239"/>
      <c r="AP15" s="240"/>
      <c r="AQ15" s="240"/>
      <c r="AR15" s="240"/>
      <c r="AS15" s="240"/>
      <c r="AT15" s="241"/>
      <c r="AU15" s="1"/>
      <c r="AV15" s="1"/>
      <c r="AW15" s="1"/>
      <c r="AX15" s="1"/>
      <c r="AY15" s="1"/>
      <c r="AZ15" s="1"/>
      <c r="BA15" s="1"/>
      <c r="BB15" s="1"/>
      <c r="BC15" s="1"/>
      <c r="BD15" s="1"/>
      <c r="BE15" s="1"/>
      <c r="BF15" s="1"/>
      <c r="BG15" s="1"/>
      <c r="BH15" s="1"/>
      <c r="BI15" s="1"/>
    </row>
    <row r="16" spans="1:61" ht="15" customHeight="1" x14ac:dyDescent="0.25">
      <c r="A16" s="1"/>
      <c r="B16" s="254"/>
      <c r="C16" s="145"/>
      <c r="D16" s="146"/>
      <c r="E16" s="262" t="s">
        <v>114</v>
      </c>
      <c r="F16" s="246"/>
      <c r="G16" s="246"/>
      <c r="H16" s="246"/>
      <c r="I16" s="246"/>
      <c r="J16" s="69" t="str">
        <f ca="1">IF(AND('Mapa final'!$Y$10="Alta",'Mapa final'!$AA$10="Leve"),CONCATENATE("R1C",'Mapa final'!$O$10),"")</f>
        <v/>
      </c>
      <c r="K16" s="70" t="str">
        <f ca="1">IF(AND('Mapa final'!$Y$11="Alta",'Mapa final'!$AA$11="Leve"),CONCATENATE("R1C",'Mapa final'!$O$11),"")</f>
        <v/>
      </c>
      <c r="L16" s="70" t="str">
        <f ca="1">IF(AND('Mapa final'!$Y$12="Alta",'Mapa final'!$AA$12="Leve"),CONCATENATE("R1C",'Mapa final'!$O$12),"")</f>
        <v/>
      </c>
      <c r="M16" s="70" t="str">
        <f>IF(AND('Mapa final'!$Y$13="Alta",'Mapa final'!$AA$13="Leve"),CONCATENATE("R1C",'Mapa final'!$O$13),"")</f>
        <v/>
      </c>
      <c r="N16" s="70" t="str">
        <f>IF(AND('Mapa final'!$Y$14="Alta",'Mapa final'!$AA$14="Leve"),CONCATENATE("R1C",'Mapa final'!$O$14),"")</f>
        <v/>
      </c>
      <c r="O16" s="71" t="str">
        <f>IF(AND('Mapa final'!$Y$15="Alta",'Mapa final'!$AA$15="Leve"),CONCATENATE("R1C",'Mapa final'!$O$15),"")</f>
        <v/>
      </c>
      <c r="P16" s="69" t="str">
        <f ca="1">IF(AND('Mapa final'!$Y$10="Alta",'Mapa final'!$AA$10="Menor"),CONCATENATE("R1C",'Mapa final'!$O$10),"")</f>
        <v/>
      </c>
      <c r="Q16" s="70" t="str">
        <f ca="1">IF(AND('Mapa final'!$Y$11="Alta",'Mapa final'!$AA$11="Menor"),CONCATENATE("R1C",'Mapa final'!$O$11),"")</f>
        <v/>
      </c>
      <c r="R16" s="70" t="str">
        <f ca="1">IF(AND('Mapa final'!$Y$12="Alta",'Mapa final'!$AA$12="Menor"),CONCATENATE("R1C",'Mapa final'!$O$12),"")</f>
        <v/>
      </c>
      <c r="S16" s="70" t="str">
        <f>IF(AND('Mapa final'!$Y$13="Alta",'Mapa final'!$AA$13="Menor"),CONCATENATE("R1C",'Mapa final'!$O$13),"")</f>
        <v/>
      </c>
      <c r="T16" s="70" t="str">
        <f>IF(AND('Mapa final'!$Y$14="Alta",'Mapa final'!$AA$14="Menor"),CONCATENATE("R1C",'Mapa final'!$O$14),"")</f>
        <v/>
      </c>
      <c r="U16" s="71" t="str">
        <f>IF(AND('Mapa final'!$Y$15="Alta",'Mapa final'!$AA$15="Menor"),CONCATENATE("R1C",'Mapa final'!$O$15),"")</f>
        <v/>
      </c>
      <c r="V16" s="51" t="str">
        <f ca="1">IF(AND('Mapa final'!$Y$10="Alta",'Mapa final'!$AA$10="Moderado"),CONCATENATE("R1C",'Mapa final'!$O$10),"")</f>
        <v/>
      </c>
      <c r="W16" s="52" t="str">
        <f ca="1">IF(AND('Mapa final'!$Y$11="Alta",'Mapa final'!$AA$11="Moderado"),CONCATENATE("R1C",'Mapa final'!$O$11),"")</f>
        <v/>
      </c>
      <c r="X16" s="52" t="str">
        <f ca="1">IF(AND('Mapa final'!$Y$12="Alta",'Mapa final'!$AA$12="Moderado"),CONCATENATE("R1C",'Mapa final'!$O$12),"")</f>
        <v/>
      </c>
      <c r="Y16" s="52" t="str">
        <f>IF(AND('Mapa final'!$Y$13="Alta",'Mapa final'!$AA$13="Moderado"),CONCATENATE("R1C",'Mapa final'!$O$13),"")</f>
        <v/>
      </c>
      <c r="Z16" s="52" t="str">
        <f>IF(AND('Mapa final'!$Y$14="Alta",'Mapa final'!$AA$14="Moderado"),CONCATENATE("R1C",'Mapa final'!$O$14),"")</f>
        <v/>
      </c>
      <c r="AA16" s="53" t="str">
        <f>IF(AND('Mapa final'!$Y$15="Alta",'Mapa final'!$AA$15="Moderado"),CONCATENATE("R1C",'Mapa final'!$O$15),"")</f>
        <v/>
      </c>
      <c r="AB16" s="51" t="str">
        <f ca="1">IF(AND('Mapa final'!$Y$10="Alta",'Mapa final'!$AA$10="Mayor"),CONCATENATE("R1C",'Mapa final'!$O$10),"")</f>
        <v/>
      </c>
      <c r="AC16" s="52" t="str">
        <f ca="1">IF(AND('Mapa final'!$Y$11="Alta",'Mapa final'!$AA$11="Mayor"),CONCATENATE("R1C",'Mapa final'!$O$11),"")</f>
        <v/>
      </c>
      <c r="AD16" s="52" t="str">
        <f ca="1">IF(AND('Mapa final'!$Y$12="Alta",'Mapa final'!$AA$12="Mayor"),CONCATENATE("R1C",'Mapa final'!$O$12),"")</f>
        <v/>
      </c>
      <c r="AE16" s="52" t="str">
        <f>IF(AND('Mapa final'!$Y$13="Alta",'Mapa final'!$AA$13="Mayor"),CONCATENATE("R1C",'Mapa final'!$O$13),"")</f>
        <v/>
      </c>
      <c r="AF16" s="52" t="str">
        <f>IF(AND('Mapa final'!$Y$14="Alta",'Mapa final'!$AA$14="Mayor"),CONCATENATE("R1C",'Mapa final'!$O$14),"")</f>
        <v/>
      </c>
      <c r="AG16" s="53" t="str">
        <f>IF(AND('Mapa final'!$Y$15="Alta",'Mapa final'!$AA$15="Mayor"),CONCATENATE("R1C",'Mapa final'!$O$15),"")</f>
        <v/>
      </c>
      <c r="AH16" s="54" t="str">
        <f ca="1">IF(AND('Mapa final'!$Y$10="Alta",'Mapa final'!$AA$10="Catastrófico"),CONCATENATE("R1C",'Mapa final'!$O$10),"")</f>
        <v/>
      </c>
      <c r="AI16" s="55" t="str">
        <f ca="1">IF(AND('Mapa final'!$Y$11="Alta",'Mapa final'!$AA$11="Catastrófico"),CONCATENATE("R1C",'Mapa final'!$O$11),"")</f>
        <v/>
      </c>
      <c r="AJ16" s="55" t="str">
        <f ca="1">IF(AND('Mapa final'!$Y$12="Alta",'Mapa final'!$AA$12="Catastrófico"),CONCATENATE("R1C",'Mapa final'!$O$12),"")</f>
        <v/>
      </c>
      <c r="AK16" s="55" t="str">
        <f>IF(AND('Mapa final'!$Y$13="Alta",'Mapa final'!$AA$13="Catastrófico"),CONCATENATE("R1C",'Mapa final'!$O$13),"")</f>
        <v/>
      </c>
      <c r="AL16" s="55" t="str">
        <f>IF(AND('Mapa final'!$Y$14="Alta",'Mapa final'!$AA$14="Catastrófico"),CONCATENATE("R1C",'Mapa final'!$O$14),"")</f>
        <v/>
      </c>
      <c r="AM16" s="56" t="str">
        <f>IF(AND('Mapa final'!$Y$15="Alta",'Mapa final'!$AA$15="Catastrófico"),CONCATENATE("R1C",'Mapa final'!$O$15),"")</f>
        <v/>
      </c>
      <c r="AN16" s="1"/>
      <c r="AO16" s="258" t="s">
        <v>115</v>
      </c>
      <c r="AP16" s="235"/>
      <c r="AQ16" s="235"/>
      <c r="AR16" s="235"/>
      <c r="AS16" s="235"/>
      <c r="AT16" s="236"/>
      <c r="AU16" s="1"/>
      <c r="AV16" s="1"/>
      <c r="AW16" s="1"/>
      <c r="AX16" s="1"/>
      <c r="AY16" s="1"/>
      <c r="AZ16" s="1"/>
      <c r="BA16" s="1"/>
      <c r="BB16" s="1"/>
      <c r="BC16" s="1"/>
      <c r="BD16" s="1"/>
      <c r="BE16" s="1"/>
      <c r="BF16" s="1"/>
      <c r="BG16" s="1"/>
      <c r="BH16" s="1"/>
      <c r="BI16" s="1"/>
    </row>
    <row r="17" spans="1:61" ht="15" customHeight="1" x14ac:dyDescent="0.25">
      <c r="A17" s="1"/>
      <c r="B17" s="254"/>
      <c r="C17" s="145"/>
      <c r="D17" s="146"/>
      <c r="E17" s="157"/>
      <c r="F17" s="145"/>
      <c r="G17" s="145"/>
      <c r="H17" s="145"/>
      <c r="I17" s="145"/>
      <c r="J17" s="72" t="str">
        <f>IF(AND('Mapa final'!$Y$16="Alta",'Mapa final'!$AA$16="Leve"),CONCATENATE("R2C",'Mapa final'!$O$16),"")</f>
        <v/>
      </c>
      <c r="K17" s="73" t="str">
        <f>IF(AND('Mapa final'!$Y$17="Alta",'Mapa final'!$AA$17="Leve"),CONCATENATE("R2C",'Mapa final'!$O$17),"")</f>
        <v/>
      </c>
      <c r="L17" s="73" t="str">
        <f>IF(AND('Mapa final'!$Y$18="Alta",'Mapa final'!$AA$18="Leve"),CONCATENATE("R2C",'Mapa final'!$O$18),"")</f>
        <v/>
      </c>
      <c r="M17" s="73" t="str">
        <f>IF(AND('Mapa final'!$Y$19="Alta",'Mapa final'!$AA$19="Leve"),CONCATENATE("R2C",'Mapa final'!$O$19),"")</f>
        <v/>
      </c>
      <c r="N17" s="73" t="str">
        <f>IF(AND('Mapa final'!$Y$20="Alta",'Mapa final'!$AA$20="Leve"),CONCATENATE("R2C",'Mapa final'!$O$20),"")</f>
        <v/>
      </c>
      <c r="O17" s="74" t="str">
        <f>IF(AND('Mapa final'!$Y$21="Alta",'Mapa final'!$AA$21="Leve"),CONCATENATE("R2C",'Mapa final'!$O$21),"")</f>
        <v/>
      </c>
      <c r="P17" s="72" t="str">
        <f>IF(AND('Mapa final'!$Y$16="Alta",'Mapa final'!$AA$16="Menor"),CONCATENATE("R2C",'Mapa final'!$O$16),"")</f>
        <v/>
      </c>
      <c r="Q17" s="73" t="str">
        <f>IF(AND('Mapa final'!$Y$17="Alta",'Mapa final'!$AA$17="Menor"),CONCATENATE("R2C",'Mapa final'!$O$17),"")</f>
        <v/>
      </c>
      <c r="R17" s="73" t="str">
        <f>IF(AND('Mapa final'!$Y$18="Alta",'Mapa final'!$AA$18="Menor"),CONCATENATE("R2C",'Mapa final'!$O$18),"")</f>
        <v/>
      </c>
      <c r="S17" s="73" t="str">
        <f>IF(AND('Mapa final'!$Y$19="Alta",'Mapa final'!$AA$19="Menor"),CONCATENATE("R2C",'Mapa final'!$O$19),"")</f>
        <v/>
      </c>
      <c r="T17" s="73" t="str">
        <f>IF(AND('Mapa final'!$Y$20="Alta",'Mapa final'!$AA$20="Menor"),CONCATENATE("R2C",'Mapa final'!$O$20),"")</f>
        <v/>
      </c>
      <c r="U17" s="74" t="str">
        <f>IF(AND('Mapa final'!$Y$21="Alta",'Mapa final'!$AA$21="Menor"),CONCATENATE("R2C",'Mapa final'!$O$21),"")</f>
        <v/>
      </c>
      <c r="V17" s="57" t="str">
        <f>IF(AND('Mapa final'!$Y$16="Alta",'Mapa final'!$AA$16="Moderado"),CONCATENATE("R2C",'Mapa final'!$O$16),"")</f>
        <v/>
      </c>
      <c r="W17" s="58" t="str">
        <f>IF(AND('Mapa final'!$Y$17="Alta",'Mapa final'!$AA$17="Moderado"),CONCATENATE("R2C",'Mapa final'!$O$17),"")</f>
        <v/>
      </c>
      <c r="X17" s="58" t="str">
        <f>IF(AND('Mapa final'!$Y$18="Alta",'Mapa final'!$AA$18="Moderado"),CONCATENATE("R2C",'Mapa final'!$O$18),"")</f>
        <v/>
      </c>
      <c r="Y17" s="58" t="str">
        <f>IF(AND('Mapa final'!$Y$19="Alta",'Mapa final'!$AA$19="Moderado"),CONCATENATE("R2C",'Mapa final'!$O$19),"")</f>
        <v/>
      </c>
      <c r="Z17" s="58" t="str">
        <f>IF(AND('Mapa final'!$Y$20="Alta",'Mapa final'!$AA$20="Moderado"),CONCATENATE("R2C",'Mapa final'!$O$20),"")</f>
        <v/>
      </c>
      <c r="AA17" s="59" t="str">
        <f>IF(AND('Mapa final'!$Y$21="Alta",'Mapa final'!$AA$21="Moderado"),CONCATENATE("R2C",'Mapa final'!$O$21),"")</f>
        <v/>
      </c>
      <c r="AB17" s="57" t="str">
        <f>IF(AND('Mapa final'!$Y$16="Alta",'Mapa final'!$AA$16="Mayor"),CONCATENATE("R2C",'Mapa final'!$O$16),"")</f>
        <v/>
      </c>
      <c r="AC17" s="58" t="str">
        <f>IF(AND('Mapa final'!$Y$17="Alta",'Mapa final'!$AA$17="Mayor"),CONCATENATE("R2C",'Mapa final'!$O$17),"")</f>
        <v/>
      </c>
      <c r="AD17" s="58" t="str">
        <f>IF(AND('Mapa final'!$Y$18="Alta",'Mapa final'!$AA$18="Mayor"),CONCATENATE("R2C",'Mapa final'!$O$18),"")</f>
        <v/>
      </c>
      <c r="AE17" s="58" t="str">
        <f>IF(AND('Mapa final'!$Y$19="Alta",'Mapa final'!$AA$19="Mayor"),CONCATENATE("R2C",'Mapa final'!$O$19),"")</f>
        <v/>
      </c>
      <c r="AF17" s="58" t="str">
        <f>IF(AND('Mapa final'!$Y$20="Alta",'Mapa final'!$AA$20="Mayor"),CONCATENATE("R2C",'Mapa final'!$O$20),"")</f>
        <v/>
      </c>
      <c r="AG17" s="59" t="str">
        <f>IF(AND('Mapa final'!$Y$21="Alta",'Mapa final'!$AA$21="Mayor"),CONCATENATE("R2C",'Mapa final'!$O$21),"")</f>
        <v/>
      </c>
      <c r="AH17" s="60" t="str">
        <f>IF(AND('Mapa final'!$Y$16="Alta",'Mapa final'!$AA$16="Catastrófico"),CONCATENATE("R2C",'Mapa final'!$O$16),"")</f>
        <v/>
      </c>
      <c r="AI17" s="61" t="str">
        <f>IF(AND('Mapa final'!$Y$17="Alta",'Mapa final'!$AA$17="Catastrófico"),CONCATENATE("R2C",'Mapa final'!$O$17),"")</f>
        <v/>
      </c>
      <c r="AJ17" s="61" t="str">
        <f>IF(AND('Mapa final'!$Y$18="Alta",'Mapa final'!$AA$18="Catastrófico"),CONCATENATE("R2C",'Mapa final'!$O$18),"")</f>
        <v/>
      </c>
      <c r="AK17" s="61" t="str">
        <f>IF(AND('Mapa final'!$Y$19="Alta",'Mapa final'!$AA$19="Catastrófico"),CONCATENATE("R2C",'Mapa final'!$O$19),"")</f>
        <v/>
      </c>
      <c r="AL17" s="61" t="str">
        <f>IF(AND('Mapa final'!$Y$20="Alta",'Mapa final'!$AA$20="Catastrófico"),CONCATENATE("R2C",'Mapa final'!$O$20),"")</f>
        <v/>
      </c>
      <c r="AM17" s="62" t="str">
        <f>IF(AND('Mapa final'!$Y$21="Alta",'Mapa final'!$AA$21="Catastrófico"),CONCATENATE("R2C",'Mapa final'!$O$21),"")</f>
        <v/>
      </c>
      <c r="AN17" s="1"/>
      <c r="AO17" s="237"/>
      <c r="AP17" s="145"/>
      <c r="AQ17" s="145"/>
      <c r="AR17" s="145"/>
      <c r="AS17" s="145"/>
      <c r="AT17" s="238"/>
      <c r="AU17" s="1"/>
      <c r="AV17" s="1"/>
      <c r="AW17" s="1"/>
      <c r="AX17" s="1"/>
      <c r="AY17" s="1"/>
      <c r="AZ17" s="1"/>
      <c r="BA17" s="1"/>
      <c r="BB17" s="1"/>
      <c r="BC17" s="1"/>
      <c r="BD17" s="1"/>
      <c r="BE17" s="1"/>
      <c r="BF17" s="1"/>
      <c r="BG17" s="1"/>
      <c r="BH17" s="1"/>
      <c r="BI17" s="1"/>
    </row>
    <row r="18" spans="1:61" ht="15" customHeight="1" x14ac:dyDescent="0.25">
      <c r="A18" s="1"/>
      <c r="B18" s="254"/>
      <c r="C18" s="145"/>
      <c r="D18" s="146"/>
      <c r="E18" s="157"/>
      <c r="F18" s="145"/>
      <c r="G18" s="145"/>
      <c r="H18" s="145"/>
      <c r="I18" s="145"/>
      <c r="J18" s="72" t="str">
        <f>IF(AND('Mapa final'!$Y$22="Alta",'Mapa final'!$AA$22="Leve"),CONCATENATE("R3C",'Mapa final'!$O$22),"")</f>
        <v/>
      </c>
      <c r="K18" s="73" t="str">
        <f>IF(AND('Mapa final'!$Y$23="Alta",'Mapa final'!$AA$23="Leve"),CONCATENATE("R3C",'Mapa final'!$O$23),"")</f>
        <v/>
      </c>
      <c r="L18" s="73" t="str">
        <f>IF(AND('Mapa final'!$Y$24="Alta",'Mapa final'!$AA$24="Leve"),CONCATENATE("R3C",'Mapa final'!$O$24),"")</f>
        <v/>
      </c>
      <c r="M18" s="73" t="str">
        <f>IF(AND('Mapa final'!$Y$25="Alta",'Mapa final'!$AA$25="Leve"),CONCATENATE("R3C",'Mapa final'!$O$25),"")</f>
        <v/>
      </c>
      <c r="N18" s="73" t="str">
        <f>IF(AND('Mapa final'!$Y$26="Alta",'Mapa final'!$AA$26="Leve"),CONCATENATE("R3C",'Mapa final'!$O$26),"")</f>
        <v/>
      </c>
      <c r="O18" s="74" t="str">
        <f>IF(AND('Mapa final'!$Y$27="Alta",'Mapa final'!$AA$27="Leve"),CONCATENATE("R3C",'Mapa final'!$O$27),"")</f>
        <v/>
      </c>
      <c r="P18" s="72" t="str">
        <f>IF(AND('Mapa final'!$Y$22="Alta",'Mapa final'!$AA$22="Menor"),CONCATENATE("R3C",'Mapa final'!$O$22),"")</f>
        <v/>
      </c>
      <c r="Q18" s="73" t="str">
        <f>IF(AND('Mapa final'!$Y$23="Alta",'Mapa final'!$AA$23="Menor"),CONCATENATE("R3C",'Mapa final'!$O$23),"")</f>
        <v/>
      </c>
      <c r="R18" s="73" t="str">
        <f>IF(AND('Mapa final'!$Y$24="Alta",'Mapa final'!$AA$24="Menor"),CONCATENATE("R3C",'Mapa final'!$O$24),"")</f>
        <v/>
      </c>
      <c r="S18" s="73" t="str">
        <f>IF(AND('Mapa final'!$Y$25="Alta",'Mapa final'!$AA$25="Menor"),CONCATENATE("R3C",'Mapa final'!$O$25),"")</f>
        <v/>
      </c>
      <c r="T18" s="73" t="str">
        <f>IF(AND('Mapa final'!$Y$26="Alta",'Mapa final'!$AA$26="Menor"),CONCATENATE("R3C",'Mapa final'!$O$26),"")</f>
        <v/>
      </c>
      <c r="U18" s="74" t="str">
        <f>IF(AND('Mapa final'!$Y$27="Alta",'Mapa final'!$AA$27="Menor"),CONCATENATE("R3C",'Mapa final'!$O$27),"")</f>
        <v/>
      </c>
      <c r="V18" s="57" t="str">
        <f>IF(AND('Mapa final'!$Y$22="Alta",'Mapa final'!$AA$22="Moderado"),CONCATENATE("R3C",'Mapa final'!$O$22),"")</f>
        <v/>
      </c>
      <c r="W18" s="58" t="str">
        <f>IF(AND('Mapa final'!$Y$23="Alta",'Mapa final'!$AA$23="Moderado"),CONCATENATE("R3C",'Mapa final'!$O$23),"")</f>
        <v/>
      </c>
      <c r="X18" s="58" t="str">
        <f>IF(AND('Mapa final'!$Y$24="Alta",'Mapa final'!$AA$24="Moderado"),CONCATENATE("R3C",'Mapa final'!$O$24),"")</f>
        <v/>
      </c>
      <c r="Y18" s="58" t="str">
        <f>IF(AND('Mapa final'!$Y$25="Alta",'Mapa final'!$AA$25="Moderado"),CONCATENATE("R3C",'Mapa final'!$O$25),"")</f>
        <v/>
      </c>
      <c r="Z18" s="58" t="str">
        <f>IF(AND('Mapa final'!$Y$26="Alta",'Mapa final'!$AA$26="Moderado"),CONCATENATE("R3C",'Mapa final'!$O$26),"")</f>
        <v/>
      </c>
      <c r="AA18" s="59" t="str">
        <f>IF(AND('Mapa final'!$Y$27="Alta",'Mapa final'!$AA$27="Moderado"),CONCATENATE("R3C",'Mapa final'!$O$27),"")</f>
        <v/>
      </c>
      <c r="AB18" s="57" t="str">
        <f>IF(AND('Mapa final'!$Y$22="Alta",'Mapa final'!$AA$22="Mayor"),CONCATENATE("R3C",'Mapa final'!$O$22),"")</f>
        <v/>
      </c>
      <c r="AC18" s="58" t="str">
        <f>IF(AND('Mapa final'!$Y$23="Alta",'Mapa final'!$AA$23="Mayor"),CONCATENATE("R3C",'Mapa final'!$O$23),"")</f>
        <v/>
      </c>
      <c r="AD18" s="58" t="str">
        <f>IF(AND('Mapa final'!$Y$24="Alta",'Mapa final'!$AA$24="Mayor"),CONCATENATE("R3C",'Mapa final'!$O$24),"")</f>
        <v/>
      </c>
      <c r="AE18" s="58" t="str">
        <f>IF(AND('Mapa final'!$Y$25="Alta",'Mapa final'!$AA$25="Mayor"),CONCATENATE("R3C",'Mapa final'!$O$25),"")</f>
        <v/>
      </c>
      <c r="AF18" s="58" t="str">
        <f>IF(AND('Mapa final'!$Y$26="Alta",'Mapa final'!$AA$26="Mayor"),CONCATENATE("R3C",'Mapa final'!$O$26),"")</f>
        <v/>
      </c>
      <c r="AG18" s="59" t="str">
        <f>IF(AND('Mapa final'!$Y$27="Alta",'Mapa final'!$AA$27="Mayor"),CONCATENATE("R3C",'Mapa final'!$O$27),"")</f>
        <v/>
      </c>
      <c r="AH18" s="60" t="str">
        <f>IF(AND('Mapa final'!$Y$22="Alta",'Mapa final'!$AA$22="Catastrófico"),CONCATENATE("R3C",'Mapa final'!$O$22),"")</f>
        <v/>
      </c>
      <c r="AI18" s="61" t="str">
        <f>IF(AND('Mapa final'!$Y$23="Alta",'Mapa final'!$AA$23="Catastrófico"),CONCATENATE("R3C",'Mapa final'!$O$23),"")</f>
        <v/>
      </c>
      <c r="AJ18" s="61" t="str">
        <f>IF(AND('Mapa final'!$Y$24="Alta",'Mapa final'!$AA$24="Catastrófico"),CONCATENATE("R3C",'Mapa final'!$O$24),"")</f>
        <v/>
      </c>
      <c r="AK18" s="61" t="str">
        <f>IF(AND('Mapa final'!$Y$25="Alta",'Mapa final'!$AA$25="Catastrófico"),CONCATENATE("R3C",'Mapa final'!$O$25),"")</f>
        <v/>
      </c>
      <c r="AL18" s="61" t="str">
        <f>IF(AND('Mapa final'!$Y$26="Alta",'Mapa final'!$AA$26="Catastrófico"),CONCATENATE("R3C",'Mapa final'!$O$26),"")</f>
        <v/>
      </c>
      <c r="AM18" s="62" t="str">
        <f>IF(AND('Mapa final'!$Y$27="Alta",'Mapa final'!$AA$27="Catastrófico"),CONCATENATE("R3C",'Mapa final'!$O$27),"")</f>
        <v/>
      </c>
      <c r="AN18" s="1"/>
      <c r="AO18" s="237"/>
      <c r="AP18" s="145"/>
      <c r="AQ18" s="145"/>
      <c r="AR18" s="145"/>
      <c r="AS18" s="145"/>
      <c r="AT18" s="238"/>
      <c r="AU18" s="1"/>
      <c r="AV18" s="1"/>
      <c r="AW18" s="1"/>
      <c r="AX18" s="1"/>
      <c r="AY18" s="1"/>
      <c r="AZ18" s="1"/>
      <c r="BA18" s="1"/>
      <c r="BB18" s="1"/>
      <c r="BC18" s="1"/>
      <c r="BD18" s="1"/>
      <c r="BE18" s="1"/>
      <c r="BF18" s="1"/>
      <c r="BG18" s="1"/>
      <c r="BH18" s="1"/>
      <c r="BI18" s="1"/>
    </row>
    <row r="19" spans="1:61" ht="15" customHeight="1" x14ac:dyDescent="0.25">
      <c r="A19" s="1"/>
      <c r="B19" s="254"/>
      <c r="C19" s="145"/>
      <c r="D19" s="146"/>
      <c r="E19" s="157"/>
      <c r="F19" s="145"/>
      <c r="G19" s="145"/>
      <c r="H19" s="145"/>
      <c r="I19" s="145"/>
      <c r="J19" s="72" t="str">
        <f>IF(AND('Mapa final'!$Y$28="Alta",'Mapa final'!$AA$28="Leve"),CONCATENATE("R4C",'Mapa final'!$O$28),"")</f>
        <v/>
      </c>
      <c r="K19" s="73" t="str">
        <f>IF(AND('Mapa final'!$Y$29="Alta",'Mapa final'!$AA$29="Leve"),CONCATENATE("R4C",'Mapa final'!$O$29),"")</f>
        <v/>
      </c>
      <c r="L19" s="73" t="str">
        <f>IF(AND('Mapa final'!$Y$30="Alta",'Mapa final'!$AA$30="Leve"),CONCATENATE("R4C",'Mapa final'!$O$30),"")</f>
        <v/>
      </c>
      <c r="M19" s="73" t="str">
        <f>IF(AND('Mapa final'!$Y$31="Alta",'Mapa final'!$AA$31="Leve"),CONCATENATE("R4C",'Mapa final'!$O$31),"")</f>
        <v/>
      </c>
      <c r="N19" s="73" t="str">
        <f>IF(AND('Mapa final'!$Y$32="Alta",'Mapa final'!$AA$32="Leve"),CONCATENATE("R4C",'Mapa final'!$O$32),"")</f>
        <v/>
      </c>
      <c r="O19" s="74" t="str">
        <f>IF(AND('Mapa final'!$Y$33="Alta",'Mapa final'!$AA$33="Leve"),CONCATENATE("R4C",'Mapa final'!$O$33),"")</f>
        <v/>
      </c>
      <c r="P19" s="72" t="str">
        <f>IF(AND('Mapa final'!$Y$28="Alta",'Mapa final'!$AA$28="Menor"),CONCATENATE("R4C",'Mapa final'!$O$28),"")</f>
        <v/>
      </c>
      <c r="Q19" s="73" t="str">
        <f>IF(AND('Mapa final'!$Y$29="Alta",'Mapa final'!$AA$29="Menor"),CONCATENATE("R4C",'Mapa final'!$O$29),"")</f>
        <v/>
      </c>
      <c r="R19" s="73" t="str">
        <f>IF(AND('Mapa final'!$Y$30="Alta",'Mapa final'!$AA$30="Menor"),CONCATENATE("R4C",'Mapa final'!$O$30),"")</f>
        <v/>
      </c>
      <c r="S19" s="73" t="str">
        <f>IF(AND('Mapa final'!$Y$31="Alta",'Mapa final'!$AA$31="Menor"),CONCATENATE("R4C",'Mapa final'!$O$31),"")</f>
        <v/>
      </c>
      <c r="T19" s="73" t="str">
        <f>IF(AND('Mapa final'!$Y$32="Alta",'Mapa final'!$AA$32="Menor"),CONCATENATE("R4C",'Mapa final'!$O$32),"")</f>
        <v/>
      </c>
      <c r="U19" s="74" t="str">
        <f>IF(AND('Mapa final'!$Y$33="Alta",'Mapa final'!$AA$33="Menor"),CONCATENATE("R4C",'Mapa final'!$O$33),"")</f>
        <v/>
      </c>
      <c r="V19" s="57" t="str">
        <f>IF(AND('Mapa final'!$Y$28="Alta",'Mapa final'!$AA$28="Moderado"),CONCATENATE("R4C",'Mapa final'!$O$28),"")</f>
        <v/>
      </c>
      <c r="W19" s="58"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9" t="str">
        <f>IF(AND('Mapa final'!$Y$33="Alta",'Mapa final'!$AA$33="Moderado"),CONCATENATE("R4C",'Mapa final'!$O$33),"")</f>
        <v/>
      </c>
      <c r="AB19" s="57" t="str">
        <f>IF(AND('Mapa final'!$Y$28="Alta",'Mapa final'!$AA$28="Mayor"),CONCATENATE("R4C",'Mapa final'!$O$28),"")</f>
        <v/>
      </c>
      <c r="AC19" s="58"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9" t="str">
        <f>IF(AND('Mapa final'!$Y$33="Alta",'Mapa final'!$AA$33="Mayor"),CONCATENATE("R4C",'Mapa final'!$O$33),"")</f>
        <v/>
      </c>
      <c r="AH19" s="60" t="str">
        <f>IF(AND('Mapa final'!$Y$28="Alta",'Mapa final'!$AA$28="Catastrófico"),CONCATENATE("R4C",'Mapa final'!$O$28),"")</f>
        <v/>
      </c>
      <c r="AI19" s="61" t="str">
        <f>IF(AND('Mapa final'!$Y$29="Alta",'Mapa final'!$AA$29="Catastrófico"),CONCATENATE("R4C",'Mapa final'!$O$29),"")</f>
        <v/>
      </c>
      <c r="AJ19" s="61" t="str">
        <f>IF(AND('Mapa final'!$Y$30="Alta",'Mapa final'!$AA$30="Catastrófico"),CONCATENATE("R4C",'Mapa final'!$O$30),"")</f>
        <v/>
      </c>
      <c r="AK19" s="61" t="str">
        <f>IF(AND('Mapa final'!$Y$31="Alta",'Mapa final'!$AA$31="Catastrófico"),CONCATENATE("R4C",'Mapa final'!$O$31),"")</f>
        <v/>
      </c>
      <c r="AL19" s="61" t="str">
        <f>IF(AND('Mapa final'!$Y$32="Alta",'Mapa final'!$AA$32="Catastrófico"),CONCATENATE("R4C",'Mapa final'!$O$32),"")</f>
        <v/>
      </c>
      <c r="AM19" s="62" t="str">
        <f>IF(AND('Mapa final'!$Y$33="Alta",'Mapa final'!$AA$33="Catastrófico"),CONCATENATE("R4C",'Mapa final'!$O$33),"")</f>
        <v/>
      </c>
      <c r="AN19" s="1"/>
      <c r="AO19" s="237"/>
      <c r="AP19" s="145"/>
      <c r="AQ19" s="145"/>
      <c r="AR19" s="145"/>
      <c r="AS19" s="145"/>
      <c r="AT19" s="238"/>
      <c r="AU19" s="1"/>
      <c r="AV19" s="1"/>
      <c r="AW19" s="1"/>
      <c r="AX19" s="1"/>
      <c r="AY19" s="1"/>
      <c r="AZ19" s="1"/>
      <c r="BA19" s="1"/>
      <c r="BB19" s="1"/>
      <c r="BC19" s="1"/>
      <c r="BD19" s="1"/>
      <c r="BE19" s="1"/>
      <c r="BF19" s="1"/>
      <c r="BG19" s="1"/>
      <c r="BH19" s="1"/>
      <c r="BI19" s="1"/>
    </row>
    <row r="20" spans="1:61" ht="15" customHeight="1" x14ac:dyDescent="0.25">
      <c r="A20" s="1"/>
      <c r="B20" s="254"/>
      <c r="C20" s="145"/>
      <c r="D20" s="146"/>
      <c r="E20" s="157"/>
      <c r="F20" s="145"/>
      <c r="G20" s="145"/>
      <c r="H20" s="145"/>
      <c r="I20" s="145"/>
      <c r="J20" s="72" t="str">
        <f>IF(AND('Mapa final'!$Y$34="Alta",'Mapa final'!$AA$34="Leve"),CONCATENATE("R5C",'Mapa final'!$O$34),"")</f>
        <v/>
      </c>
      <c r="K20" s="73" t="str">
        <f>IF(AND('Mapa final'!$Y$35="Alta",'Mapa final'!$AA$35="Leve"),CONCATENATE("R5C",'Mapa final'!$O$35),"")</f>
        <v/>
      </c>
      <c r="L20" s="73" t="str">
        <f>IF(AND('Mapa final'!$Y$36="Alta",'Mapa final'!$AA$36="Leve"),CONCATENATE("R5C",'Mapa final'!$O$36),"")</f>
        <v/>
      </c>
      <c r="M20" s="73" t="str">
        <f>IF(AND('Mapa final'!$Y$37="Alta",'Mapa final'!$AA$37="Leve"),CONCATENATE("R5C",'Mapa final'!$O$37),"")</f>
        <v/>
      </c>
      <c r="N20" s="73" t="str">
        <f>IF(AND('Mapa final'!$Y$38="Alta",'Mapa final'!$AA$38="Leve"),CONCATENATE("R5C",'Mapa final'!$O$38),"")</f>
        <v/>
      </c>
      <c r="O20" s="74" t="str">
        <f>IF(AND('Mapa final'!$Y$39="Alta",'Mapa final'!$AA$39="Leve"),CONCATENATE("R5C",'Mapa final'!$O$39),"")</f>
        <v/>
      </c>
      <c r="P20" s="72" t="str">
        <f>IF(AND('Mapa final'!$Y$34="Alta",'Mapa final'!$AA$34="Menor"),CONCATENATE("R5C",'Mapa final'!$O$34),"")</f>
        <v/>
      </c>
      <c r="Q20" s="73" t="str">
        <f>IF(AND('Mapa final'!$Y$35="Alta",'Mapa final'!$AA$35="Menor"),CONCATENATE("R5C",'Mapa final'!$O$35),"")</f>
        <v/>
      </c>
      <c r="R20" s="73" t="str">
        <f>IF(AND('Mapa final'!$Y$36="Alta",'Mapa final'!$AA$36="Menor"),CONCATENATE("R5C",'Mapa final'!$O$36),"")</f>
        <v/>
      </c>
      <c r="S20" s="73" t="str">
        <f>IF(AND('Mapa final'!$Y$37="Alta",'Mapa final'!$AA$37="Menor"),CONCATENATE("R5C",'Mapa final'!$O$37),"")</f>
        <v/>
      </c>
      <c r="T20" s="73" t="str">
        <f>IF(AND('Mapa final'!$Y$38="Alta",'Mapa final'!$AA$38="Menor"),CONCATENATE("R5C",'Mapa final'!$O$38),"")</f>
        <v/>
      </c>
      <c r="U20" s="74" t="str">
        <f>IF(AND('Mapa final'!$Y$39="Alta",'Mapa final'!$AA$39="Menor"),CONCATENATE("R5C",'Mapa final'!$O$39),"")</f>
        <v/>
      </c>
      <c r="V20" s="57" t="str">
        <f>IF(AND('Mapa final'!$Y$34="Alta",'Mapa final'!$AA$34="Moderado"),CONCATENATE("R5C",'Mapa final'!$O$34),"")</f>
        <v/>
      </c>
      <c r="W20" s="58"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9" t="str">
        <f>IF(AND('Mapa final'!$Y$39="Alta",'Mapa final'!$AA$39="Moderado"),CONCATENATE("R5C",'Mapa final'!$O$39),"")</f>
        <v/>
      </c>
      <c r="AB20" s="57" t="str">
        <f>IF(AND('Mapa final'!$Y$34="Alta",'Mapa final'!$AA$34="Mayor"),CONCATENATE("R5C",'Mapa final'!$O$34),"")</f>
        <v/>
      </c>
      <c r="AC20" s="58"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9" t="str">
        <f>IF(AND('Mapa final'!$Y$39="Alta",'Mapa final'!$AA$39="Mayor"),CONCATENATE("R5C",'Mapa final'!$O$39),"")</f>
        <v/>
      </c>
      <c r="AH20" s="60" t="str">
        <f>IF(AND('Mapa final'!$Y$34="Alta",'Mapa final'!$AA$34="Catastrófico"),CONCATENATE("R5C",'Mapa final'!$O$34),"")</f>
        <v/>
      </c>
      <c r="AI20" s="61" t="str">
        <f>IF(AND('Mapa final'!$Y$35="Alta",'Mapa final'!$AA$35="Catastrófico"),CONCATENATE("R5C",'Mapa final'!$O$35),"")</f>
        <v/>
      </c>
      <c r="AJ20" s="61" t="str">
        <f>IF(AND('Mapa final'!$Y$36="Alta",'Mapa final'!$AA$36="Catastrófico"),CONCATENATE("R5C",'Mapa final'!$O$36),"")</f>
        <v/>
      </c>
      <c r="AK20" s="61" t="str">
        <f>IF(AND('Mapa final'!$Y$37="Alta",'Mapa final'!$AA$37="Catastrófico"),CONCATENATE("R5C",'Mapa final'!$O$37),"")</f>
        <v/>
      </c>
      <c r="AL20" s="61" t="str">
        <f>IF(AND('Mapa final'!$Y$38="Alta",'Mapa final'!$AA$38="Catastrófico"),CONCATENATE("R5C",'Mapa final'!$O$38),"")</f>
        <v/>
      </c>
      <c r="AM20" s="62" t="str">
        <f>IF(AND('Mapa final'!$Y$39="Alta",'Mapa final'!$AA$39="Catastrófico"),CONCATENATE("R5C",'Mapa final'!$O$39),"")</f>
        <v/>
      </c>
      <c r="AN20" s="1"/>
      <c r="AO20" s="237"/>
      <c r="AP20" s="145"/>
      <c r="AQ20" s="145"/>
      <c r="AR20" s="145"/>
      <c r="AS20" s="145"/>
      <c r="AT20" s="238"/>
      <c r="AU20" s="1"/>
      <c r="AV20" s="1"/>
      <c r="AW20" s="1"/>
      <c r="AX20" s="1"/>
      <c r="AY20" s="1"/>
      <c r="AZ20" s="1"/>
      <c r="BA20" s="1"/>
      <c r="BB20" s="1"/>
      <c r="BC20" s="1"/>
      <c r="BD20" s="1"/>
      <c r="BE20" s="1"/>
      <c r="BF20" s="1"/>
      <c r="BG20" s="1"/>
      <c r="BH20" s="1"/>
      <c r="BI20" s="1"/>
    </row>
    <row r="21" spans="1:61" ht="15" customHeight="1" x14ac:dyDescent="0.25">
      <c r="A21" s="1"/>
      <c r="B21" s="254"/>
      <c r="C21" s="145"/>
      <c r="D21" s="146"/>
      <c r="E21" s="157"/>
      <c r="F21" s="145"/>
      <c r="G21" s="145"/>
      <c r="H21" s="145"/>
      <c r="I21" s="145"/>
      <c r="J21" s="72" t="str">
        <f>IF(AND('Mapa final'!$Y$40="Alta",'Mapa final'!$AA$40="Leve"),CONCATENATE("R6C",'Mapa final'!$O$40),"")</f>
        <v/>
      </c>
      <c r="K21" s="73" t="str">
        <f>IF(AND('Mapa final'!$Y$41="Alta",'Mapa final'!$AA$41="Leve"),CONCATENATE("R6C",'Mapa final'!$O$41),"")</f>
        <v/>
      </c>
      <c r="L21" s="73" t="str">
        <f>IF(AND('Mapa final'!$Y$42="Alta",'Mapa final'!$AA$42="Leve"),CONCATENATE("R6C",'Mapa final'!$O$42),"")</f>
        <v/>
      </c>
      <c r="M21" s="73" t="str">
        <f>IF(AND('Mapa final'!$Y$43="Alta",'Mapa final'!$AA$43="Leve"),CONCATENATE("R6C",'Mapa final'!$O$43),"")</f>
        <v/>
      </c>
      <c r="N21" s="73" t="str">
        <f>IF(AND('Mapa final'!$Y$44="Alta",'Mapa final'!$AA$44="Leve"),CONCATENATE("R6C",'Mapa final'!$O$44),"")</f>
        <v/>
      </c>
      <c r="O21" s="74" t="str">
        <f>IF(AND('Mapa final'!$Y$45="Alta",'Mapa final'!$AA$45="Leve"),CONCATENATE("R6C",'Mapa final'!$O$45),"")</f>
        <v/>
      </c>
      <c r="P21" s="72" t="str">
        <f>IF(AND('Mapa final'!$Y$40="Alta",'Mapa final'!$AA$40="Menor"),CONCATENATE("R6C",'Mapa final'!$O$40),"")</f>
        <v/>
      </c>
      <c r="Q21" s="73" t="str">
        <f>IF(AND('Mapa final'!$Y$41="Alta",'Mapa final'!$AA$41="Menor"),CONCATENATE("R6C",'Mapa final'!$O$41),"")</f>
        <v/>
      </c>
      <c r="R21" s="73" t="str">
        <f>IF(AND('Mapa final'!$Y$42="Alta",'Mapa final'!$AA$42="Menor"),CONCATENATE("R6C",'Mapa final'!$O$42),"")</f>
        <v/>
      </c>
      <c r="S21" s="73" t="str">
        <f>IF(AND('Mapa final'!$Y$43="Alta",'Mapa final'!$AA$43="Menor"),CONCATENATE("R6C",'Mapa final'!$O$43),"")</f>
        <v/>
      </c>
      <c r="T21" s="73" t="str">
        <f>IF(AND('Mapa final'!$Y$44="Alta",'Mapa final'!$AA$44="Menor"),CONCATENATE("R6C",'Mapa final'!$O$44),"")</f>
        <v/>
      </c>
      <c r="U21" s="74" t="str">
        <f>IF(AND('Mapa final'!$Y$45="Alta",'Mapa final'!$AA$45="Menor"),CONCATENATE("R6C",'Mapa final'!$O$45),"")</f>
        <v/>
      </c>
      <c r="V21" s="57" t="str">
        <f>IF(AND('Mapa final'!$Y$40="Alta",'Mapa final'!$AA$40="Moderado"),CONCATENATE("R6C",'Mapa final'!$O$40),"")</f>
        <v/>
      </c>
      <c r="W21" s="58"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9" t="str">
        <f>IF(AND('Mapa final'!$Y$45="Alta",'Mapa final'!$AA$45="Moderado"),CONCATENATE("R6C",'Mapa final'!$O$45),"")</f>
        <v/>
      </c>
      <c r="AB21" s="57" t="str">
        <f>IF(AND('Mapa final'!$Y$40="Alta",'Mapa final'!$AA$40="Mayor"),CONCATENATE("R6C",'Mapa final'!$O$40),"")</f>
        <v/>
      </c>
      <c r="AC21" s="58"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9" t="str">
        <f>IF(AND('Mapa final'!$Y$45="Alta",'Mapa final'!$AA$45="Mayor"),CONCATENATE("R6C",'Mapa final'!$O$45),"")</f>
        <v/>
      </c>
      <c r="AH21" s="60" t="str">
        <f>IF(AND('Mapa final'!$Y$40="Alta",'Mapa final'!$AA$40="Catastrófico"),CONCATENATE("R6C",'Mapa final'!$O$40),"")</f>
        <v/>
      </c>
      <c r="AI21" s="61" t="str">
        <f>IF(AND('Mapa final'!$Y$41="Alta",'Mapa final'!$AA$41="Catastrófico"),CONCATENATE("R6C",'Mapa final'!$O$41),"")</f>
        <v/>
      </c>
      <c r="AJ21" s="61" t="str">
        <f>IF(AND('Mapa final'!$Y$42="Alta",'Mapa final'!$AA$42="Catastrófico"),CONCATENATE("R6C",'Mapa final'!$O$42),"")</f>
        <v/>
      </c>
      <c r="AK21" s="61" t="str">
        <f>IF(AND('Mapa final'!$Y$43="Alta",'Mapa final'!$AA$43="Catastrófico"),CONCATENATE("R6C",'Mapa final'!$O$43),"")</f>
        <v/>
      </c>
      <c r="AL21" s="61" t="str">
        <f>IF(AND('Mapa final'!$Y$44="Alta",'Mapa final'!$AA$44="Catastrófico"),CONCATENATE("R6C",'Mapa final'!$O$44),"")</f>
        <v/>
      </c>
      <c r="AM21" s="62" t="str">
        <f>IF(AND('Mapa final'!$Y$45="Alta",'Mapa final'!$AA$45="Catastrófico"),CONCATENATE("R6C",'Mapa final'!$O$45),"")</f>
        <v/>
      </c>
      <c r="AN21" s="1"/>
      <c r="AO21" s="237"/>
      <c r="AP21" s="145"/>
      <c r="AQ21" s="145"/>
      <c r="AR21" s="145"/>
      <c r="AS21" s="145"/>
      <c r="AT21" s="238"/>
      <c r="AU21" s="1"/>
      <c r="AV21" s="1"/>
      <c r="AW21" s="1"/>
      <c r="AX21" s="1"/>
      <c r="AY21" s="1"/>
      <c r="AZ21" s="1"/>
      <c r="BA21" s="1"/>
      <c r="BB21" s="1"/>
      <c r="BC21" s="1"/>
      <c r="BD21" s="1"/>
      <c r="BE21" s="1"/>
      <c r="BF21" s="1"/>
      <c r="BG21" s="1"/>
      <c r="BH21" s="1"/>
      <c r="BI21" s="1"/>
    </row>
    <row r="22" spans="1:61" ht="15" customHeight="1" x14ac:dyDescent="0.25">
      <c r="A22" s="1"/>
      <c r="B22" s="254"/>
      <c r="C22" s="145"/>
      <c r="D22" s="146"/>
      <c r="E22" s="157"/>
      <c r="F22" s="145"/>
      <c r="G22" s="145"/>
      <c r="H22" s="145"/>
      <c r="I22" s="145"/>
      <c r="J22" s="72" t="str">
        <f>IF(AND('Mapa final'!$Y$46="Alta",'Mapa final'!$AA$46="Leve"),CONCATENATE("R7C",'Mapa final'!$O$46),"")</f>
        <v/>
      </c>
      <c r="K22" s="73" t="str">
        <f>IF(AND('Mapa final'!$Y$47="Alta",'Mapa final'!$AA$47="Leve"),CONCATENATE("R7C",'Mapa final'!$O$47),"")</f>
        <v/>
      </c>
      <c r="L22" s="73" t="str">
        <f>IF(AND('Mapa final'!$Y$48="Alta",'Mapa final'!$AA$48="Leve"),CONCATENATE("R7C",'Mapa final'!$O$48),"")</f>
        <v/>
      </c>
      <c r="M22" s="73" t="str">
        <f>IF(AND('Mapa final'!$Y$49="Alta",'Mapa final'!$AA$49="Leve"),CONCATENATE("R7C",'Mapa final'!$O$49),"")</f>
        <v/>
      </c>
      <c r="N22" s="73" t="str">
        <f>IF(AND('Mapa final'!$Y$50="Alta",'Mapa final'!$AA$50="Leve"),CONCATENATE("R7C",'Mapa final'!$O$50),"")</f>
        <v/>
      </c>
      <c r="O22" s="74" t="str">
        <f>IF(AND('Mapa final'!$Y$51="Alta",'Mapa final'!$AA$51="Leve"),CONCATENATE("R7C",'Mapa final'!$O$51),"")</f>
        <v/>
      </c>
      <c r="P22" s="72" t="str">
        <f>IF(AND('Mapa final'!$Y$46="Alta",'Mapa final'!$AA$46="Menor"),CONCATENATE("R7C",'Mapa final'!$O$46),"")</f>
        <v/>
      </c>
      <c r="Q22" s="73" t="str">
        <f>IF(AND('Mapa final'!$Y$47="Alta",'Mapa final'!$AA$47="Menor"),CONCATENATE("R7C",'Mapa final'!$O$47),"")</f>
        <v/>
      </c>
      <c r="R22" s="73" t="str">
        <f>IF(AND('Mapa final'!$Y$48="Alta",'Mapa final'!$AA$48="Menor"),CONCATENATE("R7C",'Mapa final'!$O$48),"")</f>
        <v/>
      </c>
      <c r="S22" s="73" t="str">
        <f>IF(AND('Mapa final'!$Y$49="Alta",'Mapa final'!$AA$49="Menor"),CONCATENATE("R7C",'Mapa final'!$O$49),"")</f>
        <v/>
      </c>
      <c r="T22" s="73" t="str">
        <f>IF(AND('Mapa final'!$Y$50="Alta",'Mapa final'!$AA$50="Menor"),CONCATENATE("R7C",'Mapa final'!$O$50),"")</f>
        <v/>
      </c>
      <c r="U22" s="74" t="str">
        <f>IF(AND('Mapa final'!$Y$51="Alta",'Mapa final'!$AA$51="Menor"),CONCATENATE("R7C",'Mapa final'!$O$51),"")</f>
        <v/>
      </c>
      <c r="V22" s="57" t="str">
        <f>IF(AND('Mapa final'!$Y$46="Alta",'Mapa final'!$AA$46="Moderado"),CONCATENATE("R7C",'Mapa final'!$O$46),"")</f>
        <v/>
      </c>
      <c r="W22" s="58"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9" t="str">
        <f>IF(AND('Mapa final'!$Y$51="Alta",'Mapa final'!$AA$51="Moderado"),CONCATENATE("R7C",'Mapa final'!$O$51),"")</f>
        <v/>
      </c>
      <c r="AB22" s="57" t="str">
        <f>IF(AND('Mapa final'!$Y$46="Alta",'Mapa final'!$AA$46="Mayor"),CONCATENATE("R7C",'Mapa final'!$O$46),"")</f>
        <v/>
      </c>
      <c r="AC22" s="58"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9" t="str">
        <f>IF(AND('Mapa final'!$Y$51="Alta",'Mapa final'!$AA$51="Mayor"),CONCATENATE("R7C",'Mapa final'!$O$51),"")</f>
        <v/>
      </c>
      <c r="AH22" s="60" t="str">
        <f>IF(AND('Mapa final'!$Y$46="Alta",'Mapa final'!$AA$46="Catastrófico"),CONCATENATE("R7C",'Mapa final'!$O$46),"")</f>
        <v/>
      </c>
      <c r="AI22" s="61" t="str">
        <f>IF(AND('Mapa final'!$Y$47="Alta",'Mapa final'!$AA$47="Catastrófico"),CONCATENATE("R7C",'Mapa final'!$O$47),"")</f>
        <v/>
      </c>
      <c r="AJ22" s="61" t="str">
        <f>IF(AND('Mapa final'!$Y$48="Alta",'Mapa final'!$AA$48="Catastrófico"),CONCATENATE("R7C",'Mapa final'!$O$48),"")</f>
        <v/>
      </c>
      <c r="AK22" s="61" t="str">
        <f>IF(AND('Mapa final'!$Y$49="Alta",'Mapa final'!$AA$49="Catastrófico"),CONCATENATE("R7C",'Mapa final'!$O$49),"")</f>
        <v/>
      </c>
      <c r="AL22" s="61" t="str">
        <f>IF(AND('Mapa final'!$Y$50="Alta",'Mapa final'!$AA$50="Catastrófico"),CONCATENATE("R7C",'Mapa final'!$O$50),"")</f>
        <v/>
      </c>
      <c r="AM22" s="62" t="str">
        <f>IF(AND('Mapa final'!$Y$51="Alta",'Mapa final'!$AA$51="Catastrófico"),CONCATENATE("R7C",'Mapa final'!$O$51),"")</f>
        <v/>
      </c>
      <c r="AN22" s="1"/>
      <c r="AO22" s="237"/>
      <c r="AP22" s="145"/>
      <c r="AQ22" s="145"/>
      <c r="AR22" s="145"/>
      <c r="AS22" s="145"/>
      <c r="AT22" s="238"/>
      <c r="AU22" s="1"/>
      <c r="AV22" s="1"/>
      <c r="AW22" s="1"/>
      <c r="AX22" s="1"/>
      <c r="AY22" s="1"/>
      <c r="AZ22" s="1"/>
      <c r="BA22" s="1"/>
      <c r="BB22" s="1"/>
      <c r="BC22" s="1"/>
      <c r="BD22" s="1"/>
      <c r="BE22" s="1"/>
      <c r="BF22" s="1"/>
      <c r="BG22" s="1"/>
      <c r="BH22" s="1"/>
      <c r="BI22" s="1"/>
    </row>
    <row r="23" spans="1:61" ht="15" customHeight="1" x14ac:dyDescent="0.25">
      <c r="A23" s="1"/>
      <c r="B23" s="254"/>
      <c r="C23" s="145"/>
      <c r="D23" s="146"/>
      <c r="E23" s="157"/>
      <c r="F23" s="145"/>
      <c r="G23" s="145"/>
      <c r="H23" s="145"/>
      <c r="I23" s="145"/>
      <c r="J23" s="72" t="str">
        <f>IF(AND('Mapa final'!$Y$52="Alta",'Mapa final'!$AA$52="Leve"),CONCATENATE("R8C",'Mapa final'!$O$52),"")</f>
        <v/>
      </c>
      <c r="K23" s="73" t="str">
        <f>IF(AND('Mapa final'!$Y$53="Alta",'Mapa final'!$AA$53="Leve"),CONCATENATE("R8C",'Mapa final'!$O$53),"")</f>
        <v/>
      </c>
      <c r="L23" s="73" t="str">
        <f>IF(AND('Mapa final'!$Y$54="Alta",'Mapa final'!$AA$54="Leve"),CONCATENATE("R8C",'Mapa final'!$O$54),"")</f>
        <v/>
      </c>
      <c r="M23" s="73" t="str">
        <f>IF(AND('Mapa final'!$Y$55="Alta",'Mapa final'!$AA$55="Leve"),CONCATENATE("R8C",'Mapa final'!$O$55),"")</f>
        <v/>
      </c>
      <c r="N23" s="73" t="str">
        <f>IF(AND('Mapa final'!$Y$56="Alta",'Mapa final'!$AA$56="Leve"),CONCATENATE("R8C",'Mapa final'!$O$56),"")</f>
        <v/>
      </c>
      <c r="O23" s="74" t="str">
        <f>IF(AND('Mapa final'!$Y$57="Alta",'Mapa final'!$AA$57="Leve"),CONCATENATE("R8C",'Mapa final'!$O$57),"")</f>
        <v/>
      </c>
      <c r="P23" s="72" t="str">
        <f>IF(AND('Mapa final'!$Y$52="Alta",'Mapa final'!$AA$52="Menor"),CONCATENATE("R8C",'Mapa final'!$O$52),"")</f>
        <v/>
      </c>
      <c r="Q23" s="73" t="str">
        <f>IF(AND('Mapa final'!$Y$53="Alta",'Mapa final'!$AA$53="Menor"),CONCATENATE("R8C",'Mapa final'!$O$53),"")</f>
        <v/>
      </c>
      <c r="R23" s="73" t="str">
        <f>IF(AND('Mapa final'!$Y$54="Alta",'Mapa final'!$AA$54="Menor"),CONCATENATE("R8C",'Mapa final'!$O$54),"")</f>
        <v/>
      </c>
      <c r="S23" s="73" t="str">
        <f>IF(AND('Mapa final'!$Y$55="Alta",'Mapa final'!$AA$55="Menor"),CONCATENATE("R8C",'Mapa final'!$O$55),"")</f>
        <v/>
      </c>
      <c r="T23" s="73" t="str">
        <f>IF(AND('Mapa final'!$Y$56="Alta",'Mapa final'!$AA$56="Menor"),CONCATENATE("R8C",'Mapa final'!$O$56),"")</f>
        <v/>
      </c>
      <c r="U23" s="74" t="str">
        <f>IF(AND('Mapa final'!$Y$57="Alta",'Mapa final'!$AA$57="Menor"),CONCATENATE("R8C",'Mapa final'!$O$57),"")</f>
        <v/>
      </c>
      <c r="V23" s="57" t="str">
        <f>IF(AND('Mapa final'!$Y$52="Alta",'Mapa final'!$AA$52="Moderado"),CONCATENATE("R8C",'Mapa final'!$O$52),"")</f>
        <v/>
      </c>
      <c r="W23" s="58"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9" t="str">
        <f>IF(AND('Mapa final'!$Y$57="Alta",'Mapa final'!$AA$57="Moderado"),CONCATENATE("R8C",'Mapa final'!$O$57),"")</f>
        <v/>
      </c>
      <c r="AB23" s="57" t="str">
        <f>IF(AND('Mapa final'!$Y$52="Alta",'Mapa final'!$AA$52="Mayor"),CONCATENATE("R8C",'Mapa final'!$O$52),"")</f>
        <v/>
      </c>
      <c r="AC23" s="58"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9" t="str">
        <f>IF(AND('Mapa final'!$Y$57="Alta",'Mapa final'!$AA$57="Mayor"),CONCATENATE("R8C",'Mapa final'!$O$57),"")</f>
        <v/>
      </c>
      <c r="AH23" s="60" t="str">
        <f>IF(AND('Mapa final'!$Y$52="Alta",'Mapa final'!$AA$52="Catastrófico"),CONCATENATE("R8C",'Mapa final'!$O$52),"")</f>
        <v/>
      </c>
      <c r="AI23" s="61" t="str">
        <f>IF(AND('Mapa final'!$Y$53="Alta",'Mapa final'!$AA$53="Catastrófico"),CONCATENATE("R8C",'Mapa final'!$O$53),"")</f>
        <v/>
      </c>
      <c r="AJ23" s="61" t="str">
        <f>IF(AND('Mapa final'!$Y$54="Alta",'Mapa final'!$AA$54="Catastrófico"),CONCATENATE("R8C",'Mapa final'!$O$54),"")</f>
        <v/>
      </c>
      <c r="AK23" s="61" t="str">
        <f>IF(AND('Mapa final'!$Y$55="Alta",'Mapa final'!$AA$55="Catastrófico"),CONCATENATE("R8C",'Mapa final'!$O$55),"")</f>
        <v/>
      </c>
      <c r="AL23" s="61" t="str">
        <f>IF(AND('Mapa final'!$Y$56="Alta",'Mapa final'!$AA$56="Catastrófico"),CONCATENATE("R8C",'Mapa final'!$O$56),"")</f>
        <v/>
      </c>
      <c r="AM23" s="62" t="str">
        <f>IF(AND('Mapa final'!$Y$57="Alta",'Mapa final'!$AA$57="Catastrófico"),CONCATENATE("R8C",'Mapa final'!$O$57),"")</f>
        <v/>
      </c>
      <c r="AN23" s="1"/>
      <c r="AO23" s="237"/>
      <c r="AP23" s="145"/>
      <c r="AQ23" s="145"/>
      <c r="AR23" s="145"/>
      <c r="AS23" s="145"/>
      <c r="AT23" s="238"/>
      <c r="AU23" s="1"/>
      <c r="AV23" s="1"/>
      <c r="AW23" s="1"/>
      <c r="AX23" s="1"/>
      <c r="AY23" s="1"/>
      <c r="AZ23" s="1"/>
      <c r="BA23" s="1"/>
      <c r="BB23" s="1"/>
      <c r="BC23" s="1"/>
      <c r="BD23" s="1"/>
      <c r="BE23" s="1"/>
      <c r="BF23" s="1"/>
      <c r="BG23" s="1"/>
      <c r="BH23" s="1"/>
      <c r="BI23" s="1"/>
    </row>
    <row r="24" spans="1:61" ht="15" customHeight="1" x14ac:dyDescent="0.25">
      <c r="A24" s="1"/>
      <c r="B24" s="254"/>
      <c r="C24" s="145"/>
      <c r="D24" s="146"/>
      <c r="E24" s="157"/>
      <c r="F24" s="145"/>
      <c r="G24" s="145"/>
      <c r="H24" s="145"/>
      <c r="I24" s="145"/>
      <c r="J24" s="72" t="str">
        <f>IF(AND('Mapa final'!$Y$58="Alta",'Mapa final'!$AA$58="Leve"),CONCATENATE("R9C",'Mapa final'!$O$58),"")</f>
        <v/>
      </c>
      <c r="K24" s="73" t="str">
        <f>IF(AND('Mapa final'!$Y$59="Alta",'Mapa final'!$AA$59="Leve"),CONCATENATE("R9C",'Mapa final'!$O$59),"")</f>
        <v/>
      </c>
      <c r="L24" s="73" t="str">
        <f>IF(AND('Mapa final'!$Y$60="Alta",'Mapa final'!$AA$60="Leve"),CONCATENATE("R9C",'Mapa final'!$O$60),"")</f>
        <v/>
      </c>
      <c r="M24" s="73" t="str">
        <f>IF(AND('Mapa final'!$Y$61="Alta",'Mapa final'!$AA$61="Leve"),CONCATENATE("R9C",'Mapa final'!$O$61),"")</f>
        <v/>
      </c>
      <c r="N24" s="73" t="str">
        <f>IF(AND('Mapa final'!$Y$62="Alta",'Mapa final'!$AA$62="Leve"),CONCATENATE("R9C",'Mapa final'!$O$62),"")</f>
        <v/>
      </c>
      <c r="O24" s="74" t="str">
        <f>IF(AND('Mapa final'!$Y$63="Alta",'Mapa final'!$AA$63="Leve"),CONCATENATE("R9C",'Mapa final'!$O$63),"")</f>
        <v/>
      </c>
      <c r="P24" s="72" t="str">
        <f>IF(AND('Mapa final'!$Y$58="Alta",'Mapa final'!$AA$58="Menor"),CONCATENATE("R9C",'Mapa final'!$O$58),"")</f>
        <v/>
      </c>
      <c r="Q24" s="73" t="str">
        <f>IF(AND('Mapa final'!$Y$59="Alta",'Mapa final'!$AA$59="Menor"),CONCATENATE("R9C",'Mapa final'!$O$59),"")</f>
        <v/>
      </c>
      <c r="R24" s="73" t="str">
        <f>IF(AND('Mapa final'!$Y$60="Alta",'Mapa final'!$AA$60="Menor"),CONCATENATE("R9C",'Mapa final'!$O$60),"")</f>
        <v/>
      </c>
      <c r="S24" s="73" t="str">
        <f>IF(AND('Mapa final'!$Y$61="Alta",'Mapa final'!$AA$61="Menor"),CONCATENATE("R9C",'Mapa final'!$O$61),"")</f>
        <v/>
      </c>
      <c r="T24" s="73" t="str">
        <f>IF(AND('Mapa final'!$Y$62="Alta",'Mapa final'!$AA$62="Menor"),CONCATENATE("R9C",'Mapa final'!$O$62),"")</f>
        <v/>
      </c>
      <c r="U24" s="74" t="str">
        <f>IF(AND('Mapa final'!$Y$63="Alta",'Mapa final'!$AA$63="Menor"),CONCATENATE("R9C",'Mapa final'!$O$63),"")</f>
        <v/>
      </c>
      <c r="V24" s="57" t="str">
        <f>IF(AND('Mapa final'!$Y$58="Alta",'Mapa final'!$AA$58="Moderado"),CONCATENATE("R9C",'Mapa final'!$O$58),"")</f>
        <v/>
      </c>
      <c r="W24" s="58"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9" t="str">
        <f>IF(AND('Mapa final'!$Y$63="Alta",'Mapa final'!$AA$63="Moderado"),CONCATENATE("R9C",'Mapa final'!$O$63),"")</f>
        <v/>
      </c>
      <c r="AB24" s="57" t="str">
        <f>IF(AND('Mapa final'!$Y$58="Alta",'Mapa final'!$AA$58="Mayor"),CONCATENATE("R9C",'Mapa final'!$O$58),"")</f>
        <v/>
      </c>
      <c r="AC24" s="58"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9" t="str">
        <f>IF(AND('Mapa final'!$Y$63="Alta",'Mapa final'!$AA$63="Mayor"),CONCATENATE("R9C",'Mapa final'!$O$63),"")</f>
        <v/>
      </c>
      <c r="AH24" s="60" t="str">
        <f>IF(AND('Mapa final'!$Y$58="Alta",'Mapa final'!$AA$58="Catastrófico"),CONCATENATE("R9C",'Mapa final'!$O$58),"")</f>
        <v/>
      </c>
      <c r="AI24" s="61" t="str">
        <f>IF(AND('Mapa final'!$Y$59="Alta",'Mapa final'!$AA$59="Catastrófico"),CONCATENATE("R9C",'Mapa final'!$O$59),"")</f>
        <v/>
      </c>
      <c r="AJ24" s="61" t="str">
        <f>IF(AND('Mapa final'!$Y$60="Alta",'Mapa final'!$AA$60="Catastrófico"),CONCATENATE("R9C",'Mapa final'!$O$60),"")</f>
        <v/>
      </c>
      <c r="AK24" s="61" t="str">
        <f>IF(AND('Mapa final'!$Y$61="Alta",'Mapa final'!$AA$61="Catastrófico"),CONCATENATE("R9C",'Mapa final'!$O$61),"")</f>
        <v/>
      </c>
      <c r="AL24" s="61" t="str">
        <f>IF(AND('Mapa final'!$Y$62="Alta",'Mapa final'!$AA$62="Catastrófico"),CONCATENATE("R9C",'Mapa final'!$O$62),"")</f>
        <v/>
      </c>
      <c r="AM24" s="62" t="str">
        <f>IF(AND('Mapa final'!$Y$63="Alta",'Mapa final'!$AA$63="Catastrófico"),CONCATENATE("R9C",'Mapa final'!$O$63),"")</f>
        <v/>
      </c>
      <c r="AN24" s="1"/>
      <c r="AO24" s="237"/>
      <c r="AP24" s="145"/>
      <c r="AQ24" s="145"/>
      <c r="AR24" s="145"/>
      <c r="AS24" s="145"/>
      <c r="AT24" s="238"/>
      <c r="AU24" s="1"/>
      <c r="AV24" s="1"/>
      <c r="AW24" s="1"/>
      <c r="AX24" s="1"/>
      <c r="AY24" s="1"/>
      <c r="AZ24" s="1"/>
      <c r="BA24" s="1"/>
      <c r="BB24" s="1"/>
      <c r="BC24" s="1"/>
      <c r="BD24" s="1"/>
      <c r="BE24" s="1"/>
      <c r="BF24" s="1"/>
      <c r="BG24" s="1"/>
      <c r="BH24" s="1"/>
      <c r="BI24" s="1"/>
    </row>
    <row r="25" spans="1:61" ht="15.75" customHeight="1" x14ac:dyDescent="0.25">
      <c r="A25" s="1"/>
      <c r="B25" s="254"/>
      <c r="C25" s="145"/>
      <c r="D25" s="146"/>
      <c r="E25" s="223"/>
      <c r="F25" s="247"/>
      <c r="G25" s="247"/>
      <c r="H25" s="247"/>
      <c r="I25" s="247"/>
      <c r="J25" s="75" t="str">
        <f>IF(AND('Mapa final'!$Y$64="Alta",'Mapa final'!$AA$64="Leve"),CONCATENATE("R10C",'Mapa final'!$O$64),"")</f>
        <v/>
      </c>
      <c r="K25" s="76" t="str">
        <f>IF(AND('Mapa final'!$Y$65="Alta",'Mapa final'!$AA$65="Leve"),CONCATENATE("R10C",'Mapa final'!$O$65),"")</f>
        <v/>
      </c>
      <c r="L25" s="76" t="str">
        <f>IF(AND('Mapa final'!$Y$66="Alta",'Mapa final'!$AA$66="Leve"),CONCATENATE("R10C",'Mapa final'!$O$66),"")</f>
        <v/>
      </c>
      <c r="M25" s="76" t="str">
        <f>IF(AND('Mapa final'!$Y$67="Alta",'Mapa final'!$AA$67="Leve"),CONCATENATE("R10C",'Mapa final'!$O$67),"")</f>
        <v/>
      </c>
      <c r="N25" s="76" t="str">
        <f>IF(AND('Mapa final'!$Y$68="Alta",'Mapa final'!$AA$68="Leve"),CONCATENATE("R10C",'Mapa final'!$O$68),"")</f>
        <v/>
      </c>
      <c r="O25" s="77" t="str">
        <f>IF(AND('Mapa final'!$Y$69="Alta",'Mapa final'!$AA$69="Leve"),CONCATENATE("R10C",'Mapa final'!$O$69),"")</f>
        <v/>
      </c>
      <c r="P25" s="75" t="str">
        <f>IF(AND('Mapa final'!$Y$64="Alta",'Mapa final'!$AA$64="Menor"),CONCATENATE("R10C",'Mapa final'!$O$64),"")</f>
        <v/>
      </c>
      <c r="Q25" s="76" t="str">
        <f>IF(AND('Mapa final'!$Y$65="Alta",'Mapa final'!$AA$65="Menor"),CONCATENATE("R10C",'Mapa final'!$O$65),"")</f>
        <v/>
      </c>
      <c r="R25" s="76" t="str">
        <f>IF(AND('Mapa final'!$Y$66="Alta",'Mapa final'!$AA$66="Menor"),CONCATENATE("R10C",'Mapa final'!$O$66),"")</f>
        <v/>
      </c>
      <c r="S25" s="76" t="str">
        <f>IF(AND('Mapa final'!$Y$67="Alta",'Mapa final'!$AA$67="Menor"),CONCATENATE("R10C",'Mapa final'!$O$67),"")</f>
        <v/>
      </c>
      <c r="T25" s="76" t="str">
        <f>IF(AND('Mapa final'!$Y$68="Alta",'Mapa final'!$AA$68="Menor"),CONCATENATE("R10C",'Mapa final'!$O$68),"")</f>
        <v/>
      </c>
      <c r="U25" s="77" t="str">
        <f>IF(AND('Mapa final'!$Y$69="Alta",'Mapa final'!$AA$69="Menor"),CONCATENATE("R10C",'Mapa final'!$O$69),"")</f>
        <v/>
      </c>
      <c r="V25" s="63" t="str">
        <f>IF(AND('Mapa final'!$Y$64="Alta",'Mapa final'!$AA$64="Moderado"),CONCATENATE("R10C",'Mapa final'!$O$64),"")</f>
        <v/>
      </c>
      <c r="W25" s="64" t="str">
        <f>IF(AND('Mapa final'!$Y$65="Alta",'Mapa final'!$AA$65="Moderado"),CONCATENATE("R10C",'Mapa final'!$O$65),"")</f>
        <v/>
      </c>
      <c r="X25" s="64" t="str">
        <f>IF(AND('Mapa final'!$Y$66="Alta",'Mapa final'!$AA$66="Moderado"),CONCATENATE("R10C",'Mapa final'!$O$66),"")</f>
        <v/>
      </c>
      <c r="Y25" s="64" t="str">
        <f>IF(AND('Mapa final'!$Y$67="Alta",'Mapa final'!$AA$67="Moderado"),CONCATENATE("R10C",'Mapa final'!$O$67),"")</f>
        <v/>
      </c>
      <c r="Z25" s="64" t="str">
        <f>IF(AND('Mapa final'!$Y$68="Alta",'Mapa final'!$AA$68="Moderado"),CONCATENATE("R10C",'Mapa final'!$O$68),"")</f>
        <v/>
      </c>
      <c r="AA25" s="65" t="str">
        <f>IF(AND('Mapa final'!$Y$69="Alta",'Mapa final'!$AA$69="Moderado"),CONCATENATE("R10C",'Mapa final'!$O$69),"")</f>
        <v/>
      </c>
      <c r="AB25" s="63" t="str">
        <f>IF(AND('Mapa final'!$Y$64="Alta",'Mapa final'!$AA$64="Mayor"),CONCATENATE("R10C",'Mapa final'!$O$64),"")</f>
        <v/>
      </c>
      <c r="AC25" s="64" t="str">
        <f>IF(AND('Mapa final'!$Y$65="Alta",'Mapa final'!$AA$65="Mayor"),CONCATENATE("R10C",'Mapa final'!$O$65),"")</f>
        <v/>
      </c>
      <c r="AD25" s="64" t="str">
        <f>IF(AND('Mapa final'!$Y$66="Alta",'Mapa final'!$AA$66="Mayor"),CONCATENATE("R10C",'Mapa final'!$O$66),"")</f>
        <v/>
      </c>
      <c r="AE25" s="64" t="str">
        <f>IF(AND('Mapa final'!$Y$67="Alta",'Mapa final'!$AA$67="Mayor"),CONCATENATE("R10C",'Mapa final'!$O$67),"")</f>
        <v/>
      </c>
      <c r="AF25" s="64" t="str">
        <f>IF(AND('Mapa final'!$Y$68="Alta",'Mapa final'!$AA$68="Mayor"),CONCATENATE("R10C",'Mapa final'!$O$68),"")</f>
        <v/>
      </c>
      <c r="AG25" s="65" t="str">
        <f>IF(AND('Mapa final'!$Y$69="Alta",'Mapa final'!$AA$69="Mayor"),CONCATENATE("R10C",'Mapa final'!$O$69),"")</f>
        <v/>
      </c>
      <c r="AH25" s="66" t="str">
        <f>IF(AND('Mapa final'!$Y$64="Alta",'Mapa final'!$AA$64="Catastrófico"),CONCATENATE("R10C",'Mapa final'!$O$64),"")</f>
        <v/>
      </c>
      <c r="AI25" s="67" t="str">
        <f>IF(AND('Mapa final'!$Y$65="Alta",'Mapa final'!$AA$65="Catastrófico"),CONCATENATE("R10C",'Mapa final'!$O$65),"")</f>
        <v/>
      </c>
      <c r="AJ25" s="67" t="str">
        <f>IF(AND('Mapa final'!$Y$66="Alta",'Mapa final'!$AA$66="Catastrófico"),CONCATENATE("R10C",'Mapa final'!$O$66),"")</f>
        <v/>
      </c>
      <c r="AK25" s="67" t="str">
        <f>IF(AND('Mapa final'!$Y$67="Alta",'Mapa final'!$AA$67="Catastrófico"),CONCATENATE("R10C",'Mapa final'!$O$67),"")</f>
        <v/>
      </c>
      <c r="AL25" s="67" t="str">
        <f>IF(AND('Mapa final'!$Y$68="Alta",'Mapa final'!$AA$68="Catastrófico"),CONCATENATE("R10C",'Mapa final'!$O$68),"")</f>
        <v/>
      </c>
      <c r="AM25" s="68" t="str">
        <f>IF(AND('Mapa final'!$Y$69="Alta",'Mapa final'!$AA$69="Catastrófico"),CONCATENATE("R10C",'Mapa final'!$O$69),"")</f>
        <v/>
      </c>
      <c r="AN25" s="1"/>
      <c r="AO25" s="239"/>
      <c r="AP25" s="240"/>
      <c r="AQ25" s="240"/>
      <c r="AR25" s="240"/>
      <c r="AS25" s="240"/>
      <c r="AT25" s="241"/>
      <c r="AU25" s="1"/>
      <c r="AV25" s="1"/>
      <c r="AW25" s="1"/>
      <c r="AX25" s="1"/>
      <c r="AY25" s="1"/>
      <c r="AZ25" s="1"/>
      <c r="BA25" s="1"/>
      <c r="BB25" s="1"/>
      <c r="BC25" s="1"/>
      <c r="BD25" s="1"/>
      <c r="BE25" s="1"/>
      <c r="BF25" s="1"/>
      <c r="BG25" s="1"/>
      <c r="BH25" s="1"/>
      <c r="BI25" s="1"/>
    </row>
    <row r="26" spans="1:61" ht="15" customHeight="1" x14ac:dyDescent="0.25">
      <c r="A26" s="1"/>
      <c r="B26" s="254"/>
      <c r="C26" s="145"/>
      <c r="D26" s="146"/>
      <c r="E26" s="262" t="s">
        <v>116</v>
      </c>
      <c r="F26" s="246"/>
      <c r="G26" s="246"/>
      <c r="H26" s="246"/>
      <c r="I26" s="228"/>
      <c r="J26" s="69" t="str">
        <f ca="1">IF(AND('Mapa final'!$Y$10="Media",'Mapa final'!$AA$10="Leve"),CONCATENATE("R1C",'Mapa final'!$O$10),"")</f>
        <v/>
      </c>
      <c r="K26" s="70" t="str">
        <f ca="1">IF(AND('Mapa final'!$Y$11="Media",'Mapa final'!$AA$11="Leve"),CONCATENATE("R1C",'Mapa final'!$O$11),"")</f>
        <v/>
      </c>
      <c r="L26" s="70" t="str">
        <f ca="1">IF(AND('Mapa final'!$Y$12="Media",'Mapa final'!$AA$12="Leve"),CONCATENATE("R1C",'Mapa final'!$O$12),"")</f>
        <v/>
      </c>
      <c r="M26" s="70" t="str">
        <f>IF(AND('Mapa final'!$Y$13="Media",'Mapa final'!$AA$13="Leve"),CONCATENATE("R1C",'Mapa final'!$O$13),"")</f>
        <v/>
      </c>
      <c r="N26" s="70" t="str">
        <f>IF(AND('Mapa final'!$Y$14="Media",'Mapa final'!$AA$14="Leve"),CONCATENATE("R1C",'Mapa final'!$O$14),"")</f>
        <v/>
      </c>
      <c r="O26" s="71" t="str">
        <f>IF(AND('Mapa final'!$Y$15="Media",'Mapa final'!$AA$15="Leve"),CONCATENATE("R1C",'Mapa final'!$O$15),"")</f>
        <v/>
      </c>
      <c r="P26" s="69" t="str">
        <f ca="1">IF(AND('Mapa final'!$Y$10="Media",'Mapa final'!$AA$10="Menor"),CONCATENATE("R1C",'Mapa final'!$O$10),"")</f>
        <v/>
      </c>
      <c r="Q26" s="70" t="str">
        <f ca="1">IF(AND('Mapa final'!$Y$11="Media",'Mapa final'!$AA$11="Menor"),CONCATENATE("R1C",'Mapa final'!$O$11),"")</f>
        <v/>
      </c>
      <c r="R26" s="70" t="str">
        <f ca="1">IF(AND('Mapa final'!$Y$12="Media",'Mapa final'!$AA$12="Menor"),CONCATENATE("R1C",'Mapa final'!$O$12),"")</f>
        <v/>
      </c>
      <c r="S26" s="70" t="str">
        <f>IF(AND('Mapa final'!$Y$13="Media",'Mapa final'!$AA$13="Menor"),CONCATENATE("R1C",'Mapa final'!$O$13),"")</f>
        <v/>
      </c>
      <c r="T26" s="70" t="str">
        <f>IF(AND('Mapa final'!$Y$14="Media",'Mapa final'!$AA$14="Menor"),CONCATENATE("R1C",'Mapa final'!$O$14),"")</f>
        <v/>
      </c>
      <c r="U26" s="71" t="str">
        <f>IF(AND('Mapa final'!$Y$15="Media",'Mapa final'!$AA$15="Menor"),CONCATENATE("R1C",'Mapa final'!$O$15),"")</f>
        <v/>
      </c>
      <c r="V26" s="69" t="str">
        <f ca="1">IF(AND('Mapa final'!$Y$10="Media",'Mapa final'!$AA$10="Moderado"),CONCATENATE("R1C",'Mapa final'!$O$10),"")</f>
        <v/>
      </c>
      <c r="W26" s="70" t="str">
        <f ca="1">IF(AND('Mapa final'!$Y$11="Media",'Mapa final'!$AA$11="Moderado"),CONCATENATE("R1C",'Mapa final'!$O$11),"")</f>
        <v/>
      </c>
      <c r="X26" s="70" t="str">
        <f ca="1">IF(AND('Mapa final'!$Y$12="Media",'Mapa final'!$AA$12="Moderado"),CONCATENATE("R1C",'Mapa final'!$O$12),"")</f>
        <v/>
      </c>
      <c r="Y26" s="70" t="str">
        <f>IF(AND('Mapa final'!$Y$13="Media",'Mapa final'!$AA$13="Moderado"),CONCATENATE("R1C",'Mapa final'!$O$13),"")</f>
        <v/>
      </c>
      <c r="Z26" s="70" t="str">
        <f>IF(AND('Mapa final'!$Y$14="Media",'Mapa final'!$AA$14="Moderado"),CONCATENATE("R1C",'Mapa final'!$O$14),"")</f>
        <v/>
      </c>
      <c r="AA26" s="71" t="str">
        <f>IF(AND('Mapa final'!$Y$15="Media",'Mapa final'!$AA$15="Moderado"),CONCATENATE("R1C",'Mapa final'!$O$15),"")</f>
        <v/>
      </c>
      <c r="AB26" s="51" t="str">
        <f ca="1">IF(AND('Mapa final'!$Y$10="Media",'Mapa final'!$AA$10="Mayor"),CONCATENATE("R1C",'Mapa final'!$O$10),"")</f>
        <v/>
      </c>
      <c r="AC26" s="52" t="str">
        <f ca="1">IF(AND('Mapa final'!$Y$11="Media",'Mapa final'!$AA$11="Mayor"),CONCATENATE("R1C",'Mapa final'!$O$11),"")</f>
        <v/>
      </c>
      <c r="AD26" s="52" t="str">
        <f ca="1">IF(AND('Mapa final'!$Y$12="Media",'Mapa final'!$AA$12="Mayor"),CONCATENATE("R1C",'Mapa final'!$O$12),"")</f>
        <v/>
      </c>
      <c r="AE26" s="52" t="str">
        <f>IF(AND('Mapa final'!$Y$13="Media",'Mapa final'!$AA$13="Mayor"),CONCATENATE("R1C",'Mapa final'!$O$13),"")</f>
        <v/>
      </c>
      <c r="AF26" s="52" t="str">
        <f>IF(AND('Mapa final'!$Y$14="Media",'Mapa final'!$AA$14="Mayor"),CONCATENATE("R1C",'Mapa final'!$O$14),"")</f>
        <v/>
      </c>
      <c r="AG26" s="53" t="str">
        <f>IF(AND('Mapa final'!$Y$15="Media",'Mapa final'!$AA$15="Mayor"),CONCATENATE("R1C",'Mapa final'!$O$15),"")</f>
        <v/>
      </c>
      <c r="AH26" s="54" t="str">
        <f ca="1">IF(AND('Mapa final'!$Y$10="Media",'Mapa final'!$AA$10="Catastrófico"),CONCATENATE("R1C",'Mapa final'!$O$10),"")</f>
        <v/>
      </c>
      <c r="AI26" s="55" t="str">
        <f ca="1">IF(AND('Mapa final'!$Y$11="Media",'Mapa final'!$AA$11="Catastrófico"),CONCATENATE("R1C",'Mapa final'!$O$11),"")</f>
        <v/>
      </c>
      <c r="AJ26" s="55" t="str">
        <f ca="1">IF(AND('Mapa final'!$Y$12="Media",'Mapa final'!$AA$12="Catastrófico"),CONCATENATE("R1C",'Mapa final'!$O$12),"")</f>
        <v/>
      </c>
      <c r="AK26" s="55" t="str">
        <f>IF(AND('Mapa final'!$Y$13="Media",'Mapa final'!$AA$13="Catastrófico"),CONCATENATE("R1C",'Mapa final'!$O$13),"")</f>
        <v/>
      </c>
      <c r="AL26" s="55" t="str">
        <f>IF(AND('Mapa final'!$Y$14="Media",'Mapa final'!$AA$14="Catastrófico"),CONCATENATE("R1C",'Mapa final'!$O$14),"")</f>
        <v/>
      </c>
      <c r="AM26" s="56" t="str">
        <f>IF(AND('Mapa final'!$Y$15="Media",'Mapa final'!$AA$15="Catastrófico"),CONCATENATE("R1C",'Mapa final'!$O$15),"")</f>
        <v/>
      </c>
      <c r="AN26" s="1"/>
      <c r="AO26" s="259" t="s">
        <v>117</v>
      </c>
      <c r="AP26" s="235"/>
      <c r="AQ26" s="235"/>
      <c r="AR26" s="235"/>
      <c r="AS26" s="235"/>
      <c r="AT26" s="236"/>
      <c r="AU26" s="1"/>
      <c r="AV26" s="1"/>
      <c r="AW26" s="1"/>
      <c r="AX26" s="1"/>
      <c r="AY26" s="1"/>
      <c r="AZ26" s="1"/>
      <c r="BA26" s="1"/>
      <c r="BB26" s="1"/>
      <c r="BC26" s="1"/>
      <c r="BD26" s="1"/>
      <c r="BE26" s="1"/>
      <c r="BF26" s="1"/>
      <c r="BG26" s="1"/>
      <c r="BH26" s="1"/>
      <c r="BI26" s="1"/>
    </row>
    <row r="27" spans="1:61" ht="15" customHeight="1" x14ac:dyDescent="0.25">
      <c r="A27" s="1"/>
      <c r="B27" s="254"/>
      <c r="C27" s="145"/>
      <c r="D27" s="146"/>
      <c r="E27" s="157"/>
      <c r="F27" s="145"/>
      <c r="G27" s="145"/>
      <c r="H27" s="145"/>
      <c r="I27" s="146"/>
      <c r="J27" s="72" t="str">
        <f>IF(AND('Mapa final'!$Y$16="Media",'Mapa final'!$AA$16="Leve"),CONCATENATE("R2C",'Mapa final'!$O$16),"")</f>
        <v/>
      </c>
      <c r="K27" s="73" t="str">
        <f>IF(AND('Mapa final'!$Y$17="Media",'Mapa final'!$AA$17="Leve"),CONCATENATE("R2C",'Mapa final'!$O$17),"")</f>
        <v/>
      </c>
      <c r="L27" s="73" t="str">
        <f>IF(AND('Mapa final'!$Y$18="Media",'Mapa final'!$AA$18="Leve"),CONCATENATE("R2C",'Mapa final'!$O$18),"")</f>
        <v/>
      </c>
      <c r="M27" s="73" t="str">
        <f>IF(AND('Mapa final'!$Y$19="Media",'Mapa final'!$AA$19="Leve"),CONCATENATE("R2C",'Mapa final'!$O$19),"")</f>
        <v/>
      </c>
      <c r="N27" s="73" t="str">
        <f>IF(AND('Mapa final'!$Y$20="Media",'Mapa final'!$AA$20="Leve"),CONCATENATE("R2C",'Mapa final'!$O$20),"")</f>
        <v/>
      </c>
      <c r="O27" s="74" t="str">
        <f>IF(AND('Mapa final'!$Y$21="Media",'Mapa final'!$AA$21="Leve"),CONCATENATE("R2C",'Mapa final'!$O$21),"")</f>
        <v/>
      </c>
      <c r="P27" s="72" t="str">
        <f>IF(AND('Mapa final'!$Y$16="Media",'Mapa final'!$AA$16="Menor"),CONCATENATE("R2C",'Mapa final'!$O$16),"")</f>
        <v/>
      </c>
      <c r="Q27" s="73" t="str">
        <f>IF(AND('Mapa final'!$Y$17="Media",'Mapa final'!$AA$17="Menor"),CONCATENATE("R2C",'Mapa final'!$O$17),"")</f>
        <v/>
      </c>
      <c r="R27" s="73" t="str">
        <f>IF(AND('Mapa final'!$Y$18="Media",'Mapa final'!$AA$18="Menor"),CONCATENATE("R2C",'Mapa final'!$O$18),"")</f>
        <v/>
      </c>
      <c r="S27" s="73" t="str">
        <f>IF(AND('Mapa final'!$Y$19="Media",'Mapa final'!$AA$19="Menor"),CONCATENATE("R2C",'Mapa final'!$O$19),"")</f>
        <v/>
      </c>
      <c r="T27" s="73" t="str">
        <f>IF(AND('Mapa final'!$Y$20="Media",'Mapa final'!$AA$20="Menor"),CONCATENATE("R2C",'Mapa final'!$O$20),"")</f>
        <v/>
      </c>
      <c r="U27" s="74" t="str">
        <f>IF(AND('Mapa final'!$Y$21="Media",'Mapa final'!$AA$21="Menor"),CONCATENATE("R2C",'Mapa final'!$O$21),"")</f>
        <v/>
      </c>
      <c r="V27" s="72" t="str">
        <f>IF(AND('Mapa final'!$Y$16="Media",'Mapa final'!$AA$16="Moderado"),CONCATENATE("R2C",'Mapa final'!$O$16),"")</f>
        <v/>
      </c>
      <c r="W27" s="73" t="str">
        <f>IF(AND('Mapa final'!$Y$17="Media",'Mapa final'!$AA$17="Moderado"),CONCATENATE("R2C",'Mapa final'!$O$17),"")</f>
        <v/>
      </c>
      <c r="X27" s="73" t="str">
        <f>IF(AND('Mapa final'!$Y$18="Media",'Mapa final'!$AA$18="Moderado"),CONCATENATE("R2C",'Mapa final'!$O$18),"")</f>
        <v/>
      </c>
      <c r="Y27" s="73" t="str">
        <f>IF(AND('Mapa final'!$Y$19="Media",'Mapa final'!$AA$19="Moderado"),CONCATENATE("R2C",'Mapa final'!$O$19),"")</f>
        <v/>
      </c>
      <c r="Z27" s="73" t="str">
        <f>IF(AND('Mapa final'!$Y$20="Media",'Mapa final'!$AA$20="Moderado"),CONCATENATE("R2C",'Mapa final'!$O$20),"")</f>
        <v/>
      </c>
      <c r="AA27" s="74" t="str">
        <f>IF(AND('Mapa final'!$Y$21="Media",'Mapa final'!$AA$21="Moderado"),CONCATENATE("R2C",'Mapa final'!$O$21),"")</f>
        <v/>
      </c>
      <c r="AB27" s="57" t="str">
        <f>IF(AND('Mapa final'!$Y$16="Media",'Mapa final'!$AA$16="Mayor"),CONCATENATE("R2C",'Mapa final'!$O$16),"")</f>
        <v/>
      </c>
      <c r="AC27" s="58" t="str">
        <f>IF(AND('Mapa final'!$Y$17="Media",'Mapa final'!$AA$17="Mayor"),CONCATENATE("R2C",'Mapa final'!$O$17),"")</f>
        <v/>
      </c>
      <c r="AD27" s="58" t="str">
        <f>IF(AND('Mapa final'!$Y$18="Media",'Mapa final'!$AA$18="Mayor"),CONCATENATE("R2C",'Mapa final'!$O$18),"")</f>
        <v/>
      </c>
      <c r="AE27" s="58" t="str">
        <f>IF(AND('Mapa final'!$Y$19="Media",'Mapa final'!$AA$19="Mayor"),CONCATENATE("R2C",'Mapa final'!$O$19),"")</f>
        <v/>
      </c>
      <c r="AF27" s="58" t="str">
        <f>IF(AND('Mapa final'!$Y$20="Media",'Mapa final'!$AA$20="Mayor"),CONCATENATE("R2C",'Mapa final'!$O$20),"")</f>
        <v/>
      </c>
      <c r="AG27" s="59" t="str">
        <f>IF(AND('Mapa final'!$Y$21="Media",'Mapa final'!$AA$21="Mayor"),CONCATENATE("R2C",'Mapa final'!$O$21),"")</f>
        <v/>
      </c>
      <c r="AH27" s="60" t="str">
        <f>IF(AND('Mapa final'!$Y$16="Media",'Mapa final'!$AA$16="Catastrófico"),CONCATENATE("R2C",'Mapa final'!$O$16),"")</f>
        <v/>
      </c>
      <c r="AI27" s="61" t="str">
        <f>IF(AND('Mapa final'!$Y$17="Media",'Mapa final'!$AA$17="Catastrófico"),CONCATENATE("R2C",'Mapa final'!$O$17),"")</f>
        <v/>
      </c>
      <c r="AJ27" s="61" t="str">
        <f>IF(AND('Mapa final'!$Y$18="Media",'Mapa final'!$AA$18="Catastrófico"),CONCATENATE("R2C",'Mapa final'!$O$18),"")</f>
        <v/>
      </c>
      <c r="AK27" s="61" t="str">
        <f>IF(AND('Mapa final'!$Y$19="Media",'Mapa final'!$AA$19="Catastrófico"),CONCATENATE("R2C",'Mapa final'!$O$19),"")</f>
        <v/>
      </c>
      <c r="AL27" s="61" t="str">
        <f>IF(AND('Mapa final'!$Y$20="Media",'Mapa final'!$AA$20="Catastrófico"),CONCATENATE("R2C",'Mapa final'!$O$20),"")</f>
        <v/>
      </c>
      <c r="AM27" s="62" t="str">
        <f>IF(AND('Mapa final'!$Y$21="Media",'Mapa final'!$AA$21="Catastrófico"),CONCATENATE("R2C",'Mapa final'!$O$21),"")</f>
        <v/>
      </c>
      <c r="AN27" s="1"/>
      <c r="AO27" s="237"/>
      <c r="AP27" s="145"/>
      <c r="AQ27" s="145"/>
      <c r="AR27" s="145"/>
      <c r="AS27" s="145"/>
      <c r="AT27" s="238"/>
      <c r="AU27" s="1"/>
      <c r="AV27" s="1"/>
      <c r="AW27" s="1"/>
      <c r="AX27" s="1"/>
      <c r="AY27" s="1"/>
      <c r="AZ27" s="1"/>
      <c r="BA27" s="1"/>
      <c r="BB27" s="1"/>
      <c r="BC27" s="1"/>
      <c r="BD27" s="1"/>
      <c r="BE27" s="1"/>
      <c r="BF27" s="1"/>
      <c r="BG27" s="1"/>
      <c r="BH27" s="1"/>
      <c r="BI27" s="1"/>
    </row>
    <row r="28" spans="1:61" ht="15" customHeight="1" x14ac:dyDescent="0.25">
      <c r="A28" s="1"/>
      <c r="B28" s="254"/>
      <c r="C28" s="145"/>
      <c r="D28" s="146"/>
      <c r="E28" s="157"/>
      <c r="F28" s="145"/>
      <c r="G28" s="145"/>
      <c r="H28" s="145"/>
      <c r="I28" s="146"/>
      <c r="J28" s="72" t="str">
        <f>IF(AND('Mapa final'!$Y$22="Media",'Mapa final'!$AA$22="Leve"),CONCATENATE("R3C",'Mapa final'!$O$22),"")</f>
        <v/>
      </c>
      <c r="K28" s="73" t="str">
        <f>IF(AND('Mapa final'!$Y$23="Media",'Mapa final'!$AA$23="Leve"),CONCATENATE("R3C",'Mapa final'!$O$23),"")</f>
        <v/>
      </c>
      <c r="L28" s="73" t="str">
        <f>IF(AND('Mapa final'!$Y$24="Media",'Mapa final'!$AA$24="Leve"),CONCATENATE("R3C",'Mapa final'!$O$24),"")</f>
        <v/>
      </c>
      <c r="M28" s="73" t="str">
        <f>IF(AND('Mapa final'!$Y$25="Media",'Mapa final'!$AA$25="Leve"),CONCATENATE("R3C",'Mapa final'!$O$25),"")</f>
        <v/>
      </c>
      <c r="N28" s="73" t="str">
        <f>IF(AND('Mapa final'!$Y$26="Media",'Mapa final'!$AA$26="Leve"),CONCATENATE("R3C",'Mapa final'!$O$26),"")</f>
        <v/>
      </c>
      <c r="O28" s="74" t="str">
        <f>IF(AND('Mapa final'!$Y$27="Media",'Mapa final'!$AA$27="Leve"),CONCATENATE("R3C",'Mapa final'!$O$27),"")</f>
        <v/>
      </c>
      <c r="P28" s="72" t="str">
        <f>IF(AND('Mapa final'!$Y$22="Media",'Mapa final'!$AA$22="Menor"),CONCATENATE("R3C",'Mapa final'!$O$22),"")</f>
        <v/>
      </c>
      <c r="Q28" s="73" t="str">
        <f>IF(AND('Mapa final'!$Y$23="Media",'Mapa final'!$AA$23="Menor"),CONCATENATE("R3C",'Mapa final'!$O$23),"")</f>
        <v/>
      </c>
      <c r="R28" s="73" t="str">
        <f>IF(AND('Mapa final'!$Y$24="Media",'Mapa final'!$AA$24="Menor"),CONCATENATE("R3C",'Mapa final'!$O$24),"")</f>
        <v/>
      </c>
      <c r="S28" s="73" t="str">
        <f>IF(AND('Mapa final'!$Y$25="Media",'Mapa final'!$AA$25="Menor"),CONCATENATE("R3C",'Mapa final'!$O$25),"")</f>
        <v/>
      </c>
      <c r="T28" s="73" t="str">
        <f>IF(AND('Mapa final'!$Y$26="Media",'Mapa final'!$AA$26="Menor"),CONCATENATE("R3C",'Mapa final'!$O$26),"")</f>
        <v/>
      </c>
      <c r="U28" s="74" t="str">
        <f>IF(AND('Mapa final'!$Y$27="Media",'Mapa final'!$AA$27="Menor"),CONCATENATE("R3C",'Mapa final'!$O$27),"")</f>
        <v/>
      </c>
      <c r="V28" s="72" t="str">
        <f>IF(AND('Mapa final'!$Y$22="Media",'Mapa final'!$AA$22="Moderado"),CONCATENATE("R3C",'Mapa final'!$O$22),"")</f>
        <v/>
      </c>
      <c r="W28" s="73" t="str">
        <f>IF(AND('Mapa final'!$Y$23="Media",'Mapa final'!$AA$23="Moderado"),CONCATENATE("R3C",'Mapa final'!$O$23),"")</f>
        <v/>
      </c>
      <c r="X28" s="73" t="str">
        <f>IF(AND('Mapa final'!$Y$24="Media",'Mapa final'!$AA$24="Moderado"),CONCATENATE("R3C",'Mapa final'!$O$24),"")</f>
        <v/>
      </c>
      <c r="Y28" s="73" t="str">
        <f>IF(AND('Mapa final'!$Y$25="Media",'Mapa final'!$AA$25="Moderado"),CONCATENATE("R3C",'Mapa final'!$O$25),"")</f>
        <v/>
      </c>
      <c r="Z28" s="73" t="str">
        <f>IF(AND('Mapa final'!$Y$26="Media",'Mapa final'!$AA$26="Moderado"),CONCATENATE("R3C",'Mapa final'!$O$26),"")</f>
        <v/>
      </c>
      <c r="AA28" s="74" t="str">
        <f>IF(AND('Mapa final'!$Y$27="Media",'Mapa final'!$AA$27="Moderado"),CONCATENATE("R3C",'Mapa final'!$O$27),"")</f>
        <v/>
      </c>
      <c r="AB28" s="57" t="str">
        <f>IF(AND('Mapa final'!$Y$22="Media",'Mapa final'!$AA$22="Mayor"),CONCATENATE("R3C",'Mapa final'!$O$22),"")</f>
        <v/>
      </c>
      <c r="AC28" s="58" t="str">
        <f>IF(AND('Mapa final'!$Y$23="Media",'Mapa final'!$AA$23="Mayor"),CONCATENATE("R3C",'Mapa final'!$O$23),"")</f>
        <v/>
      </c>
      <c r="AD28" s="58" t="str">
        <f>IF(AND('Mapa final'!$Y$24="Media",'Mapa final'!$AA$24="Mayor"),CONCATENATE("R3C",'Mapa final'!$O$24),"")</f>
        <v/>
      </c>
      <c r="AE28" s="58" t="str">
        <f>IF(AND('Mapa final'!$Y$25="Media",'Mapa final'!$AA$25="Mayor"),CONCATENATE("R3C",'Mapa final'!$O$25),"")</f>
        <v/>
      </c>
      <c r="AF28" s="58" t="str">
        <f>IF(AND('Mapa final'!$Y$26="Media",'Mapa final'!$AA$26="Mayor"),CONCATENATE("R3C",'Mapa final'!$O$26),"")</f>
        <v/>
      </c>
      <c r="AG28" s="59" t="str">
        <f>IF(AND('Mapa final'!$Y$27="Media",'Mapa final'!$AA$27="Mayor"),CONCATENATE("R3C",'Mapa final'!$O$27),"")</f>
        <v/>
      </c>
      <c r="AH28" s="60" t="str">
        <f>IF(AND('Mapa final'!$Y$22="Media",'Mapa final'!$AA$22="Catastrófico"),CONCATENATE("R3C",'Mapa final'!$O$22),"")</f>
        <v/>
      </c>
      <c r="AI28" s="61" t="str">
        <f>IF(AND('Mapa final'!$Y$23="Media",'Mapa final'!$AA$23="Catastrófico"),CONCATENATE("R3C",'Mapa final'!$O$23),"")</f>
        <v/>
      </c>
      <c r="AJ28" s="61" t="str">
        <f>IF(AND('Mapa final'!$Y$24="Media",'Mapa final'!$AA$24="Catastrófico"),CONCATENATE("R3C",'Mapa final'!$O$24),"")</f>
        <v/>
      </c>
      <c r="AK28" s="61" t="str">
        <f>IF(AND('Mapa final'!$Y$25="Media",'Mapa final'!$AA$25="Catastrófico"),CONCATENATE("R3C",'Mapa final'!$O$25),"")</f>
        <v/>
      </c>
      <c r="AL28" s="61" t="str">
        <f>IF(AND('Mapa final'!$Y$26="Media",'Mapa final'!$AA$26="Catastrófico"),CONCATENATE("R3C",'Mapa final'!$O$26),"")</f>
        <v/>
      </c>
      <c r="AM28" s="62" t="str">
        <f>IF(AND('Mapa final'!$Y$27="Media",'Mapa final'!$AA$27="Catastrófico"),CONCATENATE("R3C",'Mapa final'!$O$27),"")</f>
        <v/>
      </c>
      <c r="AN28" s="1"/>
      <c r="AO28" s="237"/>
      <c r="AP28" s="145"/>
      <c r="AQ28" s="145"/>
      <c r="AR28" s="145"/>
      <c r="AS28" s="145"/>
      <c r="AT28" s="238"/>
      <c r="AU28" s="1"/>
      <c r="AV28" s="1"/>
      <c r="AW28" s="1"/>
      <c r="AX28" s="1"/>
      <c r="AY28" s="1"/>
      <c r="AZ28" s="1"/>
      <c r="BA28" s="1"/>
      <c r="BB28" s="1"/>
      <c r="BC28" s="1"/>
      <c r="BD28" s="1"/>
      <c r="BE28" s="1"/>
      <c r="BF28" s="1"/>
      <c r="BG28" s="1"/>
      <c r="BH28" s="1"/>
      <c r="BI28" s="1"/>
    </row>
    <row r="29" spans="1:61" ht="15" customHeight="1" x14ac:dyDescent="0.25">
      <c r="A29" s="1"/>
      <c r="B29" s="254"/>
      <c r="C29" s="145"/>
      <c r="D29" s="146"/>
      <c r="E29" s="157"/>
      <c r="F29" s="145"/>
      <c r="G29" s="145"/>
      <c r="H29" s="145"/>
      <c r="I29" s="146"/>
      <c r="J29" s="72" t="str">
        <f>IF(AND('Mapa final'!$Y$28="Media",'Mapa final'!$AA$28="Leve"),CONCATENATE("R4C",'Mapa final'!$O$28),"")</f>
        <v/>
      </c>
      <c r="K29" s="73" t="str">
        <f>IF(AND('Mapa final'!$Y$29="Media",'Mapa final'!$AA$29="Leve"),CONCATENATE("R4C",'Mapa final'!$O$29),"")</f>
        <v/>
      </c>
      <c r="L29" s="73" t="str">
        <f>IF(AND('Mapa final'!$Y$30="Media",'Mapa final'!$AA$30="Leve"),CONCATENATE("R4C",'Mapa final'!$O$30),"")</f>
        <v/>
      </c>
      <c r="M29" s="73" t="str">
        <f>IF(AND('Mapa final'!$Y$31="Media",'Mapa final'!$AA$31="Leve"),CONCATENATE("R4C",'Mapa final'!$O$31),"")</f>
        <v/>
      </c>
      <c r="N29" s="73" t="str">
        <f>IF(AND('Mapa final'!$Y$32="Media",'Mapa final'!$AA$32="Leve"),CONCATENATE("R4C",'Mapa final'!$O$32),"")</f>
        <v/>
      </c>
      <c r="O29" s="74" t="str">
        <f>IF(AND('Mapa final'!$Y$33="Media",'Mapa final'!$AA$33="Leve"),CONCATENATE("R4C",'Mapa final'!$O$33),"")</f>
        <v/>
      </c>
      <c r="P29" s="72" t="str">
        <f>IF(AND('Mapa final'!$Y$28="Media",'Mapa final'!$AA$28="Menor"),CONCATENATE("R4C",'Mapa final'!$O$28),"")</f>
        <v/>
      </c>
      <c r="Q29" s="73" t="str">
        <f>IF(AND('Mapa final'!$Y$29="Media",'Mapa final'!$AA$29="Menor"),CONCATENATE("R4C",'Mapa final'!$O$29),"")</f>
        <v/>
      </c>
      <c r="R29" s="73" t="str">
        <f>IF(AND('Mapa final'!$Y$30="Media",'Mapa final'!$AA$30="Menor"),CONCATENATE("R4C",'Mapa final'!$O$30),"")</f>
        <v/>
      </c>
      <c r="S29" s="73" t="str">
        <f>IF(AND('Mapa final'!$Y$31="Media",'Mapa final'!$AA$31="Menor"),CONCATENATE("R4C",'Mapa final'!$O$31),"")</f>
        <v/>
      </c>
      <c r="T29" s="73" t="str">
        <f>IF(AND('Mapa final'!$Y$32="Media",'Mapa final'!$AA$32="Menor"),CONCATENATE("R4C",'Mapa final'!$O$32),"")</f>
        <v/>
      </c>
      <c r="U29" s="74" t="str">
        <f>IF(AND('Mapa final'!$Y$33="Media",'Mapa final'!$AA$33="Menor"),CONCATENATE("R4C",'Mapa final'!$O$33),"")</f>
        <v/>
      </c>
      <c r="V29" s="72" t="str">
        <f>IF(AND('Mapa final'!$Y$28="Media",'Mapa final'!$AA$28="Moderado"),CONCATENATE("R4C",'Mapa final'!$O$28),"")</f>
        <v/>
      </c>
      <c r="W29" s="73" t="str">
        <f>IF(AND('Mapa final'!$Y$29="Media",'Mapa final'!$AA$29="Moderado"),CONCATENATE("R4C",'Mapa final'!$O$29),"")</f>
        <v/>
      </c>
      <c r="X29" s="73" t="str">
        <f>IF(AND('Mapa final'!$Y$30="Media",'Mapa final'!$AA$30="Moderado"),CONCATENATE("R4C",'Mapa final'!$O$30),"")</f>
        <v/>
      </c>
      <c r="Y29" s="73" t="str">
        <f>IF(AND('Mapa final'!$Y$31="Media",'Mapa final'!$AA$31="Moderado"),CONCATENATE("R4C",'Mapa final'!$O$31),"")</f>
        <v/>
      </c>
      <c r="Z29" s="73" t="str">
        <f>IF(AND('Mapa final'!$Y$32="Media",'Mapa final'!$AA$32="Moderado"),CONCATENATE("R4C",'Mapa final'!$O$32),"")</f>
        <v/>
      </c>
      <c r="AA29" s="74" t="str">
        <f>IF(AND('Mapa final'!$Y$33="Media",'Mapa final'!$AA$33="Moderado"),CONCATENATE("R4C",'Mapa final'!$O$33),"")</f>
        <v/>
      </c>
      <c r="AB29" s="57" t="str">
        <f>IF(AND('Mapa final'!$Y$28="Media",'Mapa final'!$AA$28="Mayor"),CONCATENATE("R4C",'Mapa final'!$O$28),"")</f>
        <v/>
      </c>
      <c r="AC29" s="58"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9" t="str">
        <f>IF(AND('Mapa final'!$Y$33="Media",'Mapa final'!$AA$33="Mayor"),CONCATENATE("R4C",'Mapa final'!$O$33),"")</f>
        <v/>
      </c>
      <c r="AH29" s="60" t="str">
        <f>IF(AND('Mapa final'!$Y$28="Media",'Mapa final'!$AA$28="Catastrófico"),CONCATENATE("R4C",'Mapa final'!$O$28),"")</f>
        <v/>
      </c>
      <c r="AI29" s="61" t="str">
        <f>IF(AND('Mapa final'!$Y$29="Media",'Mapa final'!$AA$29="Catastrófico"),CONCATENATE("R4C",'Mapa final'!$O$29),"")</f>
        <v/>
      </c>
      <c r="AJ29" s="61" t="str">
        <f>IF(AND('Mapa final'!$Y$30="Media",'Mapa final'!$AA$30="Catastrófico"),CONCATENATE("R4C",'Mapa final'!$O$30),"")</f>
        <v/>
      </c>
      <c r="AK29" s="61" t="str">
        <f>IF(AND('Mapa final'!$Y$31="Media",'Mapa final'!$AA$31="Catastrófico"),CONCATENATE("R4C",'Mapa final'!$O$31),"")</f>
        <v/>
      </c>
      <c r="AL29" s="61" t="str">
        <f>IF(AND('Mapa final'!$Y$32="Media",'Mapa final'!$AA$32="Catastrófico"),CONCATENATE("R4C",'Mapa final'!$O$32),"")</f>
        <v/>
      </c>
      <c r="AM29" s="62" t="str">
        <f>IF(AND('Mapa final'!$Y$33="Media",'Mapa final'!$AA$33="Catastrófico"),CONCATENATE("R4C",'Mapa final'!$O$33),"")</f>
        <v/>
      </c>
      <c r="AN29" s="1"/>
      <c r="AO29" s="237"/>
      <c r="AP29" s="145"/>
      <c r="AQ29" s="145"/>
      <c r="AR29" s="145"/>
      <c r="AS29" s="145"/>
      <c r="AT29" s="238"/>
      <c r="AU29" s="1"/>
      <c r="AV29" s="1"/>
      <c r="AW29" s="1"/>
      <c r="AX29" s="1"/>
      <c r="AY29" s="1"/>
      <c r="AZ29" s="1"/>
      <c r="BA29" s="1"/>
      <c r="BB29" s="1"/>
      <c r="BC29" s="1"/>
      <c r="BD29" s="1"/>
      <c r="BE29" s="1"/>
      <c r="BF29" s="1"/>
      <c r="BG29" s="1"/>
      <c r="BH29" s="1"/>
      <c r="BI29" s="1"/>
    </row>
    <row r="30" spans="1:61" ht="15" customHeight="1" x14ac:dyDescent="0.25">
      <c r="A30" s="1"/>
      <c r="B30" s="254"/>
      <c r="C30" s="145"/>
      <c r="D30" s="146"/>
      <c r="E30" s="157"/>
      <c r="F30" s="145"/>
      <c r="G30" s="145"/>
      <c r="H30" s="145"/>
      <c r="I30" s="146"/>
      <c r="J30" s="72" t="str">
        <f>IF(AND('Mapa final'!$Y$34="Media",'Mapa final'!$AA$34="Leve"),CONCATENATE("R5C",'Mapa final'!$O$34),"")</f>
        <v/>
      </c>
      <c r="K30" s="73" t="str">
        <f>IF(AND('Mapa final'!$Y$35="Media",'Mapa final'!$AA$35="Leve"),CONCATENATE("R5C",'Mapa final'!$O$35),"")</f>
        <v/>
      </c>
      <c r="L30" s="73" t="str">
        <f>IF(AND('Mapa final'!$Y$36="Media",'Mapa final'!$AA$36="Leve"),CONCATENATE("R5C",'Mapa final'!$O$36),"")</f>
        <v/>
      </c>
      <c r="M30" s="73" t="str">
        <f>IF(AND('Mapa final'!$Y$37="Media",'Mapa final'!$AA$37="Leve"),CONCATENATE("R5C",'Mapa final'!$O$37),"")</f>
        <v/>
      </c>
      <c r="N30" s="73" t="str">
        <f>IF(AND('Mapa final'!$Y$38="Media",'Mapa final'!$AA$38="Leve"),CONCATENATE("R5C",'Mapa final'!$O$38),"")</f>
        <v/>
      </c>
      <c r="O30" s="74" t="str">
        <f>IF(AND('Mapa final'!$Y$39="Media",'Mapa final'!$AA$39="Leve"),CONCATENATE("R5C",'Mapa final'!$O$39),"")</f>
        <v/>
      </c>
      <c r="P30" s="72" t="str">
        <f>IF(AND('Mapa final'!$Y$34="Media",'Mapa final'!$AA$34="Menor"),CONCATENATE("R5C",'Mapa final'!$O$34),"")</f>
        <v/>
      </c>
      <c r="Q30" s="73" t="str">
        <f>IF(AND('Mapa final'!$Y$35="Media",'Mapa final'!$AA$35="Menor"),CONCATENATE("R5C",'Mapa final'!$O$35),"")</f>
        <v/>
      </c>
      <c r="R30" s="73" t="str">
        <f>IF(AND('Mapa final'!$Y$36="Media",'Mapa final'!$AA$36="Menor"),CONCATENATE("R5C",'Mapa final'!$O$36),"")</f>
        <v/>
      </c>
      <c r="S30" s="73" t="str">
        <f>IF(AND('Mapa final'!$Y$37="Media",'Mapa final'!$AA$37="Menor"),CONCATENATE("R5C",'Mapa final'!$O$37),"")</f>
        <v/>
      </c>
      <c r="T30" s="73" t="str">
        <f>IF(AND('Mapa final'!$Y$38="Media",'Mapa final'!$AA$38="Menor"),CONCATENATE("R5C",'Mapa final'!$O$38),"")</f>
        <v/>
      </c>
      <c r="U30" s="74" t="str">
        <f>IF(AND('Mapa final'!$Y$39="Media",'Mapa final'!$AA$39="Menor"),CONCATENATE("R5C",'Mapa final'!$O$39),"")</f>
        <v/>
      </c>
      <c r="V30" s="72" t="str">
        <f>IF(AND('Mapa final'!$Y$34="Media",'Mapa final'!$AA$34="Moderado"),CONCATENATE("R5C",'Mapa final'!$O$34),"")</f>
        <v/>
      </c>
      <c r="W30" s="73" t="str">
        <f>IF(AND('Mapa final'!$Y$35="Media",'Mapa final'!$AA$35="Moderado"),CONCATENATE("R5C",'Mapa final'!$O$35),"")</f>
        <v/>
      </c>
      <c r="X30" s="73" t="str">
        <f>IF(AND('Mapa final'!$Y$36="Media",'Mapa final'!$AA$36="Moderado"),CONCATENATE("R5C",'Mapa final'!$O$36),"")</f>
        <v/>
      </c>
      <c r="Y30" s="73" t="str">
        <f>IF(AND('Mapa final'!$Y$37="Media",'Mapa final'!$AA$37="Moderado"),CONCATENATE("R5C",'Mapa final'!$O$37),"")</f>
        <v/>
      </c>
      <c r="Z30" s="73" t="str">
        <f>IF(AND('Mapa final'!$Y$38="Media",'Mapa final'!$AA$38="Moderado"),CONCATENATE("R5C",'Mapa final'!$O$38),"")</f>
        <v/>
      </c>
      <c r="AA30" s="74" t="str">
        <f>IF(AND('Mapa final'!$Y$39="Media",'Mapa final'!$AA$39="Moderado"),CONCATENATE("R5C",'Mapa final'!$O$39),"")</f>
        <v/>
      </c>
      <c r="AB30" s="57" t="str">
        <f>IF(AND('Mapa final'!$Y$34="Media",'Mapa final'!$AA$34="Mayor"),CONCATENATE("R5C",'Mapa final'!$O$34),"")</f>
        <v/>
      </c>
      <c r="AC30" s="58"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9" t="str">
        <f>IF(AND('Mapa final'!$Y$39="Media",'Mapa final'!$AA$39="Mayor"),CONCATENATE("R5C",'Mapa final'!$O$39),"")</f>
        <v/>
      </c>
      <c r="AH30" s="60" t="str">
        <f>IF(AND('Mapa final'!$Y$34="Media",'Mapa final'!$AA$34="Catastrófico"),CONCATENATE("R5C",'Mapa final'!$O$34),"")</f>
        <v/>
      </c>
      <c r="AI30" s="61" t="str">
        <f>IF(AND('Mapa final'!$Y$35="Media",'Mapa final'!$AA$35="Catastrófico"),CONCATENATE("R5C",'Mapa final'!$O$35),"")</f>
        <v/>
      </c>
      <c r="AJ30" s="61" t="str">
        <f>IF(AND('Mapa final'!$Y$36="Media",'Mapa final'!$AA$36="Catastrófico"),CONCATENATE("R5C",'Mapa final'!$O$36),"")</f>
        <v/>
      </c>
      <c r="AK30" s="61" t="str">
        <f>IF(AND('Mapa final'!$Y$37="Media",'Mapa final'!$AA$37="Catastrófico"),CONCATENATE("R5C",'Mapa final'!$O$37),"")</f>
        <v/>
      </c>
      <c r="AL30" s="61" t="str">
        <f>IF(AND('Mapa final'!$Y$38="Media",'Mapa final'!$AA$38="Catastrófico"),CONCATENATE("R5C",'Mapa final'!$O$38),"")</f>
        <v/>
      </c>
      <c r="AM30" s="62" t="str">
        <f>IF(AND('Mapa final'!$Y$39="Media",'Mapa final'!$AA$39="Catastrófico"),CONCATENATE("R5C",'Mapa final'!$O$39),"")</f>
        <v/>
      </c>
      <c r="AN30" s="1"/>
      <c r="AO30" s="237"/>
      <c r="AP30" s="145"/>
      <c r="AQ30" s="145"/>
      <c r="AR30" s="145"/>
      <c r="AS30" s="145"/>
      <c r="AT30" s="238"/>
      <c r="AU30" s="1"/>
      <c r="AV30" s="1"/>
      <c r="AW30" s="1"/>
      <c r="AX30" s="1"/>
      <c r="AY30" s="1"/>
      <c r="AZ30" s="1"/>
      <c r="BA30" s="1"/>
      <c r="BB30" s="1"/>
      <c r="BC30" s="1"/>
      <c r="BD30" s="1"/>
      <c r="BE30" s="1"/>
      <c r="BF30" s="1"/>
      <c r="BG30" s="1"/>
      <c r="BH30" s="1"/>
      <c r="BI30" s="1"/>
    </row>
    <row r="31" spans="1:61" ht="15" customHeight="1" x14ac:dyDescent="0.25">
      <c r="A31" s="1"/>
      <c r="B31" s="254"/>
      <c r="C31" s="145"/>
      <c r="D31" s="146"/>
      <c r="E31" s="157"/>
      <c r="F31" s="145"/>
      <c r="G31" s="145"/>
      <c r="H31" s="145"/>
      <c r="I31" s="146"/>
      <c r="J31" s="72" t="str">
        <f>IF(AND('Mapa final'!$Y$40="Media",'Mapa final'!$AA$40="Leve"),CONCATENATE("R6C",'Mapa final'!$O$40),"")</f>
        <v/>
      </c>
      <c r="K31" s="73" t="str">
        <f>IF(AND('Mapa final'!$Y$41="Media",'Mapa final'!$AA$41="Leve"),CONCATENATE("R6C",'Mapa final'!$O$41),"")</f>
        <v/>
      </c>
      <c r="L31" s="73" t="str">
        <f>IF(AND('Mapa final'!$Y$42="Media",'Mapa final'!$AA$42="Leve"),CONCATENATE("R6C",'Mapa final'!$O$42),"")</f>
        <v/>
      </c>
      <c r="M31" s="73" t="str">
        <f>IF(AND('Mapa final'!$Y$43="Media",'Mapa final'!$AA$43="Leve"),CONCATENATE("R6C",'Mapa final'!$O$43),"")</f>
        <v/>
      </c>
      <c r="N31" s="73" t="str">
        <f>IF(AND('Mapa final'!$Y$44="Media",'Mapa final'!$AA$44="Leve"),CONCATENATE("R6C",'Mapa final'!$O$44),"")</f>
        <v/>
      </c>
      <c r="O31" s="74" t="str">
        <f>IF(AND('Mapa final'!$Y$45="Media",'Mapa final'!$AA$45="Leve"),CONCATENATE("R6C",'Mapa final'!$O$45),"")</f>
        <v/>
      </c>
      <c r="P31" s="72" t="str">
        <f>IF(AND('Mapa final'!$Y$40="Media",'Mapa final'!$AA$40="Menor"),CONCATENATE("R6C",'Mapa final'!$O$40),"")</f>
        <v/>
      </c>
      <c r="Q31" s="73" t="str">
        <f>IF(AND('Mapa final'!$Y$41="Media",'Mapa final'!$AA$41="Menor"),CONCATENATE("R6C",'Mapa final'!$O$41),"")</f>
        <v/>
      </c>
      <c r="R31" s="73" t="str">
        <f>IF(AND('Mapa final'!$Y$42="Media",'Mapa final'!$AA$42="Menor"),CONCATENATE("R6C",'Mapa final'!$O$42),"")</f>
        <v/>
      </c>
      <c r="S31" s="73" t="str">
        <f>IF(AND('Mapa final'!$Y$43="Media",'Mapa final'!$AA$43="Menor"),CONCATENATE("R6C",'Mapa final'!$O$43),"")</f>
        <v/>
      </c>
      <c r="T31" s="73" t="str">
        <f>IF(AND('Mapa final'!$Y$44="Media",'Mapa final'!$AA$44="Menor"),CONCATENATE("R6C",'Mapa final'!$O$44),"")</f>
        <v/>
      </c>
      <c r="U31" s="74" t="str">
        <f>IF(AND('Mapa final'!$Y$45="Media",'Mapa final'!$AA$45="Menor"),CONCATENATE("R6C",'Mapa final'!$O$45),"")</f>
        <v/>
      </c>
      <c r="V31" s="72" t="str">
        <f>IF(AND('Mapa final'!$Y$40="Media",'Mapa final'!$AA$40="Moderado"),CONCATENATE("R6C",'Mapa final'!$O$40),"")</f>
        <v/>
      </c>
      <c r="W31" s="73" t="str">
        <f>IF(AND('Mapa final'!$Y$41="Media",'Mapa final'!$AA$41="Moderado"),CONCATENATE("R6C",'Mapa final'!$O$41),"")</f>
        <v/>
      </c>
      <c r="X31" s="73" t="str">
        <f>IF(AND('Mapa final'!$Y$42="Media",'Mapa final'!$AA$42="Moderado"),CONCATENATE("R6C",'Mapa final'!$O$42),"")</f>
        <v/>
      </c>
      <c r="Y31" s="73" t="str">
        <f>IF(AND('Mapa final'!$Y$43="Media",'Mapa final'!$AA$43="Moderado"),CONCATENATE("R6C",'Mapa final'!$O$43),"")</f>
        <v/>
      </c>
      <c r="Z31" s="73" t="str">
        <f>IF(AND('Mapa final'!$Y$44="Media",'Mapa final'!$AA$44="Moderado"),CONCATENATE("R6C",'Mapa final'!$O$44),"")</f>
        <v/>
      </c>
      <c r="AA31" s="74" t="str">
        <f>IF(AND('Mapa final'!$Y$45="Media",'Mapa final'!$AA$45="Moderado"),CONCATENATE("R6C",'Mapa final'!$O$45),"")</f>
        <v/>
      </c>
      <c r="AB31" s="57" t="str">
        <f>IF(AND('Mapa final'!$Y$40="Media",'Mapa final'!$AA$40="Mayor"),CONCATENATE("R6C",'Mapa final'!$O$40),"")</f>
        <v/>
      </c>
      <c r="AC31" s="58"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9" t="str">
        <f>IF(AND('Mapa final'!$Y$45="Media",'Mapa final'!$AA$45="Mayor"),CONCATENATE("R6C",'Mapa final'!$O$45),"")</f>
        <v/>
      </c>
      <c r="AH31" s="60" t="str">
        <f>IF(AND('Mapa final'!$Y$40="Media",'Mapa final'!$AA$40="Catastrófico"),CONCATENATE("R6C",'Mapa final'!$O$40),"")</f>
        <v/>
      </c>
      <c r="AI31" s="61" t="str">
        <f>IF(AND('Mapa final'!$Y$41="Media",'Mapa final'!$AA$41="Catastrófico"),CONCATENATE("R6C",'Mapa final'!$O$41),"")</f>
        <v/>
      </c>
      <c r="AJ31" s="61" t="str">
        <f>IF(AND('Mapa final'!$Y$42="Media",'Mapa final'!$AA$42="Catastrófico"),CONCATENATE("R6C",'Mapa final'!$O$42),"")</f>
        <v/>
      </c>
      <c r="AK31" s="61" t="str">
        <f>IF(AND('Mapa final'!$Y$43="Media",'Mapa final'!$AA$43="Catastrófico"),CONCATENATE("R6C",'Mapa final'!$O$43),"")</f>
        <v/>
      </c>
      <c r="AL31" s="61" t="str">
        <f>IF(AND('Mapa final'!$Y$44="Media",'Mapa final'!$AA$44="Catastrófico"),CONCATENATE("R6C",'Mapa final'!$O$44),"")</f>
        <v/>
      </c>
      <c r="AM31" s="62" t="str">
        <f>IF(AND('Mapa final'!$Y$45="Media",'Mapa final'!$AA$45="Catastrófico"),CONCATENATE("R6C",'Mapa final'!$O$45),"")</f>
        <v/>
      </c>
      <c r="AN31" s="1"/>
      <c r="AO31" s="237"/>
      <c r="AP31" s="145"/>
      <c r="AQ31" s="145"/>
      <c r="AR31" s="145"/>
      <c r="AS31" s="145"/>
      <c r="AT31" s="238"/>
      <c r="AU31" s="1"/>
      <c r="AV31" s="1"/>
      <c r="AW31" s="1"/>
      <c r="AX31" s="1"/>
      <c r="AY31" s="1"/>
      <c r="AZ31" s="1"/>
      <c r="BA31" s="1"/>
      <c r="BB31" s="1"/>
      <c r="BC31" s="1"/>
      <c r="BD31" s="1"/>
      <c r="BE31" s="1"/>
      <c r="BF31" s="1"/>
      <c r="BG31" s="1"/>
      <c r="BH31" s="1"/>
      <c r="BI31" s="1"/>
    </row>
    <row r="32" spans="1:61" ht="15" customHeight="1" x14ac:dyDescent="0.25">
      <c r="A32" s="1"/>
      <c r="B32" s="254"/>
      <c r="C32" s="145"/>
      <c r="D32" s="146"/>
      <c r="E32" s="157"/>
      <c r="F32" s="145"/>
      <c r="G32" s="145"/>
      <c r="H32" s="145"/>
      <c r="I32" s="146"/>
      <c r="J32" s="72" t="str">
        <f>IF(AND('Mapa final'!$Y$46="Media",'Mapa final'!$AA$46="Leve"),CONCATENATE("R7C",'Mapa final'!$O$46),"")</f>
        <v/>
      </c>
      <c r="K32" s="73" t="str">
        <f>IF(AND('Mapa final'!$Y$47="Media",'Mapa final'!$AA$47="Leve"),CONCATENATE("R7C",'Mapa final'!$O$47),"")</f>
        <v/>
      </c>
      <c r="L32" s="73" t="str">
        <f>IF(AND('Mapa final'!$Y$48="Media",'Mapa final'!$AA$48="Leve"),CONCATENATE("R7C",'Mapa final'!$O$48),"")</f>
        <v/>
      </c>
      <c r="M32" s="73" t="str">
        <f>IF(AND('Mapa final'!$Y$49="Media",'Mapa final'!$AA$49="Leve"),CONCATENATE("R7C",'Mapa final'!$O$49),"")</f>
        <v/>
      </c>
      <c r="N32" s="73" t="str">
        <f>IF(AND('Mapa final'!$Y$50="Media",'Mapa final'!$AA$50="Leve"),CONCATENATE("R7C",'Mapa final'!$O$50),"")</f>
        <v/>
      </c>
      <c r="O32" s="74" t="str">
        <f>IF(AND('Mapa final'!$Y$51="Media",'Mapa final'!$AA$51="Leve"),CONCATENATE("R7C",'Mapa final'!$O$51),"")</f>
        <v/>
      </c>
      <c r="P32" s="72" t="str">
        <f>IF(AND('Mapa final'!$Y$46="Media",'Mapa final'!$AA$46="Menor"),CONCATENATE("R7C",'Mapa final'!$O$46),"")</f>
        <v/>
      </c>
      <c r="Q32" s="73" t="str">
        <f>IF(AND('Mapa final'!$Y$47="Media",'Mapa final'!$AA$47="Menor"),CONCATENATE("R7C",'Mapa final'!$O$47),"")</f>
        <v/>
      </c>
      <c r="R32" s="73" t="str">
        <f>IF(AND('Mapa final'!$Y$48="Media",'Mapa final'!$AA$48="Menor"),CONCATENATE("R7C",'Mapa final'!$O$48),"")</f>
        <v/>
      </c>
      <c r="S32" s="73" t="str">
        <f>IF(AND('Mapa final'!$Y$49="Media",'Mapa final'!$AA$49="Menor"),CONCATENATE("R7C",'Mapa final'!$O$49),"")</f>
        <v/>
      </c>
      <c r="T32" s="73" t="str">
        <f>IF(AND('Mapa final'!$Y$50="Media",'Mapa final'!$AA$50="Menor"),CONCATENATE("R7C",'Mapa final'!$O$50),"")</f>
        <v/>
      </c>
      <c r="U32" s="74" t="str">
        <f>IF(AND('Mapa final'!$Y$51="Media",'Mapa final'!$AA$51="Menor"),CONCATENATE("R7C",'Mapa final'!$O$51),"")</f>
        <v/>
      </c>
      <c r="V32" s="72" t="str">
        <f>IF(AND('Mapa final'!$Y$46="Media",'Mapa final'!$AA$46="Moderado"),CONCATENATE("R7C",'Mapa final'!$O$46),"")</f>
        <v/>
      </c>
      <c r="W32" s="73" t="str">
        <f>IF(AND('Mapa final'!$Y$47="Media",'Mapa final'!$AA$47="Moderado"),CONCATENATE("R7C",'Mapa final'!$O$47),"")</f>
        <v/>
      </c>
      <c r="X32" s="73" t="str">
        <f>IF(AND('Mapa final'!$Y$48="Media",'Mapa final'!$AA$48="Moderado"),CONCATENATE("R7C",'Mapa final'!$O$48),"")</f>
        <v/>
      </c>
      <c r="Y32" s="73" t="str">
        <f>IF(AND('Mapa final'!$Y$49="Media",'Mapa final'!$AA$49="Moderado"),CONCATENATE("R7C",'Mapa final'!$O$49),"")</f>
        <v/>
      </c>
      <c r="Z32" s="73" t="str">
        <f>IF(AND('Mapa final'!$Y$50="Media",'Mapa final'!$AA$50="Moderado"),CONCATENATE("R7C",'Mapa final'!$O$50),"")</f>
        <v/>
      </c>
      <c r="AA32" s="74" t="str">
        <f>IF(AND('Mapa final'!$Y$51="Media",'Mapa final'!$AA$51="Moderado"),CONCATENATE("R7C",'Mapa final'!$O$51),"")</f>
        <v/>
      </c>
      <c r="AB32" s="57" t="str">
        <f>IF(AND('Mapa final'!$Y$46="Media",'Mapa final'!$AA$46="Mayor"),CONCATENATE("R7C",'Mapa final'!$O$46),"")</f>
        <v/>
      </c>
      <c r="AC32" s="58"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9" t="str">
        <f>IF(AND('Mapa final'!$Y$51="Media",'Mapa final'!$AA$51="Mayor"),CONCATENATE("R7C",'Mapa final'!$O$51),"")</f>
        <v/>
      </c>
      <c r="AH32" s="60" t="str">
        <f>IF(AND('Mapa final'!$Y$46="Media",'Mapa final'!$AA$46="Catastrófico"),CONCATENATE("R7C",'Mapa final'!$O$46),"")</f>
        <v/>
      </c>
      <c r="AI32" s="61" t="str">
        <f>IF(AND('Mapa final'!$Y$47="Media",'Mapa final'!$AA$47="Catastrófico"),CONCATENATE("R7C",'Mapa final'!$O$47),"")</f>
        <v/>
      </c>
      <c r="AJ32" s="61" t="str">
        <f>IF(AND('Mapa final'!$Y$48="Media",'Mapa final'!$AA$48="Catastrófico"),CONCATENATE("R7C",'Mapa final'!$O$48),"")</f>
        <v/>
      </c>
      <c r="AK32" s="61" t="str">
        <f>IF(AND('Mapa final'!$Y$49="Media",'Mapa final'!$AA$49="Catastrófico"),CONCATENATE("R7C",'Mapa final'!$O$49),"")</f>
        <v/>
      </c>
      <c r="AL32" s="61" t="str">
        <f>IF(AND('Mapa final'!$Y$50="Media",'Mapa final'!$AA$50="Catastrófico"),CONCATENATE("R7C",'Mapa final'!$O$50),"")</f>
        <v/>
      </c>
      <c r="AM32" s="62" t="str">
        <f>IF(AND('Mapa final'!$Y$51="Media",'Mapa final'!$AA$51="Catastrófico"),CONCATENATE("R7C",'Mapa final'!$O$51),"")</f>
        <v/>
      </c>
      <c r="AN32" s="1"/>
      <c r="AO32" s="237"/>
      <c r="AP32" s="145"/>
      <c r="AQ32" s="145"/>
      <c r="AR32" s="145"/>
      <c r="AS32" s="145"/>
      <c r="AT32" s="238"/>
      <c r="AU32" s="1"/>
      <c r="AV32" s="1"/>
      <c r="AW32" s="1"/>
      <c r="AX32" s="1"/>
      <c r="AY32" s="1"/>
      <c r="AZ32" s="1"/>
      <c r="BA32" s="1"/>
      <c r="BB32" s="1"/>
      <c r="BC32" s="1"/>
      <c r="BD32" s="1"/>
      <c r="BE32" s="1"/>
      <c r="BF32" s="1"/>
      <c r="BG32" s="1"/>
      <c r="BH32" s="1"/>
      <c r="BI32" s="1"/>
    </row>
    <row r="33" spans="1:61" ht="15" customHeight="1" x14ac:dyDescent="0.25">
      <c r="A33" s="1"/>
      <c r="B33" s="254"/>
      <c r="C33" s="145"/>
      <c r="D33" s="146"/>
      <c r="E33" s="157"/>
      <c r="F33" s="145"/>
      <c r="G33" s="145"/>
      <c r="H33" s="145"/>
      <c r="I33" s="146"/>
      <c r="J33" s="72" t="str">
        <f>IF(AND('Mapa final'!$Y$52="Media",'Mapa final'!$AA$52="Leve"),CONCATENATE("R8C",'Mapa final'!$O$52),"")</f>
        <v/>
      </c>
      <c r="K33" s="73" t="str">
        <f>IF(AND('Mapa final'!$Y$53="Media",'Mapa final'!$AA$53="Leve"),CONCATENATE("R8C",'Mapa final'!$O$53),"")</f>
        <v/>
      </c>
      <c r="L33" s="73" t="str">
        <f>IF(AND('Mapa final'!$Y$54="Media",'Mapa final'!$AA$54="Leve"),CONCATENATE("R8C",'Mapa final'!$O$54),"")</f>
        <v/>
      </c>
      <c r="M33" s="73" t="str">
        <f>IF(AND('Mapa final'!$Y$55="Media",'Mapa final'!$AA$55="Leve"),CONCATENATE("R8C",'Mapa final'!$O$55),"")</f>
        <v/>
      </c>
      <c r="N33" s="73" t="str">
        <f>IF(AND('Mapa final'!$Y$56="Media",'Mapa final'!$AA$56="Leve"),CONCATENATE("R8C",'Mapa final'!$O$56),"")</f>
        <v/>
      </c>
      <c r="O33" s="74" t="str">
        <f>IF(AND('Mapa final'!$Y$57="Media",'Mapa final'!$AA$57="Leve"),CONCATENATE("R8C",'Mapa final'!$O$57),"")</f>
        <v/>
      </c>
      <c r="P33" s="72" t="str">
        <f>IF(AND('Mapa final'!$Y$52="Media",'Mapa final'!$AA$52="Menor"),CONCATENATE("R8C",'Mapa final'!$O$52),"")</f>
        <v/>
      </c>
      <c r="Q33" s="73" t="str">
        <f>IF(AND('Mapa final'!$Y$53="Media",'Mapa final'!$AA$53="Menor"),CONCATENATE("R8C",'Mapa final'!$O$53),"")</f>
        <v/>
      </c>
      <c r="R33" s="73" t="str">
        <f>IF(AND('Mapa final'!$Y$54="Media",'Mapa final'!$AA$54="Menor"),CONCATENATE("R8C",'Mapa final'!$O$54),"")</f>
        <v/>
      </c>
      <c r="S33" s="73" t="str">
        <f>IF(AND('Mapa final'!$Y$55="Media",'Mapa final'!$AA$55="Menor"),CONCATENATE("R8C",'Mapa final'!$O$55),"")</f>
        <v/>
      </c>
      <c r="T33" s="73" t="str">
        <f>IF(AND('Mapa final'!$Y$56="Media",'Mapa final'!$AA$56="Menor"),CONCATENATE("R8C",'Mapa final'!$O$56),"")</f>
        <v/>
      </c>
      <c r="U33" s="74" t="str">
        <f>IF(AND('Mapa final'!$Y$57="Media",'Mapa final'!$AA$57="Menor"),CONCATENATE("R8C",'Mapa final'!$O$57),"")</f>
        <v/>
      </c>
      <c r="V33" s="72" t="str">
        <f>IF(AND('Mapa final'!$Y$52="Media",'Mapa final'!$AA$52="Moderado"),CONCATENATE("R8C",'Mapa final'!$O$52),"")</f>
        <v/>
      </c>
      <c r="W33" s="73" t="str">
        <f>IF(AND('Mapa final'!$Y$53="Media",'Mapa final'!$AA$53="Moderado"),CONCATENATE("R8C",'Mapa final'!$O$53),"")</f>
        <v/>
      </c>
      <c r="X33" s="73" t="str">
        <f>IF(AND('Mapa final'!$Y$54="Media",'Mapa final'!$AA$54="Moderado"),CONCATENATE("R8C",'Mapa final'!$O$54),"")</f>
        <v/>
      </c>
      <c r="Y33" s="73" t="str">
        <f>IF(AND('Mapa final'!$Y$55="Media",'Mapa final'!$AA$55="Moderado"),CONCATENATE("R8C",'Mapa final'!$O$55),"")</f>
        <v/>
      </c>
      <c r="Z33" s="73" t="str">
        <f>IF(AND('Mapa final'!$Y$56="Media",'Mapa final'!$AA$56="Moderado"),CONCATENATE("R8C",'Mapa final'!$O$56),"")</f>
        <v/>
      </c>
      <c r="AA33" s="74" t="str">
        <f>IF(AND('Mapa final'!$Y$57="Media",'Mapa final'!$AA$57="Moderado"),CONCATENATE("R8C",'Mapa final'!$O$57),"")</f>
        <v/>
      </c>
      <c r="AB33" s="57" t="str">
        <f>IF(AND('Mapa final'!$Y$52="Media",'Mapa final'!$AA$52="Mayor"),CONCATENATE("R8C",'Mapa final'!$O$52),"")</f>
        <v/>
      </c>
      <c r="AC33" s="58"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9" t="str">
        <f>IF(AND('Mapa final'!$Y$57="Media",'Mapa final'!$AA$57="Mayor"),CONCATENATE("R8C",'Mapa final'!$O$57),"")</f>
        <v/>
      </c>
      <c r="AH33" s="60" t="str">
        <f>IF(AND('Mapa final'!$Y$52="Media",'Mapa final'!$AA$52="Catastrófico"),CONCATENATE("R8C",'Mapa final'!$O$52),"")</f>
        <v/>
      </c>
      <c r="AI33" s="61" t="str">
        <f>IF(AND('Mapa final'!$Y$53="Media",'Mapa final'!$AA$53="Catastrófico"),CONCATENATE("R8C",'Mapa final'!$O$53),"")</f>
        <v/>
      </c>
      <c r="AJ33" s="61" t="str">
        <f>IF(AND('Mapa final'!$Y$54="Media",'Mapa final'!$AA$54="Catastrófico"),CONCATENATE("R8C",'Mapa final'!$O$54),"")</f>
        <v/>
      </c>
      <c r="AK33" s="61" t="str">
        <f>IF(AND('Mapa final'!$Y$55="Media",'Mapa final'!$AA$55="Catastrófico"),CONCATENATE("R8C",'Mapa final'!$O$55),"")</f>
        <v/>
      </c>
      <c r="AL33" s="61" t="str">
        <f>IF(AND('Mapa final'!$Y$56="Media",'Mapa final'!$AA$56="Catastrófico"),CONCATENATE("R8C",'Mapa final'!$O$56),"")</f>
        <v/>
      </c>
      <c r="AM33" s="62" t="str">
        <f>IF(AND('Mapa final'!$Y$57="Media",'Mapa final'!$AA$57="Catastrófico"),CONCATENATE("R8C",'Mapa final'!$O$57),"")</f>
        <v/>
      </c>
      <c r="AN33" s="1"/>
      <c r="AO33" s="237"/>
      <c r="AP33" s="145"/>
      <c r="AQ33" s="145"/>
      <c r="AR33" s="145"/>
      <c r="AS33" s="145"/>
      <c r="AT33" s="238"/>
      <c r="AU33" s="1"/>
      <c r="AV33" s="1"/>
      <c r="AW33" s="1"/>
      <c r="AX33" s="1"/>
      <c r="AY33" s="1"/>
      <c r="AZ33" s="1"/>
      <c r="BA33" s="1"/>
      <c r="BB33" s="1"/>
      <c r="BC33" s="1"/>
      <c r="BD33" s="1"/>
      <c r="BE33" s="1"/>
      <c r="BF33" s="1"/>
      <c r="BG33" s="1"/>
      <c r="BH33" s="1"/>
      <c r="BI33" s="1"/>
    </row>
    <row r="34" spans="1:61" ht="15" customHeight="1" x14ac:dyDescent="0.25">
      <c r="A34" s="1"/>
      <c r="B34" s="254"/>
      <c r="C34" s="145"/>
      <c r="D34" s="146"/>
      <c r="E34" s="157"/>
      <c r="F34" s="145"/>
      <c r="G34" s="145"/>
      <c r="H34" s="145"/>
      <c r="I34" s="146"/>
      <c r="J34" s="72" t="str">
        <f>IF(AND('Mapa final'!$Y$58="Media",'Mapa final'!$AA$58="Leve"),CONCATENATE("R9C",'Mapa final'!$O$58),"")</f>
        <v/>
      </c>
      <c r="K34" s="73" t="str">
        <f>IF(AND('Mapa final'!$Y$59="Media",'Mapa final'!$AA$59="Leve"),CONCATENATE("R9C",'Mapa final'!$O$59),"")</f>
        <v/>
      </c>
      <c r="L34" s="73" t="str">
        <f>IF(AND('Mapa final'!$Y$60="Media",'Mapa final'!$AA$60="Leve"),CONCATENATE("R9C",'Mapa final'!$O$60),"")</f>
        <v/>
      </c>
      <c r="M34" s="73" t="str">
        <f>IF(AND('Mapa final'!$Y$61="Media",'Mapa final'!$AA$61="Leve"),CONCATENATE("R9C",'Mapa final'!$O$61),"")</f>
        <v/>
      </c>
      <c r="N34" s="73" t="str">
        <f>IF(AND('Mapa final'!$Y$62="Media",'Mapa final'!$AA$62="Leve"),CONCATENATE("R9C",'Mapa final'!$O$62),"")</f>
        <v/>
      </c>
      <c r="O34" s="74" t="str">
        <f>IF(AND('Mapa final'!$Y$63="Media",'Mapa final'!$AA$63="Leve"),CONCATENATE("R9C",'Mapa final'!$O$63),"")</f>
        <v/>
      </c>
      <c r="P34" s="72" t="str">
        <f>IF(AND('Mapa final'!$Y$58="Media",'Mapa final'!$AA$58="Menor"),CONCATENATE("R9C",'Mapa final'!$O$58),"")</f>
        <v/>
      </c>
      <c r="Q34" s="73" t="str">
        <f>IF(AND('Mapa final'!$Y$59="Media",'Mapa final'!$AA$59="Menor"),CONCATENATE("R9C",'Mapa final'!$O$59),"")</f>
        <v/>
      </c>
      <c r="R34" s="73" t="str">
        <f>IF(AND('Mapa final'!$Y$60="Media",'Mapa final'!$AA$60="Menor"),CONCATENATE("R9C",'Mapa final'!$O$60),"")</f>
        <v/>
      </c>
      <c r="S34" s="73" t="str">
        <f>IF(AND('Mapa final'!$Y$61="Media",'Mapa final'!$AA$61="Menor"),CONCATENATE("R9C",'Mapa final'!$O$61),"")</f>
        <v/>
      </c>
      <c r="T34" s="73" t="str">
        <f>IF(AND('Mapa final'!$Y$62="Media",'Mapa final'!$AA$62="Menor"),CONCATENATE("R9C",'Mapa final'!$O$62),"")</f>
        <v/>
      </c>
      <c r="U34" s="74" t="str">
        <f>IF(AND('Mapa final'!$Y$63="Media",'Mapa final'!$AA$63="Menor"),CONCATENATE("R9C",'Mapa final'!$O$63),"")</f>
        <v/>
      </c>
      <c r="V34" s="72" t="str">
        <f>IF(AND('Mapa final'!$Y$58="Media",'Mapa final'!$AA$58="Moderado"),CONCATENATE("R9C",'Mapa final'!$O$58),"")</f>
        <v/>
      </c>
      <c r="W34" s="73" t="str">
        <f>IF(AND('Mapa final'!$Y$59="Media",'Mapa final'!$AA$59="Moderado"),CONCATENATE("R9C",'Mapa final'!$O$59),"")</f>
        <v/>
      </c>
      <c r="X34" s="73" t="str">
        <f>IF(AND('Mapa final'!$Y$60="Media",'Mapa final'!$AA$60="Moderado"),CONCATENATE("R9C",'Mapa final'!$O$60),"")</f>
        <v/>
      </c>
      <c r="Y34" s="73" t="str">
        <f>IF(AND('Mapa final'!$Y$61="Media",'Mapa final'!$AA$61="Moderado"),CONCATENATE("R9C",'Mapa final'!$O$61),"")</f>
        <v/>
      </c>
      <c r="Z34" s="73" t="str">
        <f>IF(AND('Mapa final'!$Y$62="Media",'Mapa final'!$AA$62="Moderado"),CONCATENATE("R9C",'Mapa final'!$O$62),"")</f>
        <v/>
      </c>
      <c r="AA34" s="74" t="str">
        <f>IF(AND('Mapa final'!$Y$63="Media",'Mapa final'!$AA$63="Moderado"),CONCATENATE("R9C",'Mapa final'!$O$63),"")</f>
        <v/>
      </c>
      <c r="AB34" s="57" t="str">
        <f>IF(AND('Mapa final'!$Y$58="Media",'Mapa final'!$AA$58="Mayor"),CONCATENATE("R9C",'Mapa final'!$O$58),"")</f>
        <v/>
      </c>
      <c r="AC34" s="58"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9" t="str">
        <f>IF(AND('Mapa final'!$Y$63="Media",'Mapa final'!$AA$63="Mayor"),CONCATENATE("R9C",'Mapa final'!$O$63),"")</f>
        <v/>
      </c>
      <c r="AH34" s="60" t="str">
        <f>IF(AND('Mapa final'!$Y$58="Media",'Mapa final'!$AA$58="Catastrófico"),CONCATENATE("R9C",'Mapa final'!$O$58),"")</f>
        <v/>
      </c>
      <c r="AI34" s="61" t="str">
        <f>IF(AND('Mapa final'!$Y$59="Media",'Mapa final'!$AA$59="Catastrófico"),CONCATENATE("R9C",'Mapa final'!$O$59),"")</f>
        <v/>
      </c>
      <c r="AJ34" s="61" t="str">
        <f>IF(AND('Mapa final'!$Y$60="Media",'Mapa final'!$AA$60="Catastrófico"),CONCATENATE("R9C",'Mapa final'!$O$60),"")</f>
        <v/>
      </c>
      <c r="AK34" s="61" t="str">
        <f>IF(AND('Mapa final'!$Y$61="Media",'Mapa final'!$AA$61="Catastrófico"),CONCATENATE("R9C",'Mapa final'!$O$61),"")</f>
        <v/>
      </c>
      <c r="AL34" s="61" t="str">
        <f>IF(AND('Mapa final'!$Y$62="Media",'Mapa final'!$AA$62="Catastrófico"),CONCATENATE("R9C",'Mapa final'!$O$62),"")</f>
        <v/>
      </c>
      <c r="AM34" s="62" t="str">
        <f>IF(AND('Mapa final'!$Y$63="Media",'Mapa final'!$AA$63="Catastrófico"),CONCATENATE("R9C",'Mapa final'!$O$63),"")</f>
        <v/>
      </c>
      <c r="AN34" s="1"/>
      <c r="AO34" s="237"/>
      <c r="AP34" s="145"/>
      <c r="AQ34" s="145"/>
      <c r="AR34" s="145"/>
      <c r="AS34" s="145"/>
      <c r="AT34" s="238"/>
      <c r="AU34" s="1"/>
      <c r="AV34" s="1"/>
      <c r="AW34" s="1"/>
      <c r="AX34" s="1"/>
      <c r="AY34" s="1"/>
      <c r="AZ34" s="1"/>
      <c r="BA34" s="1"/>
      <c r="BB34" s="1"/>
      <c r="BC34" s="1"/>
      <c r="BD34" s="1"/>
      <c r="BE34" s="1"/>
      <c r="BF34" s="1"/>
      <c r="BG34" s="1"/>
      <c r="BH34" s="1"/>
      <c r="BI34" s="1"/>
    </row>
    <row r="35" spans="1:61" ht="15.75" customHeight="1" x14ac:dyDescent="0.25">
      <c r="A35" s="1"/>
      <c r="B35" s="254"/>
      <c r="C35" s="145"/>
      <c r="D35" s="146"/>
      <c r="E35" s="223"/>
      <c r="F35" s="247"/>
      <c r="G35" s="247"/>
      <c r="H35" s="247"/>
      <c r="I35" s="226"/>
      <c r="J35" s="72" t="str">
        <f>IF(AND('Mapa final'!$Y$64="Media",'Mapa final'!$AA$64="Leve"),CONCATENATE("R10C",'Mapa final'!$O$64),"")</f>
        <v/>
      </c>
      <c r="K35" s="73" t="str">
        <f>IF(AND('Mapa final'!$Y$65="Media",'Mapa final'!$AA$65="Leve"),CONCATENATE("R10C",'Mapa final'!$O$65),"")</f>
        <v/>
      </c>
      <c r="L35" s="73" t="str">
        <f>IF(AND('Mapa final'!$Y$66="Media",'Mapa final'!$AA$66="Leve"),CONCATENATE("R10C",'Mapa final'!$O$66),"")</f>
        <v/>
      </c>
      <c r="M35" s="73" t="str">
        <f>IF(AND('Mapa final'!$Y$67="Media",'Mapa final'!$AA$67="Leve"),CONCATENATE("R10C",'Mapa final'!$O$67),"")</f>
        <v/>
      </c>
      <c r="N35" s="73" t="str">
        <f>IF(AND('Mapa final'!$Y$68="Media",'Mapa final'!$AA$68="Leve"),CONCATENATE("R10C",'Mapa final'!$O$68),"")</f>
        <v/>
      </c>
      <c r="O35" s="74" t="str">
        <f>IF(AND('Mapa final'!$Y$69="Media",'Mapa final'!$AA$69="Leve"),CONCATENATE("R10C",'Mapa final'!$O$69),"")</f>
        <v/>
      </c>
      <c r="P35" s="72" t="str">
        <f>IF(AND('Mapa final'!$Y$64="Media",'Mapa final'!$AA$64="Menor"),CONCATENATE("R10C",'Mapa final'!$O$64),"")</f>
        <v/>
      </c>
      <c r="Q35" s="73" t="str">
        <f>IF(AND('Mapa final'!$Y$65="Media",'Mapa final'!$AA$65="Menor"),CONCATENATE("R10C",'Mapa final'!$O$65),"")</f>
        <v/>
      </c>
      <c r="R35" s="73" t="str">
        <f>IF(AND('Mapa final'!$Y$66="Media",'Mapa final'!$AA$66="Menor"),CONCATENATE("R10C",'Mapa final'!$O$66),"")</f>
        <v/>
      </c>
      <c r="S35" s="73" t="str">
        <f>IF(AND('Mapa final'!$Y$67="Media",'Mapa final'!$AA$67="Menor"),CONCATENATE("R10C",'Mapa final'!$O$67),"")</f>
        <v/>
      </c>
      <c r="T35" s="73" t="str">
        <f>IF(AND('Mapa final'!$Y$68="Media",'Mapa final'!$AA$68="Menor"),CONCATENATE("R10C",'Mapa final'!$O$68),"")</f>
        <v/>
      </c>
      <c r="U35" s="74" t="str">
        <f>IF(AND('Mapa final'!$Y$69="Media",'Mapa final'!$AA$69="Menor"),CONCATENATE("R10C",'Mapa final'!$O$69),"")</f>
        <v/>
      </c>
      <c r="V35" s="72" t="str">
        <f>IF(AND('Mapa final'!$Y$64="Media",'Mapa final'!$AA$64="Moderado"),CONCATENATE("R10C",'Mapa final'!$O$64),"")</f>
        <v/>
      </c>
      <c r="W35" s="73" t="str">
        <f>IF(AND('Mapa final'!$Y$65="Media",'Mapa final'!$AA$65="Moderado"),CONCATENATE("R10C",'Mapa final'!$O$65),"")</f>
        <v/>
      </c>
      <c r="X35" s="73" t="str">
        <f>IF(AND('Mapa final'!$Y$66="Media",'Mapa final'!$AA$66="Moderado"),CONCATENATE("R10C",'Mapa final'!$O$66),"")</f>
        <v/>
      </c>
      <c r="Y35" s="73" t="str">
        <f>IF(AND('Mapa final'!$Y$67="Media",'Mapa final'!$AA$67="Moderado"),CONCATENATE("R10C",'Mapa final'!$O$67),"")</f>
        <v/>
      </c>
      <c r="Z35" s="73" t="str">
        <f>IF(AND('Mapa final'!$Y$68="Media",'Mapa final'!$AA$68="Moderado"),CONCATENATE("R10C",'Mapa final'!$O$68),"")</f>
        <v/>
      </c>
      <c r="AA35" s="74" t="str">
        <f>IF(AND('Mapa final'!$Y$69="Media",'Mapa final'!$AA$69="Moderado"),CONCATENATE("R10C",'Mapa final'!$O$69),"")</f>
        <v/>
      </c>
      <c r="AB35" s="63" t="str">
        <f>IF(AND('Mapa final'!$Y$64="Media",'Mapa final'!$AA$64="Mayor"),CONCATENATE("R10C",'Mapa final'!$O$64),"")</f>
        <v/>
      </c>
      <c r="AC35" s="64" t="str">
        <f>IF(AND('Mapa final'!$Y$65="Media",'Mapa final'!$AA$65="Mayor"),CONCATENATE("R10C",'Mapa final'!$O$65),"")</f>
        <v/>
      </c>
      <c r="AD35" s="64" t="str">
        <f>IF(AND('Mapa final'!$Y$66="Media",'Mapa final'!$AA$66="Mayor"),CONCATENATE("R10C",'Mapa final'!$O$66),"")</f>
        <v/>
      </c>
      <c r="AE35" s="64" t="str">
        <f>IF(AND('Mapa final'!$Y$67="Media",'Mapa final'!$AA$67="Mayor"),CONCATENATE("R10C",'Mapa final'!$O$67),"")</f>
        <v/>
      </c>
      <c r="AF35" s="64" t="str">
        <f>IF(AND('Mapa final'!$Y$68="Media",'Mapa final'!$AA$68="Mayor"),CONCATENATE("R10C",'Mapa final'!$O$68),"")</f>
        <v/>
      </c>
      <c r="AG35" s="65" t="str">
        <f>IF(AND('Mapa final'!$Y$69="Media",'Mapa final'!$AA$69="Mayor"),CONCATENATE("R10C",'Mapa final'!$O$69),"")</f>
        <v/>
      </c>
      <c r="AH35" s="66" t="str">
        <f>IF(AND('Mapa final'!$Y$64="Media",'Mapa final'!$AA$64="Catastrófico"),CONCATENATE("R10C",'Mapa final'!$O$64),"")</f>
        <v/>
      </c>
      <c r="AI35" s="67" t="str">
        <f>IF(AND('Mapa final'!$Y$65="Media",'Mapa final'!$AA$65="Catastrófico"),CONCATENATE("R10C",'Mapa final'!$O$65),"")</f>
        <v/>
      </c>
      <c r="AJ35" s="67" t="str">
        <f>IF(AND('Mapa final'!$Y$66="Media",'Mapa final'!$AA$66="Catastrófico"),CONCATENATE("R10C",'Mapa final'!$O$66),"")</f>
        <v/>
      </c>
      <c r="AK35" s="67" t="str">
        <f>IF(AND('Mapa final'!$Y$67="Media",'Mapa final'!$AA$67="Catastrófico"),CONCATENATE("R10C",'Mapa final'!$O$67),"")</f>
        <v/>
      </c>
      <c r="AL35" s="67" t="str">
        <f>IF(AND('Mapa final'!$Y$68="Media",'Mapa final'!$AA$68="Catastrófico"),CONCATENATE("R10C",'Mapa final'!$O$68),"")</f>
        <v/>
      </c>
      <c r="AM35" s="68" t="str">
        <f>IF(AND('Mapa final'!$Y$69="Media",'Mapa final'!$AA$69="Catastrófico"),CONCATENATE("R10C",'Mapa final'!$O$69),"")</f>
        <v/>
      </c>
      <c r="AN35" s="1"/>
      <c r="AO35" s="239"/>
      <c r="AP35" s="240"/>
      <c r="AQ35" s="240"/>
      <c r="AR35" s="240"/>
      <c r="AS35" s="240"/>
      <c r="AT35" s="241"/>
      <c r="AU35" s="1"/>
      <c r="AV35" s="1"/>
      <c r="AW35" s="1"/>
      <c r="AX35" s="1"/>
      <c r="AY35" s="1"/>
      <c r="AZ35" s="1"/>
      <c r="BA35" s="1"/>
      <c r="BB35" s="1"/>
      <c r="BC35" s="1"/>
      <c r="BD35" s="1"/>
      <c r="BE35" s="1"/>
      <c r="BF35" s="1"/>
      <c r="BG35" s="1"/>
      <c r="BH35" s="1"/>
      <c r="BI35" s="1"/>
    </row>
    <row r="36" spans="1:61" ht="15" customHeight="1" x14ac:dyDescent="0.25">
      <c r="A36" s="1"/>
      <c r="B36" s="254"/>
      <c r="C36" s="145"/>
      <c r="D36" s="146"/>
      <c r="E36" s="262" t="s">
        <v>118</v>
      </c>
      <c r="F36" s="246"/>
      <c r="G36" s="246"/>
      <c r="H36" s="246"/>
      <c r="I36" s="246"/>
      <c r="J36" s="78" t="str">
        <f ca="1">IF(AND('Mapa final'!$Y$10="Baja",'Mapa final'!$AA$10="Leve"),CONCATENATE("R1C",'Mapa final'!$O$10),"")</f>
        <v/>
      </c>
      <c r="K36" s="79" t="str">
        <f ca="1">IF(AND('Mapa final'!$Y$11="Baja",'Mapa final'!$AA$11="Leve"),CONCATENATE("R1C",'Mapa final'!$O$11),"")</f>
        <v/>
      </c>
      <c r="L36" s="79" t="str">
        <f ca="1">IF(AND('Mapa final'!$Y$12="Baja",'Mapa final'!$AA$12="Leve"),CONCATENATE("R1C",'Mapa final'!$O$12),"")</f>
        <v/>
      </c>
      <c r="M36" s="79" t="str">
        <f>IF(AND('Mapa final'!$Y$13="Baja",'Mapa final'!$AA$13="Leve"),CONCATENATE("R1C",'Mapa final'!$O$13),"")</f>
        <v/>
      </c>
      <c r="N36" s="79" t="str">
        <f>IF(AND('Mapa final'!$Y$14="Baja",'Mapa final'!$AA$14="Leve"),CONCATENATE("R1C",'Mapa final'!$O$14),"")</f>
        <v/>
      </c>
      <c r="O36" s="80" t="str">
        <f>IF(AND('Mapa final'!$Y$15="Baja",'Mapa final'!$AA$15="Leve"),CONCATENATE("R1C",'Mapa final'!$O$15),"")</f>
        <v/>
      </c>
      <c r="P36" s="69" t="str">
        <f ca="1">IF(AND('Mapa final'!$Y$10="Baja",'Mapa final'!$AA$10="Menor"),CONCATENATE("R1C",'Mapa final'!$O$10),"")</f>
        <v/>
      </c>
      <c r="Q36" s="70" t="str">
        <f ca="1">IF(AND('Mapa final'!$Y$11="Baja",'Mapa final'!$AA$11="Menor"),CONCATENATE("R1C",'Mapa final'!$O$11),"")</f>
        <v/>
      </c>
      <c r="R36" s="70" t="str">
        <f ca="1">IF(AND('Mapa final'!$Y$12="Baja",'Mapa final'!$AA$12="Menor"),CONCATENATE("R1C",'Mapa final'!$O$12),"")</f>
        <v/>
      </c>
      <c r="S36" s="70" t="str">
        <f>IF(AND('Mapa final'!$Y$13="Baja",'Mapa final'!$AA$13="Menor"),CONCATENATE("R1C",'Mapa final'!$O$13),"")</f>
        <v/>
      </c>
      <c r="T36" s="70" t="str">
        <f>IF(AND('Mapa final'!$Y$14="Baja",'Mapa final'!$AA$14="Menor"),CONCATENATE("R1C",'Mapa final'!$O$14),"")</f>
        <v/>
      </c>
      <c r="U36" s="71" t="str">
        <f>IF(AND('Mapa final'!$Y$15="Baja",'Mapa final'!$AA$15="Menor"),CONCATENATE("R1C",'Mapa final'!$O$15),"")</f>
        <v/>
      </c>
      <c r="V36" s="69" t="str">
        <f ca="1">IF(AND('Mapa final'!$Y$10="Baja",'Mapa final'!$AA$10="Moderado"),CONCATENATE("R1C",'Mapa final'!$O$10),"")</f>
        <v>R1C1</v>
      </c>
      <c r="W36" s="70" t="str">
        <f ca="1">IF(AND('Mapa final'!$Y$11="Baja",'Mapa final'!$AA$11="Moderado"),CONCATENATE("R1C",'Mapa final'!$O$11),"")</f>
        <v/>
      </c>
      <c r="X36" s="70" t="str">
        <f ca="1">IF(AND('Mapa final'!$Y$12="Baja",'Mapa final'!$AA$12="Moderado"),CONCATENATE("R1C",'Mapa final'!$O$12),"")</f>
        <v/>
      </c>
      <c r="Y36" s="70" t="str">
        <f>IF(AND('Mapa final'!$Y$13="Baja",'Mapa final'!$AA$13="Moderado"),CONCATENATE("R1C",'Mapa final'!$O$13),"")</f>
        <v/>
      </c>
      <c r="Z36" s="70" t="str">
        <f>IF(AND('Mapa final'!$Y$14="Baja",'Mapa final'!$AA$14="Moderado"),CONCATENATE("R1C",'Mapa final'!$O$14),"")</f>
        <v/>
      </c>
      <c r="AA36" s="71" t="str">
        <f>IF(AND('Mapa final'!$Y$15="Baja",'Mapa final'!$AA$15="Moderado"),CONCATENATE("R1C",'Mapa final'!$O$15),"")</f>
        <v/>
      </c>
      <c r="AB36" s="51" t="str">
        <f ca="1">IF(AND('Mapa final'!$Y$10="Baja",'Mapa final'!$AA$10="Mayor"),CONCATENATE("R1C",'Mapa final'!$O$10),"")</f>
        <v/>
      </c>
      <c r="AC36" s="52" t="str">
        <f ca="1">IF(AND('Mapa final'!$Y$11="Baja",'Mapa final'!$AA$11="Mayor"),CONCATENATE("R1C",'Mapa final'!$O$11),"")</f>
        <v/>
      </c>
      <c r="AD36" s="52" t="str">
        <f ca="1">IF(AND('Mapa final'!$Y$12="Baja",'Mapa final'!$AA$12="Mayor"),CONCATENATE("R1C",'Mapa final'!$O$12),"")</f>
        <v/>
      </c>
      <c r="AE36" s="52" t="str">
        <f>IF(AND('Mapa final'!$Y$13="Baja",'Mapa final'!$AA$13="Mayor"),CONCATENATE("R1C",'Mapa final'!$O$13),"")</f>
        <v/>
      </c>
      <c r="AF36" s="52" t="str">
        <f>IF(AND('Mapa final'!$Y$14="Baja",'Mapa final'!$AA$14="Mayor"),CONCATENATE("R1C",'Mapa final'!$O$14),"")</f>
        <v/>
      </c>
      <c r="AG36" s="53" t="str">
        <f>IF(AND('Mapa final'!$Y$15="Baja",'Mapa final'!$AA$15="Mayor"),CONCATENATE("R1C",'Mapa final'!$O$15),"")</f>
        <v/>
      </c>
      <c r="AH36" s="54" t="str">
        <f ca="1">IF(AND('Mapa final'!$Y$10="Baja",'Mapa final'!$AA$10="Catastrófico"),CONCATENATE("R1C",'Mapa final'!$O$10),"")</f>
        <v/>
      </c>
      <c r="AI36" s="55" t="str">
        <f ca="1">IF(AND('Mapa final'!$Y$11="Baja",'Mapa final'!$AA$11="Catastrófico"),CONCATENATE("R1C",'Mapa final'!$O$11),"")</f>
        <v/>
      </c>
      <c r="AJ36" s="55" t="str">
        <f ca="1">IF(AND('Mapa final'!$Y$12="Baja",'Mapa final'!$AA$12="Catastrófico"),CONCATENATE("R1C",'Mapa final'!$O$12),"")</f>
        <v/>
      </c>
      <c r="AK36" s="55" t="str">
        <f>IF(AND('Mapa final'!$Y$13="Baja",'Mapa final'!$AA$13="Catastrófico"),CONCATENATE("R1C",'Mapa final'!$O$13),"")</f>
        <v/>
      </c>
      <c r="AL36" s="55" t="str">
        <f>IF(AND('Mapa final'!$Y$14="Baja",'Mapa final'!$AA$14="Catastrófico"),CONCATENATE("R1C",'Mapa final'!$O$14),"")</f>
        <v/>
      </c>
      <c r="AM36" s="56" t="str">
        <f>IF(AND('Mapa final'!$Y$15="Baja",'Mapa final'!$AA$15="Catastrófico"),CONCATENATE("R1C",'Mapa final'!$O$15),"")</f>
        <v/>
      </c>
      <c r="AN36" s="1"/>
      <c r="AO36" s="261" t="s">
        <v>119</v>
      </c>
      <c r="AP36" s="235"/>
      <c r="AQ36" s="235"/>
      <c r="AR36" s="235"/>
      <c r="AS36" s="235"/>
      <c r="AT36" s="236"/>
      <c r="AU36" s="1"/>
      <c r="AV36" s="1"/>
      <c r="AW36" s="1"/>
      <c r="AX36" s="1"/>
      <c r="AY36" s="1"/>
      <c r="AZ36" s="1"/>
      <c r="BA36" s="1"/>
      <c r="BB36" s="1"/>
      <c r="BC36" s="1"/>
      <c r="BD36" s="1"/>
      <c r="BE36" s="1"/>
      <c r="BF36" s="1"/>
      <c r="BG36" s="1"/>
      <c r="BH36" s="1"/>
      <c r="BI36" s="1"/>
    </row>
    <row r="37" spans="1:61" ht="15" customHeight="1" x14ac:dyDescent="0.25">
      <c r="A37" s="1"/>
      <c r="B37" s="254"/>
      <c r="C37" s="145"/>
      <c r="D37" s="146"/>
      <c r="E37" s="157"/>
      <c r="F37" s="145"/>
      <c r="G37" s="145"/>
      <c r="H37" s="145"/>
      <c r="I37" s="145"/>
      <c r="J37" s="81" t="str">
        <f>IF(AND('Mapa final'!$Y$16="Baja",'Mapa final'!$AA$16="Leve"),CONCATENATE("R2C",'Mapa final'!$O$16),"")</f>
        <v/>
      </c>
      <c r="K37" s="82" t="str">
        <f>IF(AND('Mapa final'!$Y$17="Baja",'Mapa final'!$AA$17="Leve"),CONCATENATE("R2C",'Mapa final'!$O$17),"")</f>
        <v/>
      </c>
      <c r="L37" s="82" t="str">
        <f>IF(AND('Mapa final'!$Y$18="Baja",'Mapa final'!$AA$18="Leve"),CONCATENATE("R2C",'Mapa final'!$O$18),"")</f>
        <v/>
      </c>
      <c r="M37" s="82" t="str">
        <f>IF(AND('Mapa final'!$Y$19="Baja",'Mapa final'!$AA$19="Leve"),CONCATENATE("R2C",'Mapa final'!$O$19),"")</f>
        <v/>
      </c>
      <c r="N37" s="82" t="str">
        <f>IF(AND('Mapa final'!$Y$20="Baja",'Mapa final'!$AA$20="Leve"),CONCATENATE("R2C",'Mapa final'!$O$20),"")</f>
        <v/>
      </c>
      <c r="O37" s="83" t="str">
        <f>IF(AND('Mapa final'!$Y$21="Baja",'Mapa final'!$AA$21="Leve"),CONCATENATE("R2C",'Mapa final'!$O$21),"")</f>
        <v/>
      </c>
      <c r="P37" s="72" t="str">
        <f>IF(AND('Mapa final'!$Y$16="Baja",'Mapa final'!$AA$16="Menor"),CONCATENATE("R2C",'Mapa final'!$O$16),"")</f>
        <v/>
      </c>
      <c r="Q37" s="73" t="str">
        <f>IF(AND('Mapa final'!$Y$17="Baja",'Mapa final'!$AA$17="Menor"),CONCATENATE("R2C",'Mapa final'!$O$17),"")</f>
        <v/>
      </c>
      <c r="R37" s="73" t="str">
        <f>IF(AND('Mapa final'!$Y$18="Baja",'Mapa final'!$AA$18="Menor"),CONCATENATE("R2C",'Mapa final'!$O$18),"")</f>
        <v/>
      </c>
      <c r="S37" s="73" t="str">
        <f>IF(AND('Mapa final'!$Y$19="Baja",'Mapa final'!$AA$19="Menor"),CONCATENATE("R2C",'Mapa final'!$O$19),"")</f>
        <v/>
      </c>
      <c r="T37" s="73" t="str">
        <f>IF(AND('Mapa final'!$Y$20="Baja",'Mapa final'!$AA$20="Menor"),CONCATENATE("R2C",'Mapa final'!$O$20),"")</f>
        <v/>
      </c>
      <c r="U37" s="74" t="str">
        <f>IF(AND('Mapa final'!$Y$21="Baja",'Mapa final'!$AA$21="Menor"),CONCATENATE("R2C",'Mapa final'!$O$21),"")</f>
        <v/>
      </c>
      <c r="V37" s="72" t="str">
        <f>IF(AND('Mapa final'!$Y$16="Baja",'Mapa final'!$AA$16="Moderado"),CONCATENATE("R2C",'Mapa final'!$O$16),"")</f>
        <v/>
      </c>
      <c r="W37" s="73" t="str">
        <f>IF(AND('Mapa final'!$Y$17="Baja",'Mapa final'!$AA$17="Moderado"),CONCATENATE("R2C",'Mapa final'!$O$17),"")</f>
        <v/>
      </c>
      <c r="X37" s="73" t="str">
        <f>IF(AND('Mapa final'!$Y$18="Baja",'Mapa final'!$AA$18="Moderado"),CONCATENATE("R2C",'Mapa final'!$O$18),"")</f>
        <v/>
      </c>
      <c r="Y37" s="73" t="str">
        <f>IF(AND('Mapa final'!$Y$19="Baja",'Mapa final'!$AA$19="Moderado"),CONCATENATE("R2C",'Mapa final'!$O$19),"")</f>
        <v/>
      </c>
      <c r="Z37" s="73" t="str">
        <f>IF(AND('Mapa final'!$Y$20="Baja",'Mapa final'!$AA$20="Moderado"),CONCATENATE("R2C",'Mapa final'!$O$20),"")</f>
        <v/>
      </c>
      <c r="AA37" s="74" t="str">
        <f>IF(AND('Mapa final'!$Y$21="Baja",'Mapa final'!$AA$21="Moderado"),CONCATENATE("R2C",'Mapa final'!$O$21),"")</f>
        <v/>
      </c>
      <c r="AB37" s="57" t="str">
        <f>IF(AND('Mapa final'!$Y$16="Baja",'Mapa final'!$AA$16="Mayor"),CONCATENATE("R2C",'Mapa final'!$O$16),"")</f>
        <v/>
      </c>
      <c r="AC37" s="58" t="str">
        <f>IF(AND('Mapa final'!$Y$17="Baja",'Mapa final'!$AA$17="Mayor"),CONCATENATE("R2C",'Mapa final'!$O$17),"")</f>
        <v/>
      </c>
      <c r="AD37" s="58" t="str">
        <f>IF(AND('Mapa final'!$Y$18="Baja",'Mapa final'!$AA$18="Mayor"),CONCATENATE("R2C",'Mapa final'!$O$18),"")</f>
        <v/>
      </c>
      <c r="AE37" s="58" t="str">
        <f>IF(AND('Mapa final'!$Y$19="Baja",'Mapa final'!$AA$19="Mayor"),CONCATENATE("R2C",'Mapa final'!$O$19),"")</f>
        <v/>
      </c>
      <c r="AF37" s="58" t="str">
        <f>IF(AND('Mapa final'!$Y$20="Baja",'Mapa final'!$AA$20="Mayor"),CONCATENATE("R2C",'Mapa final'!$O$20),"")</f>
        <v/>
      </c>
      <c r="AG37" s="59" t="str">
        <f>IF(AND('Mapa final'!$Y$21="Baja",'Mapa final'!$AA$21="Mayor"),CONCATENATE("R2C",'Mapa final'!$O$21),"")</f>
        <v/>
      </c>
      <c r="AH37" s="60" t="str">
        <f>IF(AND('Mapa final'!$Y$16="Baja",'Mapa final'!$AA$16="Catastrófico"),CONCATENATE("R2C",'Mapa final'!$O$16),"")</f>
        <v/>
      </c>
      <c r="AI37" s="61" t="str">
        <f>IF(AND('Mapa final'!$Y$17="Baja",'Mapa final'!$AA$17="Catastrófico"),CONCATENATE("R2C",'Mapa final'!$O$17),"")</f>
        <v/>
      </c>
      <c r="AJ37" s="61" t="str">
        <f>IF(AND('Mapa final'!$Y$18="Baja",'Mapa final'!$AA$18="Catastrófico"),CONCATENATE("R2C",'Mapa final'!$O$18),"")</f>
        <v/>
      </c>
      <c r="AK37" s="61" t="str">
        <f>IF(AND('Mapa final'!$Y$19="Baja",'Mapa final'!$AA$19="Catastrófico"),CONCATENATE("R2C",'Mapa final'!$O$19),"")</f>
        <v/>
      </c>
      <c r="AL37" s="61" t="str">
        <f>IF(AND('Mapa final'!$Y$20="Baja",'Mapa final'!$AA$20="Catastrófico"),CONCATENATE("R2C",'Mapa final'!$O$20),"")</f>
        <v/>
      </c>
      <c r="AM37" s="62" t="str">
        <f>IF(AND('Mapa final'!$Y$21="Baja",'Mapa final'!$AA$21="Catastrófico"),CONCATENATE("R2C",'Mapa final'!$O$21),"")</f>
        <v/>
      </c>
      <c r="AN37" s="1"/>
      <c r="AO37" s="237"/>
      <c r="AP37" s="145"/>
      <c r="AQ37" s="145"/>
      <c r="AR37" s="145"/>
      <c r="AS37" s="145"/>
      <c r="AT37" s="238"/>
      <c r="AU37" s="1"/>
      <c r="AV37" s="1"/>
      <c r="AW37" s="1"/>
      <c r="AX37" s="1"/>
      <c r="AY37" s="1"/>
      <c r="AZ37" s="1"/>
      <c r="BA37" s="1"/>
      <c r="BB37" s="1"/>
      <c r="BC37" s="1"/>
      <c r="BD37" s="1"/>
      <c r="BE37" s="1"/>
      <c r="BF37" s="1"/>
      <c r="BG37" s="1"/>
      <c r="BH37" s="1"/>
      <c r="BI37" s="1"/>
    </row>
    <row r="38" spans="1:61" ht="15" customHeight="1" x14ac:dyDescent="0.25">
      <c r="A38" s="1"/>
      <c r="B38" s="254"/>
      <c r="C38" s="145"/>
      <c r="D38" s="146"/>
      <c r="E38" s="157"/>
      <c r="F38" s="145"/>
      <c r="G38" s="145"/>
      <c r="H38" s="145"/>
      <c r="I38" s="145"/>
      <c r="J38" s="81" t="str">
        <f>IF(AND('Mapa final'!$Y$22="Baja",'Mapa final'!$AA$22="Leve"),CONCATENATE("R3C",'Mapa final'!$O$22),"")</f>
        <v/>
      </c>
      <c r="K38" s="82" t="str">
        <f>IF(AND('Mapa final'!$Y$23="Baja",'Mapa final'!$AA$23="Leve"),CONCATENATE("R3C",'Mapa final'!$O$23),"")</f>
        <v/>
      </c>
      <c r="L38" s="82" t="str">
        <f>IF(AND('Mapa final'!$Y$24="Baja",'Mapa final'!$AA$24="Leve"),CONCATENATE("R3C",'Mapa final'!$O$24),"")</f>
        <v/>
      </c>
      <c r="M38" s="82" t="str">
        <f>IF(AND('Mapa final'!$Y$25="Baja",'Mapa final'!$AA$25="Leve"),CONCATENATE("R3C",'Mapa final'!$O$25),"")</f>
        <v/>
      </c>
      <c r="N38" s="82" t="str">
        <f>IF(AND('Mapa final'!$Y$26="Baja",'Mapa final'!$AA$26="Leve"),CONCATENATE("R3C",'Mapa final'!$O$26),"")</f>
        <v/>
      </c>
      <c r="O38" s="83" t="str">
        <f>IF(AND('Mapa final'!$Y$27="Baja",'Mapa final'!$AA$27="Leve"),CONCATENATE("R3C",'Mapa final'!$O$27),"")</f>
        <v/>
      </c>
      <c r="P38" s="72" t="str">
        <f>IF(AND('Mapa final'!$Y$22="Baja",'Mapa final'!$AA$22="Menor"),CONCATENATE("R3C",'Mapa final'!$O$22),"")</f>
        <v/>
      </c>
      <c r="Q38" s="73" t="str">
        <f>IF(AND('Mapa final'!$Y$23="Baja",'Mapa final'!$AA$23="Menor"),CONCATENATE("R3C",'Mapa final'!$O$23),"")</f>
        <v/>
      </c>
      <c r="R38" s="73" t="str">
        <f>IF(AND('Mapa final'!$Y$24="Baja",'Mapa final'!$AA$24="Menor"),CONCATENATE("R3C",'Mapa final'!$O$24),"")</f>
        <v/>
      </c>
      <c r="S38" s="73" t="str">
        <f>IF(AND('Mapa final'!$Y$25="Baja",'Mapa final'!$AA$25="Menor"),CONCATENATE("R3C",'Mapa final'!$O$25),"")</f>
        <v/>
      </c>
      <c r="T38" s="73" t="str">
        <f>IF(AND('Mapa final'!$Y$26="Baja",'Mapa final'!$AA$26="Menor"),CONCATENATE("R3C",'Mapa final'!$O$26),"")</f>
        <v/>
      </c>
      <c r="U38" s="74" t="str">
        <f>IF(AND('Mapa final'!$Y$27="Baja",'Mapa final'!$AA$27="Menor"),CONCATENATE("R3C",'Mapa final'!$O$27),"")</f>
        <v/>
      </c>
      <c r="V38" s="72" t="str">
        <f>IF(AND('Mapa final'!$Y$22="Baja",'Mapa final'!$AA$22="Moderado"),CONCATENATE("R3C",'Mapa final'!$O$22),"")</f>
        <v/>
      </c>
      <c r="W38" s="73" t="str">
        <f>IF(AND('Mapa final'!$Y$23="Baja",'Mapa final'!$AA$23="Moderado"),CONCATENATE("R3C",'Mapa final'!$O$23),"")</f>
        <v/>
      </c>
      <c r="X38" s="73" t="str">
        <f>IF(AND('Mapa final'!$Y$24="Baja",'Mapa final'!$AA$24="Moderado"),CONCATENATE("R3C",'Mapa final'!$O$24),"")</f>
        <v/>
      </c>
      <c r="Y38" s="73" t="str">
        <f>IF(AND('Mapa final'!$Y$25="Baja",'Mapa final'!$AA$25="Moderado"),CONCATENATE("R3C",'Mapa final'!$O$25),"")</f>
        <v/>
      </c>
      <c r="Z38" s="73" t="str">
        <f>IF(AND('Mapa final'!$Y$26="Baja",'Mapa final'!$AA$26="Moderado"),CONCATENATE("R3C",'Mapa final'!$O$26),"")</f>
        <v/>
      </c>
      <c r="AA38" s="74" t="str">
        <f>IF(AND('Mapa final'!$Y$27="Baja",'Mapa final'!$AA$27="Moderado"),CONCATENATE("R3C",'Mapa final'!$O$27),"")</f>
        <v/>
      </c>
      <c r="AB38" s="57" t="str">
        <f>IF(AND('Mapa final'!$Y$22="Baja",'Mapa final'!$AA$22="Mayor"),CONCATENATE("R3C",'Mapa final'!$O$22),"")</f>
        <v/>
      </c>
      <c r="AC38" s="58" t="str">
        <f>IF(AND('Mapa final'!$Y$23="Baja",'Mapa final'!$AA$23="Mayor"),CONCATENATE("R3C",'Mapa final'!$O$23),"")</f>
        <v/>
      </c>
      <c r="AD38" s="58" t="str">
        <f>IF(AND('Mapa final'!$Y$24="Baja",'Mapa final'!$AA$24="Mayor"),CONCATENATE("R3C",'Mapa final'!$O$24),"")</f>
        <v/>
      </c>
      <c r="AE38" s="58" t="str">
        <f>IF(AND('Mapa final'!$Y$25="Baja",'Mapa final'!$AA$25="Mayor"),CONCATENATE("R3C",'Mapa final'!$O$25),"")</f>
        <v/>
      </c>
      <c r="AF38" s="58" t="str">
        <f>IF(AND('Mapa final'!$Y$26="Baja",'Mapa final'!$AA$26="Mayor"),CONCATENATE("R3C",'Mapa final'!$O$26),"")</f>
        <v/>
      </c>
      <c r="AG38" s="59" t="str">
        <f>IF(AND('Mapa final'!$Y$27="Baja",'Mapa final'!$AA$27="Mayor"),CONCATENATE("R3C",'Mapa final'!$O$27),"")</f>
        <v/>
      </c>
      <c r="AH38" s="60" t="str">
        <f>IF(AND('Mapa final'!$Y$22="Baja",'Mapa final'!$AA$22="Catastrófico"),CONCATENATE("R3C",'Mapa final'!$O$22),"")</f>
        <v/>
      </c>
      <c r="AI38" s="61" t="str">
        <f>IF(AND('Mapa final'!$Y$23="Baja",'Mapa final'!$AA$23="Catastrófico"),CONCATENATE("R3C",'Mapa final'!$O$23),"")</f>
        <v/>
      </c>
      <c r="AJ38" s="61" t="str">
        <f>IF(AND('Mapa final'!$Y$24="Baja",'Mapa final'!$AA$24="Catastrófico"),CONCATENATE("R3C",'Mapa final'!$O$24),"")</f>
        <v/>
      </c>
      <c r="AK38" s="61" t="str">
        <f>IF(AND('Mapa final'!$Y$25="Baja",'Mapa final'!$AA$25="Catastrófico"),CONCATENATE("R3C",'Mapa final'!$O$25),"")</f>
        <v/>
      </c>
      <c r="AL38" s="61" t="str">
        <f>IF(AND('Mapa final'!$Y$26="Baja",'Mapa final'!$AA$26="Catastrófico"),CONCATENATE("R3C",'Mapa final'!$O$26),"")</f>
        <v/>
      </c>
      <c r="AM38" s="62" t="str">
        <f>IF(AND('Mapa final'!$Y$27="Baja",'Mapa final'!$AA$27="Catastrófico"),CONCATENATE("R3C",'Mapa final'!$O$27),"")</f>
        <v/>
      </c>
      <c r="AN38" s="1"/>
      <c r="AO38" s="237"/>
      <c r="AP38" s="145"/>
      <c r="AQ38" s="145"/>
      <c r="AR38" s="145"/>
      <c r="AS38" s="145"/>
      <c r="AT38" s="238"/>
      <c r="AU38" s="1"/>
      <c r="AV38" s="1"/>
      <c r="AW38" s="1"/>
      <c r="AX38" s="1"/>
      <c r="AY38" s="1"/>
      <c r="AZ38" s="1"/>
      <c r="BA38" s="1"/>
      <c r="BB38" s="1"/>
      <c r="BC38" s="1"/>
      <c r="BD38" s="1"/>
      <c r="BE38" s="1"/>
      <c r="BF38" s="1"/>
      <c r="BG38" s="1"/>
      <c r="BH38" s="1"/>
      <c r="BI38" s="1"/>
    </row>
    <row r="39" spans="1:61" ht="15" customHeight="1" x14ac:dyDescent="0.25">
      <c r="A39" s="1"/>
      <c r="B39" s="254"/>
      <c r="C39" s="145"/>
      <c r="D39" s="146"/>
      <c r="E39" s="157"/>
      <c r="F39" s="145"/>
      <c r="G39" s="145"/>
      <c r="H39" s="145"/>
      <c r="I39" s="145"/>
      <c r="J39" s="81" t="str">
        <f>IF(AND('Mapa final'!$Y$28="Baja",'Mapa final'!$AA$28="Leve"),CONCATENATE("R4C",'Mapa final'!$O$28),"")</f>
        <v/>
      </c>
      <c r="K39" s="82" t="str">
        <f>IF(AND('Mapa final'!$Y$29="Baja",'Mapa final'!$AA$29="Leve"),CONCATENATE("R4C",'Mapa final'!$O$29),"")</f>
        <v/>
      </c>
      <c r="L39" s="82" t="str">
        <f>IF(AND('Mapa final'!$Y$30="Baja",'Mapa final'!$AA$30="Leve"),CONCATENATE("R4C",'Mapa final'!$O$30),"")</f>
        <v/>
      </c>
      <c r="M39" s="82" t="str">
        <f>IF(AND('Mapa final'!$Y$31="Baja",'Mapa final'!$AA$31="Leve"),CONCATENATE("R4C",'Mapa final'!$O$31),"")</f>
        <v/>
      </c>
      <c r="N39" s="82" t="str">
        <f>IF(AND('Mapa final'!$Y$32="Baja",'Mapa final'!$AA$32="Leve"),CONCATENATE("R4C",'Mapa final'!$O$32),"")</f>
        <v/>
      </c>
      <c r="O39" s="83" t="str">
        <f>IF(AND('Mapa final'!$Y$33="Baja",'Mapa final'!$AA$33="Leve"),CONCATENATE("R4C",'Mapa final'!$O$33),"")</f>
        <v/>
      </c>
      <c r="P39" s="72" t="str">
        <f>IF(AND('Mapa final'!$Y$28="Baja",'Mapa final'!$AA$28="Menor"),CONCATENATE("R4C",'Mapa final'!$O$28),"")</f>
        <v/>
      </c>
      <c r="Q39" s="73" t="str">
        <f>IF(AND('Mapa final'!$Y$29="Baja",'Mapa final'!$AA$29="Menor"),CONCATENATE("R4C",'Mapa final'!$O$29),"")</f>
        <v/>
      </c>
      <c r="R39" s="73" t="str">
        <f>IF(AND('Mapa final'!$Y$30="Baja",'Mapa final'!$AA$30="Menor"),CONCATENATE("R4C",'Mapa final'!$O$30),"")</f>
        <v/>
      </c>
      <c r="S39" s="73" t="str">
        <f>IF(AND('Mapa final'!$Y$31="Baja",'Mapa final'!$AA$31="Menor"),CONCATENATE("R4C",'Mapa final'!$O$31),"")</f>
        <v/>
      </c>
      <c r="T39" s="73" t="str">
        <f>IF(AND('Mapa final'!$Y$32="Baja",'Mapa final'!$AA$32="Menor"),CONCATENATE("R4C",'Mapa final'!$O$32),"")</f>
        <v/>
      </c>
      <c r="U39" s="74" t="str">
        <f>IF(AND('Mapa final'!$Y$33="Baja",'Mapa final'!$AA$33="Menor"),CONCATENATE("R4C",'Mapa final'!$O$33),"")</f>
        <v/>
      </c>
      <c r="V39" s="72" t="str">
        <f>IF(AND('Mapa final'!$Y$28="Baja",'Mapa final'!$AA$28="Moderado"),CONCATENATE("R4C",'Mapa final'!$O$28),"")</f>
        <v/>
      </c>
      <c r="W39" s="73" t="str">
        <f>IF(AND('Mapa final'!$Y$29="Baja",'Mapa final'!$AA$29="Moderado"),CONCATENATE("R4C",'Mapa final'!$O$29),"")</f>
        <v/>
      </c>
      <c r="X39" s="73" t="str">
        <f>IF(AND('Mapa final'!$Y$30="Baja",'Mapa final'!$AA$30="Moderado"),CONCATENATE("R4C",'Mapa final'!$O$30),"")</f>
        <v/>
      </c>
      <c r="Y39" s="73" t="str">
        <f>IF(AND('Mapa final'!$Y$31="Baja",'Mapa final'!$AA$31="Moderado"),CONCATENATE("R4C",'Mapa final'!$O$31),"")</f>
        <v/>
      </c>
      <c r="Z39" s="73" t="str">
        <f>IF(AND('Mapa final'!$Y$32="Baja",'Mapa final'!$AA$32="Moderado"),CONCATENATE("R4C",'Mapa final'!$O$32),"")</f>
        <v/>
      </c>
      <c r="AA39" s="74" t="str">
        <f>IF(AND('Mapa final'!$Y$33="Baja",'Mapa final'!$AA$33="Moderado"),CONCATENATE("R4C",'Mapa final'!$O$33),"")</f>
        <v/>
      </c>
      <c r="AB39" s="57" t="str">
        <f>IF(AND('Mapa final'!$Y$28="Baja",'Mapa final'!$AA$28="Mayor"),CONCATENATE("R4C",'Mapa final'!$O$28),"")</f>
        <v/>
      </c>
      <c r="AC39" s="58" t="str">
        <f>IF(AND('Mapa final'!$Y$29="Baja",'Mapa final'!$AA$29="Mayor"),CONCATENATE("R4C",'Mapa final'!$O$29),"")</f>
        <v/>
      </c>
      <c r="AD39" s="58" t="str">
        <f>IF(AND('Mapa final'!$Y$30="Baja",'Mapa final'!$AA$30="Mayor"),CONCATENATE("R4C",'Mapa final'!$O$30),"")</f>
        <v/>
      </c>
      <c r="AE39" s="58" t="str">
        <f>IF(AND('Mapa final'!$Y$31="Baja",'Mapa final'!$AA$31="Mayor"),CONCATENATE("R4C",'Mapa final'!$O$31),"")</f>
        <v/>
      </c>
      <c r="AF39" s="58" t="str">
        <f>IF(AND('Mapa final'!$Y$32="Baja",'Mapa final'!$AA$32="Mayor"),CONCATENATE("R4C",'Mapa final'!$O$32),"")</f>
        <v/>
      </c>
      <c r="AG39" s="59" t="str">
        <f>IF(AND('Mapa final'!$Y$33="Baja",'Mapa final'!$AA$33="Mayor"),CONCATENATE("R4C",'Mapa final'!$O$33),"")</f>
        <v/>
      </c>
      <c r="AH39" s="60" t="str">
        <f>IF(AND('Mapa final'!$Y$28="Baja",'Mapa final'!$AA$28="Catastrófico"),CONCATENATE("R4C",'Mapa final'!$O$28),"")</f>
        <v/>
      </c>
      <c r="AI39" s="61" t="str">
        <f>IF(AND('Mapa final'!$Y$29="Baja",'Mapa final'!$AA$29="Catastrófico"),CONCATENATE("R4C",'Mapa final'!$O$29),"")</f>
        <v/>
      </c>
      <c r="AJ39" s="61" t="str">
        <f>IF(AND('Mapa final'!$Y$30="Baja",'Mapa final'!$AA$30="Catastrófico"),CONCATENATE("R4C",'Mapa final'!$O$30),"")</f>
        <v/>
      </c>
      <c r="AK39" s="61" t="str">
        <f>IF(AND('Mapa final'!$Y$31="Baja",'Mapa final'!$AA$31="Catastrófico"),CONCATENATE("R4C",'Mapa final'!$O$31),"")</f>
        <v/>
      </c>
      <c r="AL39" s="61" t="str">
        <f>IF(AND('Mapa final'!$Y$32="Baja",'Mapa final'!$AA$32="Catastrófico"),CONCATENATE("R4C",'Mapa final'!$O$32),"")</f>
        <v/>
      </c>
      <c r="AM39" s="62" t="str">
        <f>IF(AND('Mapa final'!$Y$33="Baja",'Mapa final'!$AA$33="Catastrófico"),CONCATENATE("R4C",'Mapa final'!$O$33),"")</f>
        <v/>
      </c>
      <c r="AN39" s="1"/>
      <c r="AO39" s="237"/>
      <c r="AP39" s="145"/>
      <c r="AQ39" s="145"/>
      <c r="AR39" s="145"/>
      <c r="AS39" s="145"/>
      <c r="AT39" s="238"/>
      <c r="AU39" s="1"/>
      <c r="AV39" s="1"/>
      <c r="AW39" s="1"/>
      <c r="AX39" s="1"/>
      <c r="AY39" s="1"/>
      <c r="AZ39" s="1"/>
      <c r="BA39" s="1"/>
      <c r="BB39" s="1"/>
      <c r="BC39" s="1"/>
      <c r="BD39" s="1"/>
      <c r="BE39" s="1"/>
      <c r="BF39" s="1"/>
      <c r="BG39" s="1"/>
      <c r="BH39" s="1"/>
      <c r="BI39" s="1"/>
    </row>
    <row r="40" spans="1:61" ht="15" customHeight="1" x14ac:dyDescent="0.25">
      <c r="A40" s="1"/>
      <c r="B40" s="254"/>
      <c r="C40" s="145"/>
      <c r="D40" s="146"/>
      <c r="E40" s="157"/>
      <c r="F40" s="145"/>
      <c r="G40" s="145"/>
      <c r="H40" s="145"/>
      <c r="I40" s="145"/>
      <c r="J40" s="81" t="str">
        <f>IF(AND('Mapa final'!$Y$34="Baja",'Mapa final'!$AA$34="Leve"),CONCATENATE("R5C",'Mapa final'!$O$34),"")</f>
        <v/>
      </c>
      <c r="K40" s="82" t="str">
        <f>IF(AND('Mapa final'!$Y$35="Baja",'Mapa final'!$AA$35="Leve"),CONCATENATE("R5C",'Mapa final'!$O$35),"")</f>
        <v/>
      </c>
      <c r="L40" s="82" t="str">
        <f>IF(AND('Mapa final'!$Y$36="Baja",'Mapa final'!$AA$36="Leve"),CONCATENATE("R5C",'Mapa final'!$O$36),"")</f>
        <v/>
      </c>
      <c r="M40" s="82" t="str">
        <f>IF(AND('Mapa final'!$Y$37="Baja",'Mapa final'!$AA$37="Leve"),CONCATENATE("R5C",'Mapa final'!$O$37),"")</f>
        <v/>
      </c>
      <c r="N40" s="82" t="str">
        <f>IF(AND('Mapa final'!$Y$38="Baja",'Mapa final'!$AA$38="Leve"),CONCATENATE("R5C",'Mapa final'!$O$38),"")</f>
        <v/>
      </c>
      <c r="O40" s="83" t="str">
        <f>IF(AND('Mapa final'!$Y$39="Baja",'Mapa final'!$AA$39="Leve"),CONCATENATE("R5C",'Mapa final'!$O$39),"")</f>
        <v/>
      </c>
      <c r="P40" s="72" t="str">
        <f>IF(AND('Mapa final'!$Y$34="Baja",'Mapa final'!$AA$34="Menor"),CONCATENATE("R5C",'Mapa final'!$O$34),"")</f>
        <v/>
      </c>
      <c r="Q40" s="73" t="str">
        <f>IF(AND('Mapa final'!$Y$35="Baja",'Mapa final'!$AA$35="Menor"),CONCATENATE("R5C",'Mapa final'!$O$35),"")</f>
        <v/>
      </c>
      <c r="R40" s="73" t="str">
        <f>IF(AND('Mapa final'!$Y$36="Baja",'Mapa final'!$AA$36="Menor"),CONCATENATE("R5C",'Mapa final'!$O$36),"")</f>
        <v/>
      </c>
      <c r="S40" s="73" t="str">
        <f>IF(AND('Mapa final'!$Y$37="Baja",'Mapa final'!$AA$37="Menor"),CONCATENATE("R5C",'Mapa final'!$O$37),"")</f>
        <v/>
      </c>
      <c r="T40" s="73" t="str">
        <f>IF(AND('Mapa final'!$Y$38="Baja",'Mapa final'!$AA$38="Menor"),CONCATENATE("R5C",'Mapa final'!$O$38),"")</f>
        <v/>
      </c>
      <c r="U40" s="74" t="str">
        <f>IF(AND('Mapa final'!$Y$39="Baja",'Mapa final'!$AA$39="Menor"),CONCATENATE("R5C",'Mapa final'!$O$39),"")</f>
        <v/>
      </c>
      <c r="V40" s="72" t="str">
        <f>IF(AND('Mapa final'!$Y$34="Baja",'Mapa final'!$AA$34="Moderado"),CONCATENATE("R5C",'Mapa final'!$O$34),"")</f>
        <v/>
      </c>
      <c r="W40" s="73" t="str">
        <f>IF(AND('Mapa final'!$Y$35="Baja",'Mapa final'!$AA$35="Moderado"),CONCATENATE("R5C",'Mapa final'!$O$35),"")</f>
        <v/>
      </c>
      <c r="X40" s="73" t="str">
        <f>IF(AND('Mapa final'!$Y$36="Baja",'Mapa final'!$AA$36="Moderado"),CONCATENATE("R5C",'Mapa final'!$O$36),"")</f>
        <v/>
      </c>
      <c r="Y40" s="73" t="str">
        <f>IF(AND('Mapa final'!$Y$37="Baja",'Mapa final'!$AA$37="Moderado"),CONCATENATE("R5C",'Mapa final'!$O$37),"")</f>
        <v/>
      </c>
      <c r="Z40" s="73" t="str">
        <f>IF(AND('Mapa final'!$Y$38="Baja",'Mapa final'!$AA$38="Moderado"),CONCATENATE("R5C",'Mapa final'!$O$38),"")</f>
        <v/>
      </c>
      <c r="AA40" s="74" t="str">
        <f>IF(AND('Mapa final'!$Y$39="Baja",'Mapa final'!$AA$39="Moderado"),CONCATENATE("R5C",'Mapa final'!$O$39),"")</f>
        <v/>
      </c>
      <c r="AB40" s="57" t="str">
        <f>IF(AND('Mapa final'!$Y$34="Baja",'Mapa final'!$AA$34="Mayor"),CONCATENATE("R5C",'Mapa final'!$O$34),"")</f>
        <v/>
      </c>
      <c r="AC40" s="58"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9" t="str">
        <f>IF(AND('Mapa final'!$Y$39="Baja",'Mapa final'!$AA$39="Mayor"),CONCATENATE("R5C",'Mapa final'!$O$39),"")</f>
        <v/>
      </c>
      <c r="AH40" s="60" t="str">
        <f>IF(AND('Mapa final'!$Y$34="Baja",'Mapa final'!$AA$34="Catastrófico"),CONCATENATE("R5C",'Mapa final'!$O$34),"")</f>
        <v/>
      </c>
      <c r="AI40" s="61" t="str">
        <f>IF(AND('Mapa final'!$Y$35="Baja",'Mapa final'!$AA$35="Catastrófico"),CONCATENATE("R5C",'Mapa final'!$O$35),"")</f>
        <v/>
      </c>
      <c r="AJ40" s="61" t="str">
        <f>IF(AND('Mapa final'!$Y$36="Baja",'Mapa final'!$AA$36="Catastrófico"),CONCATENATE("R5C",'Mapa final'!$O$36),"")</f>
        <v/>
      </c>
      <c r="AK40" s="61" t="str">
        <f>IF(AND('Mapa final'!$Y$37="Baja",'Mapa final'!$AA$37="Catastrófico"),CONCATENATE("R5C",'Mapa final'!$O$37),"")</f>
        <v/>
      </c>
      <c r="AL40" s="61" t="str">
        <f>IF(AND('Mapa final'!$Y$38="Baja",'Mapa final'!$AA$38="Catastrófico"),CONCATENATE("R5C",'Mapa final'!$O$38),"")</f>
        <v/>
      </c>
      <c r="AM40" s="62" t="str">
        <f>IF(AND('Mapa final'!$Y$39="Baja",'Mapa final'!$AA$39="Catastrófico"),CONCATENATE("R5C",'Mapa final'!$O$39),"")</f>
        <v/>
      </c>
      <c r="AN40" s="1"/>
      <c r="AO40" s="237"/>
      <c r="AP40" s="145"/>
      <c r="AQ40" s="145"/>
      <c r="AR40" s="145"/>
      <c r="AS40" s="145"/>
      <c r="AT40" s="238"/>
      <c r="AU40" s="1"/>
      <c r="AV40" s="1"/>
      <c r="AW40" s="1"/>
      <c r="AX40" s="1"/>
      <c r="AY40" s="1"/>
      <c r="AZ40" s="1"/>
      <c r="BA40" s="1"/>
      <c r="BB40" s="1"/>
      <c r="BC40" s="1"/>
      <c r="BD40" s="1"/>
      <c r="BE40" s="1"/>
      <c r="BF40" s="1"/>
      <c r="BG40" s="1"/>
      <c r="BH40" s="1"/>
      <c r="BI40" s="1"/>
    </row>
    <row r="41" spans="1:61" ht="15" customHeight="1" x14ac:dyDescent="0.25">
      <c r="A41" s="1"/>
      <c r="B41" s="254"/>
      <c r="C41" s="145"/>
      <c r="D41" s="146"/>
      <c r="E41" s="157"/>
      <c r="F41" s="145"/>
      <c r="G41" s="145"/>
      <c r="H41" s="145"/>
      <c r="I41" s="145"/>
      <c r="J41" s="81" t="str">
        <f>IF(AND('Mapa final'!$Y$40="Baja",'Mapa final'!$AA$40="Leve"),CONCATENATE("R6C",'Mapa final'!$O$40),"")</f>
        <v/>
      </c>
      <c r="K41" s="82" t="str">
        <f>IF(AND('Mapa final'!$Y$41="Baja",'Mapa final'!$AA$41="Leve"),CONCATENATE("R6C",'Mapa final'!$O$41),"")</f>
        <v/>
      </c>
      <c r="L41" s="82" t="str">
        <f>IF(AND('Mapa final'!$Y$42="Baja",'Mapa final'!$AA$42="Leve"),CONCATENATE("R6C",'Mapa final'!$O$42),"")</f>
        <v/>
      </c>
      <c r="M41" s="82" t="str">
        <f>IF(AND('Mapa final'!$Y$43="Baja",'Mapa final'!$AA$43="Leve"),CONCATENATE("R6C",'Mapa final'!$O$43),"")</f>
        <v/>
      </c>
      <c r="N41" s="82" t="str">
        <f>IF(AND('Mapa final'!$Y$44="Baja",'Mapa final'!$AA$44="Leve"),CONCATENATE("R6C",'Mapa final'!$O$44),"")</f>
        <v/>
      </c>
      <c r="O41" s="83" t="str">
        <f>IF(AND('Mapa final'!$Y$45="Baja",'Mapa final'!$AA$45="Leve"),CONCATENATE("R6C",'Mapa final'!$O$45),"")</f>
        <v/>
      </c>
      <c r="P41" s="72" t="str">
        <f>IF(AND('Mapa final'!$Y$40="Baja",'Mapa final'!$AA$40="Menor"),CONCATENATE("R6C",'Mapa final'!$O$40),"")</f>
        <v/>
      </c>
      <c r="Q41" s="73" t="str">
        <f>IF(AND('Mapa final'!$Y$41="Baja",'Mapa final'!$AA$41="Menor"),CONCATENATE("R6C",'Mapa final'!$O$41),"")</f>
        <v/>
      </c>
      <c r="R41" s="73" t="str">
        <f>IF(AND('Mapa final'!$Y$42="Baja",'Mapa final'!$AA$42="Menor"),CONCATENATE("R6C",'Mapa final'!$O$42),"")</f>
        <v/>
      </c>
      <c r="S41" s="73" t="str">
        <f>IF(AND('Mapa final'!$Y$43="Baja",'Mapa final'!$AA$43="Menor"),CONCATENATE("R6C",'Mapa final'!$O$43),"")</f>
        <v/>
      </c>
      <c r="T41" s="73" t="str">
        <f>IF(AND('Mapa final'!$Y$44="Baja",'Mapa final'!$AA$44="Menor"),CONCATENATE("R6C",'Mapa final'!$O$44),"")</f>
        <v/>
      </c>
      <c r="U41" s="74" t="str">
        <f>IF(AND('Mapa final'!$Y$45="Baja",'Mapa final'!$AA$45="Menor"),CONCATENATE("R6C",'Mapa final'!$O$45),"")</f>
        <v/>
      </c>
      <c r="V41" s="72" t="str">
        <f>IF(AND('Mapa final'!$Y$40="Baja",'Mapa final'!$AA$40="Moderado"),CONCATENATE("R6C",'Mapa final'!$O$40),"")</f>
        <v/>
      </c>
      <c r="W41" s="73" t="str">
        <f>IF(AND('Mapa final'!$Y$41="Baja",'Mapa final'!$AA$41="Moderado"),CONCATENATE("R6C",'Mapa final'!$O$41),"")</f>
        <v/>
      </c>
      <c r="X41" s="73" t="str">
        <f>IF(AND('Mapa final'!$Y$42="Baja",'Mapa final'!$AA$42="Moderado"),CONCATENATE("R6C",'Mapa final'!$O$42),"")</f>
        <v/>
      </c>
      <c r="Y41" s="73" t="str">
        <f>IF(AND('Mapa final'!$Y$43="Baja",'Mapa final'!$AA$43="Moderado"),CONCATENATE("R6C",'Mapa final'!$O$43),"")</f>
        <v/>
      </c>
      <c r="Z41" s="73" t="str">
        <f>IF(AND('Mapa final'!$Y$44="Baja",'Mapa final'!$AA$44="Moderado"),CONCATENATE("R6C",'Mapa final'!$O$44),"")</f>
        <v/>
      </c>
      <c r="AA41" s="74" t="str">
        <f>IF(AND('Mapa final'!$Y$45="Baja",'Mapa final'!$AA$45="Moderado"),CONCATENATE("R6C",'Mapa final'!$O$45),"")</f>
        <v/>
      </c>
      <c r="AB41" s="57" t="str">
        <f>IF(AND('Mapa final'!$Y$40="Baja",'Mapa final'!$AA$40="Mayor"),CONCATENATE("R6C",'Mapa final'!$O$40),"")</f>
        <v/>
      </c>
      <c r="AC41" s="58"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9" t="str">
        <f>IF(AND('Mapa final'!$Y$45="Baja",'Mapa final'!$AA$45="Mayor"),CONCATENATE("R6C",'Mapa final'!$O$45),"")</f>
        <v/>
      </c>
      <c r="AH41" s="60" t="str">
        <f>IF(AND('Mapa final'!$Y$40="Baja",'Mapa final'!$AA$40="Catastrófico"),CONCATENATE("R6C",'Mapa final'!$O$40),"")</f>
        <v/>
      </c>
      <c r="AI41" s="61" t="str">
        <f>IF(AND('Mapa final'!$Y$41="Baja",'Mapa final'!$AA$41="Catastrófico"),CONCATENATE("R6C",'Mapa final'!$O$41),"")</f>
        <v/>
      </c>
      <c r="AJ41" s="61" t="str">
        <f>IF(AND('Mapa final'!$Y$42="Baja",'Mapa final'!$AA$42="Catastrófico"),CONCATENATE("R6C",'Mapa final'!$O$42),"")</f>
        <v/>
      </c>
      <c r="AK41" s="61" t="str">
        <f>IF(AND('Mapa final'!$Y$43="Baja",'Mapa final'!$AA$43="Catastrófico"),CONCATENATE("R6C",'Mapa final'!$O$43),"")</f>
        <v/>
      </c>
      <c r="AL41" s="61" t="str">
        <f>IF(AND('Mapa final'!$Y$44="Baja",'Mapa final'!$AA$44="Catastrófico"),CONCATENATE("R6C",'Mapa final'!$O$44),"")</f>
        <v/>
      </c>
      <c r="AM41" s="62" t="str">
        <f>IF(AND('Mapa final'!$Y$45="Baja",'Mapa final'!$AA$45="Catastrófico"),CONCATENATE("R6C",'Mapa final'!$O$45),"")</f>
        <v/>
      </c>
      <c r="AN41" s="1"/>
      <c r="AO41" s="237"/>
      <c r="AP41" s="145"/>
      <c r="AQ41" s="145"/>
      <c r="AR41" s="145"/>
      <c r="AS41" s="145"/>
      <c r="AT41" s="238"/>
      <c r="AU41" s="1"/>
      <c r="AV41" s="1"/>
      <c r="AW41" s="1"/>
      <c r="AX41" s="1"/>
      <c r="AY41" s="1"/>
      <c r="AZ41" s="1"/>
      <c r="BA41" s="1"/>
      <c r="BB41" s="1"/>
      <c r="BC41" s="1"/>
      <c r="BD41" s="1"/>
      <c r="BE41" s="1"/>
      <c r="BF41" s="1"/>
      <c r="BG41" s="1"/>
      <c r="BH41" s="1"/>
      <c r="BI41" s="1"/>
    </row>
    <row r="42" spans="1:61" ht="15" customHeight="1" x14ac:dyDescent="0.25">
      <c r="A42" s="1"/>
      <c r="B42" s="254"/>
      <c r="C42" s="145"/>
      <c r="D42" s="146"/>
      <c r="E42" s="157"/>
      <c r="F42" s="145"/>
      <c r="G42" s="145"/>
      <c r="H42" s="145"/>
      <c r="I42" s="145"/>
      <c r="J42" s="81" t="str">
        <f>IF(AND('Mapa final'!$Y$46="Baja",'Mapa final'!$AA$46="Leve"),CONCATENATE("R7C",'Mapa final'!$O$46),"")</f>
        <v/>
      </c>
      <c r="K42" s="82" t="str">
        <f>IF(AND('Mapa final'!$Y$47="Baja",'Mapa final'!$AA$47="Leve"),CONCATENATE("R7C",'Mapa final'!$O$47),"")</f>
        <v/>
      </c>
      <c r="L42" s="82" t="str">
        <f>IF(AND('Mapa final'!$Y$48="Baja",'Mapa final'!$AA$48="Leve"),CONCATENATE("R7C",'Mapa final'!$O$48),"")</f>
        <v/>
      </c>
      <c r="M42" s="82" t="str">
        <f>IF(AND('Mapa final'!$Y$49="Baja",'Mapa final'!$AA$49="Leve"),CONCATENATE("R7C",'Mapa final'!$O$49),"")</f>
        <v/>
      </c>
      <c r="N42" s="82" t="str">
        <f>IF(AND('Mapa final'!$Y$50="Baja",'Mapa final'!$AA$50="Leve"),CONCATENATE("R7C",'Mapa final'!$O$50),"")</f>
        <v/>
      </c>
      <c r="O42" s="83" t="str">
        <f>IF(AND('Mapa final'!$Y$51="Baja",'Mapa final'!$AA$51="Leve"),CONCATENATE("R7C",'Mapa final'!$O$51),"")</f>
        <v/>
      </c>
      <c r="P42" s="72" t="str">
        <f>IF(AND('Mapa final'!$Y$46="Baja",'Mapa final'!$AA$46="Menor"),CONCATENATE("R7C",'Mapa final'!$O$46),"")</f>
        <v/>
      </c>
      <c r="Q42" s="73" t="str">
        <f>IF(AND('Mapa final'!$Y$47="Baja",'Mapa final'!$AA$47="Menor"),CONCATENATE("R7C",'Mapa final'!$O$47),"")</f>
        <v/>
      </c>
      <c r="R42" s="73" t="str">
        <f>IF(AND('Mapa final'!$Y$48="Baja",'Mapa final'!$AA$48="Menor"),CONCATENATE("R7C",'Mapa final'!$O$48),"")</f>
        <v/>
      </c>
      <c r="S42" s="73" t="str">
        <f>IF(AND('Mapa final'!$Y$49="Baja",'Mapa final'!$AA$49="Menor"),CONCATENATE("R7C",'Mapa final'!$O$49),"")</f>
        <v/>
      </c>
      <c r="T42" s="73" t="str">
        <f>IF(AND('Mapa final'!$Y$50="Baja",'Mapa final'!$AA$50="Menor"),CONCATENATE("R7C",'Mapa final'!$O$50),"")</f>
        <v/>
      </c>
      <c r="U42" s="74" t="str">
        <f>IF(AND('Mapa final'!$Y$51="Baja",'Mapa final'!$AA$51="Menor"),CONCATENATE("R7C",'Mapa final'!$O$51),"")</f>
        <v/>
      </c>
      <c r="V42" s="72" t="str">
        <f>IF(AND('Mapa final'!$Y$46="Baja",'Mapa final'!$AA$46="Moderado"),CONCATENATE("R7C",'Mapa final'!$O$46),"")</f>
        <v/>
      </c>
      <c r="W42" s="73" t="str">
        <f>IF(AND('Mapa final'!$Y$47="Baja",'Mapa final'!$AA$47="Moderado"),CONCATENATE("R7C",'Mapa final'!$O$47),"")</f>
        <v/>
      </c>
      <c r="X42" s="73" t="str">
        <f>IF(AND('Mapa final'!$Y$48="Baja",'Mapa final'!$AA$48="Moderado"),CONCATENATE("R7C",'Mapa final'!$O$48),"")</f>
        <v/>
      </c>
      <c r="Y42" s="73" t="str">
        <f>IF(AND('Mapa final'!$Y$49="Baja",'Mapa final'!$AA$49="Moderado"),CONCATENATE("R7C",'Mapa final'!$O$49),"")</f>
        <v/>
      </c>
      <c r="Z42" s="73" t="str">
        <f>IF(AND('Mapa final'!$Y$50="Baja",'Mapa final'!$AA$50="Moderado"),CONCATENATE("R7C",'Mapa final'!$O$50),"")</f>
        <v/>
      </c>
      <c r="AA42" s="74" t="str">
        <f>IF(AND('Mapa final'!$Y$51="Baja",'Mapa final'!$AA$51="Moderado"),CONCATENATE("R7C",'Mapa final'!$O$51),"")</f>
        <v/>
      </c>
      <c r="AB42" s="57" t="str">
        <f>IF(AND('Mapa final'!$Y$46="Baja",'Mapa final'!$AA$46="Mayor"),CONCATENATE("R7C",'Mapa final'!$O$46),"")</f>
        <v/>
      </c>
      <c r="AC42" s="58"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9" t="str">
        <f>IF(AND('Mapa final'!$Y$51="Baja",'Mapa final'!$AA$51="Mayor"),CONCATENATE("R7C",'Mapa final'!$O$51),"")</f>
        <v/>
      </c>
      <c r="AH42" s="60" t="str">
        <f>IF(AND('Mapa final'!$Y$46="Baja",'Mapa final'!$AA$46="Catastrófico"),CONCATENATE("R7C",'Mapa final'!$O$46),"")</f>
        <v/>
      </c>
      <c r="AI42" s="61" t="str">
        <f>IF(AND('Mapa final'!$Y$47="Baja",'Mapa final'!$AA$47="Catastrófico"),CONCATENATE("R7C",'Mapa final'!$O$47),"")</f>
        <v/>
      </c>
      <c r="AJ42" s="61" t="str">
        <f>IF(AND('Mapa final'!$Y$48="Baja",'Mapa final'!$AA$48="Catastrófico"),CONCATENATE("R7C",'Mapa final'!$O$48),"")</f>
        <v/>
      </c>
      <c r="AK42" s="61" t="str">
        <f>IF(AND('Mapa final'!$Y$49="Baja",'Mapa final'!$AA$49="Catastrófico"),CONCATENATE("R7C",'Mapa final'!$O$49),"")</f>
        <v/>
      </c>
      <c r="AL42" s="61" t="str">
        <f>IF(AND('Mapa final'!$Y$50="Baja",'Mapa final'!$AA$50="Catastrófico"),CONCATENATE("R7C",'Mapa final'!$O$50),"")</f>
        <v/>
      </c>
      <c r="AM42" s="62" t="str">
        <f>IF(AND('Mapa final'!$Y$51="Baja",'Mapa final'!$AA$51="Catastrófico"),CONCATENATE("R7C",'Mapa final'!$O$51),"")</f>
        <v/>
      </c>
      <c r="AN42" s="1"/>
      <c r="AO42" s="237"/>
      <c r="AP42" s="145"/>
      <c r="AQ42" s="145"/>
      <c r="AR42" s="145"/>
      <c r="AS42" s="145"/>
      <c r="AT42" s="238"/>
      <c r="AU42" s="1"/>
      <c r="AV42" s="1"/>
      <c r="AW42" s="1"/>
      <c r="AX42" s="1"/>
      <c r="AY42" s="1"/>
      <c r="AZ42" s="1"/>
      <c r="BA42" s="1"/>
      <c r="BB42" s="1"/>
      <c r="BC42" s="1"/>
      <c r="BD42" s="1"/>
      <c r="BE42" s="1"/>
      <c r="BF42" s="1"/>
      <c r="BG42" s="1"/>
      <c r="BH42" s="1"/>
      <c r="BI42" s="1"/>
    </row>
    <row r="43" spans="1:61" ht="15" customHeight="1" x14ac:dyDescent="0.25">
      <c r="A43" s="1"/>
      <c r="B43" s="254"/>
      <c r="C43" s="145"/>
      <c r="D43" s="146"/>
      <c r="E43" s="157"/>
      <c r="F43" s="145"/>
      <c r="G43" s="145"/>
      <c r="H43" s="145"/>
      <c r="I43" s="145"/>
      <c r="J43" s="81" t="str">
        <f>IF(AND('Mapa final'!$Y$52="Baja",'Mapa final'!$AA$52="Leve"),CONCATENATE("R8C",'Mapa final'!$O$52),"")</f>
        <v/>
      </c>
      <c r="K43" s="82" t="str">
        <f>IF(AND('Mapa final'!$Y$53="Baja",'Mapa final'!$AA$53="Leve"),CONCATENATE("R8C",'Mapa final'!$O$53),"")</f>
        <v/>
      </c>
      <c r="L43" s="82" t="str">
        <f>IF(AND('Mapa final'!$Y$54="Baja",'Mapa final'!$AA$54="Leve"),CONCATENATE("R8C",'Mapa final'!$O$54),"")</f>
        <v/>
      </c>
      <c r="M43" s="82" t="str">
        <f>IF(AND('Mapa final'!$Y$55="Baja",'Mapa final'!$AA$55="Leve"),CONCATENATE("R8C",'Mapa final'!$O$55),"")</f>
        <v/>
      </c>
      <c r="N43" s="82" t="str">
        <f>IF(AND('Mapa final'!$Y$56="Baja",'Mapa final'!$AA$56="Leve"),CONCATENATE("R8C",'Mapa final'!$O$56),"")</f>
        <v/>
      </c>
      <c r="O43" s="83" t="str">
        <f>IF(AND('Mapa final'!$Y$57="Baja",'Mapa final'!$AA$57="Leve"),CONCATENATE("R8C",'Mapa final'!$O$57),"")</f>
        <v/>
      </c>
      <c r="P43" s="72" t="str">
        <f>IF(AND('Mapa final'!$Y$52="Baja",'Mapa final'!$AA$52="Menor"),CONCATENATE("R8C",'Mapa final'!$O$52),"")</f>
        <v/>
      </c>
      <c r="Q43" s="73" t="str">
        <f>IF(AND('Mapa final'!$Y$53="Baja",'Mapa final'!$AA$53="Menor"),CONCATENATE("R8C",'Mapa final'!$O$53),"")</f>
        <v/>
      </c>
      <c r="R43" s="73" t="str">
        <f>IF(AND('Mapa final'!$Y$54="Baja",'Mapa final'!$AA$54="Menor"),CONCATENATE("R8C",'Mapa final'!$O$54),"")</f>
        <v/>
      </c>
      <c r="S43" s="73" t="str">
        <f>IF(AND('Mapa final'!$Y$55="Baja",'Mapa final'!$AA$55="Menor"),CONCATENATE("R8C",'Mapa final'!$O$55),"")</f>
        <v/>
      </c>
      <c r="T43" s="73" t="str">
        <f>IF(AND('Mapa final'!$Y$56="Baja",'Mapa final'!$AA$56="Menor"),CONCATENATE("R8C",'Mapa final'!$O$56),"")</f>
        <v/>
      </c>
      <c r="U43" s="74" t="str">
        <f>IF(AND('Mapa final'!$Y$57="Baja",'Mapa final'!$AA$57="Menor"),CONCATENATE("R8C",'Mapa final'!$O$57),"")</f>
        <v/>
      </c>
      <c r="V43" s="72" t="str">
        <f>IF(AND('Mapa final'!$Y$52="Baja",'Mapa final'!$AA$52="Moderado"),CONCATENATE("R8C",'Mapa final'!$O$52),"")</f>
        <v/>
      </c>
      <c r="W43" s="73" t="str">
        <f>IF(AND('Mapa final'!$Y$53="Baja",'Mapa final'!$AA$53="Moderado"),CONCATENATE("R8C",'Mapa final'!$O$53),"")</f>
        <v/>
      </c>
      <c r="X43" s="73" t="str">
        <f>IF(AND('Mapa final'!$Y$54="Baja",'Mapa final'!$AA$54="Moderado"),CONCATENATE("R8C",'Mapa final'!$O$54),"")</f>
        <v/>
      </c>
      <c r="Y43" s="73" t="str">
        <f>IF(AND('Mapa final'!$Y$55="Baja",'Mapa final'!$AA$55="Moderado"),CONCATENATE("R8C",'Mapa final'!$O$55),"")</f>
        <v/>
      </c>
      <c r="Z43" s="73" t="str">
        <f>IF(AND('Mapa final'!$Y$56="Baja",'Mapa final'!$AA$56="Moderado"),CONCATENATE("R8C",'Mapa final'!$O$56),"")</f>
        <v/>
      </c>
      <c r="AA43" s="74" t="str">
        <f>IF(AND('Mapa final'!$Y$57="Baja",'Mapa final'!$AA$57="Moderado"),CONCATENATE("R8C",'Mapa final'!$O$57),"")</f>
        <v/>
      </c>
      <c r="AB43" s="57" t="str">
        <f>IF(AND('Mapa final'!$Y$52="Baja",'Mapa final'!$AA$52="Mayor"),CONCATENATE("R8C",'Mapa final'!$O$52),"")</f>
        <v/>
      </c>
      <c r="AC43" s="58"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9" t="str">
        <f>IF(AND('Mapa final'!$Y$57="Baja",'Mapa final'!$AA$57="Mayor"),CONCATENATE("R8C",'Mapa final'!$O$57),"")</f>
        <v/>
      </c>
      <c r="AH43" s="60" t="str">
        <f>IF(AND('Mapa final'!$Y$52="Baja",'Mapa final'!$AA$52="Catastrófico"),CONCATENATE("R8C",'Mapa final'!$O$52),"")</f>
        <v/>
      </c>
      <c r="AI43" s="61" t="str">
        <f>IF(AND('Mapa final'!$Y$53="Baja",'Mapa final'!$AA$53="Catastrófico"),CONCATENATE("R8C",'Mapa final'!$O$53),"")</f>
        <v/>
      </c>
      <c r="AJ43" s="61" t="str">
        <f>IF(AND('Mapa final'!$Y$54="Baja",'Mapa final'!$AA$54="Catastrófico"),CONCATENATE("R8C",'Mapa final'!$O$54),"")</f>
        <v/>
      </c>
      <c r="AK43" s="61" t="str">
        <f>IF(AND('Mapa final'!$Y$55="Baja",'Mapa final'!$AA$55="Catastrófico"),CONCATENATE("R8C",'Mapa final'!$O$55),"")</f>
        <v/>
      </c>
      <c r="AL43" s="61" t="str">
        <f>IF(AND('Mapa final'!$Y$56="Baja",'Mapa final'!$AA$56="Catastrófico"),CONCATENATE("R8C",'Mapa final'!$O$56),"")</f>
        <v/>
      </c>
      <c r="AM43" s="62" t="str">
        <f>IF(AND('Mapa final'!$Y$57="Baja",'Mapa final'!$AA$57="Catastrófico"),CONCATENATE("R8C",'Mapa final'!$O$57),"")</f>
        <v/>
      </c>
      <c r="AN43" s="1"/>
      <c r="AO43" s="237"/>
      <c r="AP43" s="145"/>
      <c r="AQ43" s="145"/>
      <c r="AR43" s="145"/>
      <c r="AS43" s="145"/>
      <c r="AT43" s="238"/>
      <c r="AU43" s="1"/>
      <c r="AV43" s="1"/>
      <c r="AW43" s="1"/>
      <c r="AX43" s="1"/>
      <c r="AY43" s="1"/>
      <c r="AZ43" s="1"/>
      <c r="BA43" s="1"/>
      <c r="BB43" s="1"/>
      <c r="BC43" s="1"/>
      <c r="BD43" s="1"/>
      <c r="BE43" s="1"/>
      <c r="BF43" s="1"/>
      <c r="BG43" s="1"/>
      <c r="BH43" s="1"/>
      <c r="BI43" s="1"/>
    </row>
    <row r="44" spans="1:61" ht="15" customHeight="1" x14ac:dyDescent="0.25">
      <c r="A44" s="1"/>
      <c r="B44" s="254"/>
      <c r="C44" s="145"/>
      <c r="D44" s="146"/>
      <c r="E44" s="157"/>
      <c r="F44" s="145"/>
      <c r="G44" s="145"/>
      <c r="H44" s="145"/>
      <c r="I44" s="145"/>
      <c r="J44" s="81" t="str">
        <f>IF(AND('Mapa final'!$Y$58="Baja",'Mapa final'!$AA$58="Leve"),CONCATENATE("R9C",'Mapa final'!$O$58),"")</f>
        <v/>
      </c>
      <c r="K44" s="82" t="str">
        <f>IF(AND('Mapa final'!$Y$59="Baja",'Mapa final'!$AA$59="Leve"),CONCATENATE("R9C",'Mapa final'!$O$59),"")</f>
        <v/>
      </c>
      <c r="L44" s="82" t="str">
        <f>IF(AND('Mapa final'!$Y$60="Baja",'Mapa final'!$AA$60="Leve"),CONCATENATE("R9C",'Mapa final'!$O$60),"")</f>
        <v/>
      </c>
      <c r="M44" s="82" t="str">
        <f>IF(AND('Mapa final'!$Y$61="Baja",'Mapa final'!$AA$61="Leve"),CONCATENATE("R9C",'Mapa final'!$O$61),"")</f>
        <v/>
      </c>
      <c r="N44" s="82" t="str">
        <f>IF(AND('Mapa final'!$Y$62="Baja",'Mapa final'!$AA$62="Leve"),CONCATENATE("R9C",'Mapa final'!$O$62),"")</f>
        <v/>
      </c>
      <c r="O44" s="83" t="str">
        <f>IF(AND('Mapa final'!$Y$63="Baja",'Mapa final'!$AA$63="Leve"),CONCATENATE("R9C",'Mapa final'!$O$63),"")</f>
        <v/>
      </c>
      <c r="P44" s="72" t="str">
        <f>IF(AND('Mapa final'!$Y$58="Baja",'Mapa final'!$AA$58="Menor"),CONCATENATE("R9C",'Mapa final'!$O$58),"")</f>
        <v/>
      </c>
      <c r="Q44" s="73" t="str">
        <f>IF(AND('Mapa final'!$Y$59="Baja",'Mapa final'!$AA$59="Menor"),CONCATENATE("R9C",'Mapa final'!$O$59),"")</f>
        <v/>
      </c>
      <c r="R44" s="73" t="str">
        <f>IF(AND('Mapa final'!$Y$60="Baja",'Mapa final'!$AA$60="Menor"),CONCATENATE("R9C",'Mapa final'!$O$60),"")</f>
        <v/>
      </c>
      <c r="S44" s="73" t="str">
        <f>IF(AND('Mapa final'!$Y$61="Baja",'Mapa final'!$AA$61="Menor"),CONCATENATE("R9C",'Mapa final'!$O$61),"")</f>
        <v/>
      </c>
      <c r="T44" s="73" t="str">
        <f>IF(AND('Mapa final'!$Y$62="Baja",'Mapa final'!$AA$62="Menor"),CONCATENATE("R9C",'Mapa final'!$O$62),"")</f>
        <v/>
      </c>
      <c r="U44" s="74" t="str">
        <f>IF(AND('Mapa final'!$Y$63="Baja",'Mapa final'!$AA$63="Menor"),CONCATENATE("R9C",'Mapa final'!$O$63),"")</f>
        <v/>
      </c>
      <c r="V44" s="72" t="str">
        <f>IF(AND('Mapa final'!$Y$58="Baja",'Mapa final'!$AA$58="Moderado"),CONCATENATE("R9C",'Mapa final'!$O$58),"")</f>
        <v/>
      </c>
      <c r="W44" s="73" t="str">
        <f>IF(AND('Mapa final'!$Y$59="Baja",'Mapa final'!$AA$59="Moderado"),CONCATENATE("R9C",'Mapa final'!$O$59),"")</f>
        <v/>
      </c>
      <c r="X44" s="73" t="str">
        <f>IF(AND('Mapa final'!$Y$60="Baja",'Mapa final'!$AA$60="Moderado"),CONCATENATE("R9C",'Mapa final'!$O$60),"")</f>
        <v/>
      </c>
      <c r="Y44" s="73" t="str">
        <f>IF(AND('Mapa final'!$Y$61="Baja",'Mapa final'!$AA$61="Moderado"),CONCATENATE("R9C",'Mapa final'!$O$61),"")</f>
        <v/>
      </c>
      <c r="Z44" s="73" t="str">
        <f>IF(AND('Mapa final'!$Y$62="Baja",'Mapa final'!$AA$62="Moderado"),CONCATENATE("R9C",'Mapa final'!$O$62),"")</f>
        <v/>
      </c>
      <c r="AA44" s="74" t="str">
        <f>IF(AND('Mapa final'!$Y$63="Baja",'Mapa final'!$AA$63="Moderado"),CONCATENATE("R9C",'Mapa final'!$O$63),"")</f>
        <v/>
      </c>
      <c r="AB44" s="57" t="str">
        <f>IF(AND('Mapa final'!$Y$58="Baja",'Mapa final'!$AA$58="Mayor"),CONCATENATE("R9C",'Mapa final'!$O$58),"")</f>
        <v/>
      </c>
      <c r="AC44" s="58"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9" t="str">
        <f>IF(AND('Mapa final'!$Y$63="Baja",'Mapa final'!$AA$63="Mayor"),CONCATENATE("R9C",'Mapa final'!$O$63),"")</f>
        <v/>
      </c>
      <c r="AH44" s="60" t="str">
        <f>IF(AND('Mapa final'!$Y$58="Baja",'Mapa final'!$AA$58="Catastrófico"),CONCATENATE("R9C",'Mapa final'!$O$58),"")</f>
        <v/>
      </c>
      <c r="AI44" s="61" t="str">
        <f>IF(AND('Mapa final'!$Y$59="Baja",'Mapa final'!$AA$59="Catastrófico"),CONCATENATE("R9C",'Mapa final'!$O$59),"")</f>
        <v/>
      </c>
      <c r="AJ44" s="61" t="str">
        <f>IF(AND('Mapa final'!$Y$60="Baja",'Mapa final'!$AA$60="Catastrófico"),CONCATENATE("R9C",'Mapa final'!$O$60),"")</f>
        <v/>
      </c>
      <c r="AK44" s="61" t="str">
        <f>IF(AND('Mapa final'!$Y$61="Baja",'Mapa final'!$AA$61="Catastrófico"),CONCATENATE("R9C",'Mapa final'!$O$61),"")</f>
        <v/>
      </c>
      <c r="AL44" s="61" t="str">
        <f>IF(AND('Mapa final'!$Y$62="Baja",'Mapa final'!$AA$62="Catastrófico"),CONCATENATE("R9C",'Mapa final'!$O$62),"")</f>
        <v/>
      </c>
      <c r="AM44" s="62" t="str">
        <f>IF(AND('Mapa final'!$Y$63="Baja",'Mapa final'!$AA$63="Catastrófico"),CONCATENATE("R9C",'Mapa final'!$O$63),"")</f>
        <v/>
      </c>
      <c r="AN44" s="1"/>
      <c r="AO44" s="237"/>
      <c r="AP44" s="145"/>
      <c r="AQ44" s="145"/>
      <c r="AR44" s="145"/>
      <c r="AS44" s="145"/>
      <c r="AT44" s="238"/>
      <c r="AU44" s="1"/>
      <c r="AV44" s="1"/>
      <c r="AW44" s="1"/>
      <c r="AX44" s="1"/>
      <c r="AY44" s="1"/>
      <c r="AZ44" s="1"/>
      <c r="BA44" s="1"/>
      <c r="BB44" s="1"/>
      <c r="BC44" s="1"/>
      <c r="BD44" s="1"/>
      <c r="BE44" s="1"/>
      <c r="BF44" s="1"/>
      <c r="BG44" s="1"/>
      <c r="BH44" s="1"/>
      <c r="BI44" s="1"/>
    </row>
    <row r="45" spans="1:61" ht="15.75" customHeight="1" x14ac:dyDescent="0.25">
      <c r="A45" s="1"/>
      <c r="B45" s="254"/>
      <c r="C45" s="145"/>
      <c r="D45" s="146"/>
      <c r="E45" s="223"/>
      <c r="F45" s="247"/>
      <c r="G45" s="247"/>
      <c r="H45" s="247"/>
      <c r="I45" s="247"/>
      <c r="J45" s="84" t="str">
        <f>IF(AND('Mapa final'!$Y$64="Baja",'Mapa final'!$AA$64="Leve"),CONCATENATE("R10C",'Mapa final'!$O$64),"")</f>
        <v/>
      </c>
      <c r="K45" s="85" t="str">
        <f>IF(AND('Mapa final'!$Y$65="Baja",'Mapa final'!$AA$65="Leve"),CONCATENATE("R10C",'Mapa final'!$O$65),"")</f>
        <v/>
      </c>
      <c r="L45" s="85" t="str">
        <f>IF(AND('Mapa final'!$Y$66="Baja",'Mapa final'!$AA$66="Leve"),CONCATENATE("R10C",'Mapa final'!$O$66),"")</f>
        <v/>
      </c>
      <c r="M45" s="85" t="str">
        <f>IF(AND('Mapa final'!$Y$67="Baja",'Mapa final'!$AA$67="Leve"),CONCATENATE("R10C",'Mapa final'!$O$67),"")</f>
        <v/>
      </c>
      <c r="N45" s="85" t="str">
        <f>IF(AND('Mapa final'!$Y$68="Baja",'Mapa final'!$AA$68="Leve"),CONCATENATE("R10C",'Mapa final'!$O$68),"")</f>
        <v/>
      </c>
      <c r="O45" s="86" t="str">
        <f>IF(AND('Mapa final'!$Y$69="Baja",'Mapa final'!$AA$69="Leve"),CONCATENATE("R10C",'Mapa final'!$O$69),"")</f>
        <v/>
      </c>
      <c r="P45" s="72" t="str">
        <f>IF(AND('Mapa final'!$Y$64="Baja",'Mapa final'!$AA$64="Menor"),CONCATENATE("R10C",'Mapa final'!$O$64),"")</f>
        <v/>
      </c>
      <c r="Q45" s="73" t="str">
        <f>IF(AND('Mapa final'!$Y$65="Baja",'Mapa final'!$AA$65="Menor"),CONCATENATE("R10C",'Mapa final'!$O$65),"")</f>
        <v/>
      </c>
      <c r="R45" s="73" t="str">
        <f>IF(AND('Mapa final'!$Y$66="Baja",'Mapa final'!$AA$66="Menor"),CONCATENATE("R10C",'Mapa final'!$O$66),"")</f>
        <v/>
      </c>
      <c r="S45" s="73" t="str">
        <f>IF(AND('Mapa final'!$Y$67="Baja",'Mapa final'!$AA$67="Menor"),CONCATENATE("R10C",'Mapa final'!$O$67),"")</f>
        <v/>
      </c>
      <c r="T45" s="73" t="str">
        <f>IF(AND('Mapa final'!$Y$68="Baja",'Mapa final'!$AA$68="Menor"),CONCATENATE("R10C",'Mapa final'!$O$68),"")</f>
        <v/>
      </c>
      <c r="U45" s="74" t="str">
        <f>IF(AND('Mapa final'!$Y$69="Baja",'Mapa final'!$AA$69="Menor"),CONCATENATE("R10C",'Mapa final'!$O$69),"")</f>
        <v/>
      </c>
      <c r="V45" s="75" t="str">
        <f>IF(AND('Mapa final'!$Y$64="Baja",'Mapa final'!$AA$64="Moderado"),CONCATENATE("R10C",'Mapa final'!$O$64),"")</f>
        <v/>
      </c>
      <c r="W45" s="76" t="str">
        <f>IF(AND('Mapa final'!$Y$65="Baja",'Mapa final'!$AA$65="Moderado"),CONCATENATE("R10C",'Mapa final'!$O$65),"")</f>
        <v/>
      </c>
      <c r="X45" s="76" t="str">
        <f>IF(AND('Mapa final'!$Y$66="Baja",'Mapa final'!$AA$66="Moderado"),CONCATENATE("R10C",'Mapa final'!$O$66),"")</f>
        <v/>
      </c>
      <c r="Y45" s="76" t="str">
        <f>IF(AND('Mapa final'!$Y$67="Baja",'Mapa final'!$AA$67="Moderado"),CONCATENATE("R10C",'Mapa final'!$O$67),"")</f>
        <v/>
      </c>
      <c r="Z45" s="76" t="str">
        <f>IF(AND('Mapa final'!$Y$68="Baja",'Mapa final'!$AA$68="Moderado"),CONCATENATE("R10C",'Mapa final'!$O$68),"")</f>
        <v/>
      </c>
      <c r="AA45" s="77" t="str">
        <f>IF(AND('Mapa final'!$Y$69="Baja",'Mapa final'!$AA$69="Moderado"),CONCATENATE("R10C",'Mapa final'!$O$69),"")</f>
        <v/>
      </c>
      <c r="AB45" s="63" t="str">
        <f>IF(AND('Mapa final'!$Y$64="Baja",'Mapa final'!$AA$64="Mayor"),CONCATENATE("R10C",'Mapa final'!$O$64),"")</f>
        <v/>
      </c>
      <c r="AC45" s="64" t="str">
        <f>IF(AND('Mapa final'!$Y$65="Baja",'Mapa final'!$AA$65="Mayor"),CONCATENATE("R10C",'Mapa final'!$O$65),"")</f>
        <v/>
      </c>
      <c r="AD45" s="64" t="str">
        <f>IF(AND('Mapa final'!$Y$66="Baja",'Mapa final'!$AA$66="Mayor"),CONCATENATE("R10C",'Mapa final'!$O$66),"")</f>
        <v/>
      </c>
      <c r="AE45" s="64" t="str">
        <f>IF(AND('Mapa final'!$Y$67="Baja",'Mapa final'!$AA$67="Mayor"),CONCATENATE("R10C",'Mapa final'!$O$67),"")</f>
        <v/>
      </c>
      <c r="AF45" s="64" t="str">
        <f>IF(AND('Mapa final'!$Y$68="Baja",'Mapa final'!$AA$68="Mayor"),CONCATENATE("R10C",'Mapa final'!$O$68),"")</f>
        <v/>
      </c>
      <c r="AG45" s="65" t="str">
        <f>IF(AND('Mapa final'!$Y$69="Baja",'Mapa final'!$AA$69="Mayor"),CONCATENATE("R10C",'Mapa final'!$O$69),"")</f>
        <v/>
      </c>
      <c r="AH45" s="66" t="str">
        <f>IF(AND('Mapa final'!$Y$64="Baja",'Mapa final'!$AA$64="Catastrófico"),CONCATENATE("R10C",'Mapa final'!$O$64),"")</f>
        <v/>
      </c>
      <c r="AI45" s="67" t="str">
        <f>IF(AND('Mapa final'!$Y$65="Baja",'Mapa final'!$AA$65="Catastrófico"),CONCATENATE("R10C",'Mapa final'!$O$65),"")</f>
        <v/>
      </c>
      <c r="AJ45" s="67" t="str">
        <f>IF(AND('Mapa final'!$Y$66="Baja",'Mapa final'!$AA$66="Catastrófico"),CONCATENATE("R10C",'Mapa final'!$O$66),"")</f>
        <v/>
      </c>
      <c r="AK45" s="67" t="str">
        <f>IF(AND('Mapa final'!$Y$67="Baja",'Mapa final'!$AA$67="Catastrófico"),CONCATENATE("R10C",'Mapa final'!$O$67),"")</f>
        <v/>
      </c>
      <c r="AL45" s="67" t="str">
        <f>IF(AND('Mapa final'!$Y$68="Baja",'Mapa final'!$AA$68="Catastrófico"),CONCATENATE("R10C",'Mapa final'!$O$68),"")</f>
        <v/>
      </c>
      <c r="AM45" s="68" t="str">
        <f>IF(AND('Mapa final'!$Y$69="Baja",'Mapa final'!$AA$69="Catastrófico"),CONCATENATE("R10C",'Mapa final'!$O$69),"")</f>
        <v/>
      </c>
      <c r="AN45" s="1"/>
      <c r="AO45" s="239"/>
      <c r="AP45" s="240"/>
      <c r="AQ45" s="240"/>
      <c r="AR45" s="240"/>
      <c r="AS45" s="240"/>
      <c r="AT45" s="241"/>
    </row>
    <row r="46" spans="1:61" ht="46.5" customHeight="1" x14ac:dyDescent="0.35">
      <c r="A46" s="1"/>
      <c r="B46" s="254"/>
      <c r="C46" s="145"/>
      <c r="D46" s="146"/>
      <c r="E46" s="262" t="s">
        <v>120</v>
      </c>
      <c r="F46" s="246"/>
      <c r="G46" s="246"/>
      <c r="H46" s="246"/>
      <c r="I46" s="228"/>
      <c r="J46" s="78" t="str">
        <f ca="1">IF(AND('Mapa final'!$Y$10="Muy Baja",'Mapa final'!$AA$10="Leve"),CONCATENATE("R1C",'Mapa final'!$O$10),"")</f>
        <v/>
      </c>
      <c r="K46" s="79" t="str">
        <f ca="1">IF(AND('Mapa final'!$Y$11="Muy Baja",'Mapa final'!$AA$11="Leve"),CONCATENATE("R1C",'Mapa final'!$O$11),"")</f>
        <v/>
      </c>
      <c r="L46" s="79" t="str">
        <f ca="1">IF(AND('Mapa final'!$Y$12="Muy Baja",'Mapa final'!$AA$12="Leve"),CONCATENATE("R1C",'Mapa final'!$O$12),"")</f>
        <v/>
      </c>
      <c r="M46" s="79" t="str">
        <f>IF(AND('Mapa final'!$Y$13="Muy Baja",'Mapa final'!$AA$13="Leve"),CONCATENATE("R1C",'Mapa final'!$O$13),"")</f>
        <v/>
      </c>
      <c r="N46" s="79" t="str">
        <f>IF(AND('Mapa final'!$Y$14="Muy Baja",'Mapa final'!$AA$14="Leve"),CONCATENATE("R1C",'Mapa final'!$O$14),"")</f>
        <v/>
      </c>
      <c r="O46" s="80" t="str">
        <f>IF(AND('Mapa final'!$Y$15="Muy Baja",'Mapa final'!$AA$15="Leve"),CONCATENATE("R1C",'Mapa final'!$O$15),"")</f>
        <v/>
      </c>
      <c r="P46" s="78" t="str">
        <f ca="1">IF(AND('Mapa final'!$Y$10="Muy Baja",'Mapa final'!$AA$10="Menor"),CONCATENATE("R1C",'Mapa final'!$O$10),"")</f>
        <v/>
      </c>
      <c r="Q46" s="79" t="str">
        <f ca="1">IF(AND('Mapa final'!$Y$11="Muy Baja",'Mapa final'!$AA$11="Menor"),CONCATENATE("R1C",'Mapa final'!$O$11),"")</f>
        <v/>
      </c>
      <c r="R46" s="79" t="str">
        <f ca="1">IF(AND('Mapa final'!$Y$12="Muy Baja",'Mapa final'!$AA$12="Menor"),CONCATENATE("R1C",'Mapa final'!$O$12),"")</f>
        <v/>
      </c>
      <c r="S46" s="79" t="str">
        <f>IF(AND('Mapa final'!$Y$13="Muy Baja",'Mapa final'!$AA$13="Menor"),CONCATENATE("R1C",'Mapa final'!$O$13),"")</f>
        <v/>
      </c>
      <c r="T46" s="79" t="str">
        <f>IF(AND('Mapa final'!$Y$14="Muy Baja",'Mapa final'!$AA$14="Menor"),CONCATENATE("R1C",'Mapa final'!$O$14),"")</f>
        <v/>
      </c>
      <c r="U46" s="80" t="str">
        <f>IF(AND('Mapa final'!$Y$15="Muy Baja",'Mapa final'!$AA$15="Menor"),CONCATENATE("R1C",'Mapa final'!$O$15),"")</f>
        <v/>
      </c>
      <c r="V46" s="69" t="str">
        <f ca="1">IF(AND('Mapa final'!$Y$10="Muy Baja",'Mapa final'!$AA$10="Moderado"),CONCATENATE("R1C",'Mapa final'!$O$10),"")</f>
        <v/>
      </c>
      <c r="W46" s="87" t="str">
        <f ca="1">IF(AND('Mapa final'!$Y$11="Muy Baja",'Mapa final'!$AA$11="Moderado"),CONCATENATE("R1C",'Mapa final'!$O$11),"")</f>
        <v>R1C2</v>
      </c>
      <c r="X46" s="70" t="str">
        <f ca="1">IF(AND('Mapa final'!$Y$12="Muy Baja",'Mapa final'!$AA$12="Moderado"),CONCATENATE("R1C",'Mapa final'!$O$12),"")</f>
        <v>R1C3</v>
      </c>
      <c r="Y46" s="70" t="str">
        <f>IF(AND('Mapa final'!$Y$13="Muy Baja",'Mapa final'!$AA$13="Moderado"),CONCATENATE("R1C",'Mapa final'!$O$13),"")</f>
        <v/>
      </c>
      <c r="Z46" s="70" t="str">
        <f>IF(AND('Mapa final'!$Y$14="Muy Baja",'Mapa final'!$AA$14="Moderado"),CONCATENATE("R1C",'Mapa final'!$O$14),"")</f>
        <v/>
      </c>
      <c r="AA46" s="71" t="str">
        <f>IF(AND('Mapa final'!$Y$15="Muy Baja",'Mapa final'!$AA$15="Moderado"),CONCATENATE("R1C",'Mapa final'!$O$15),"")</f>
        <v/>
      </c>
      <c r="AB46" s="51" t="str">
        <f ca="1">IF(AND('Mapa final'!$Y$10="Muy Baja",'Mapa final'!$AA$10="Mayor"),CONCATENATE("R1C",'Mapa final'!$O$10),"")</f>
        <v/>
      </c>
      <c r="AC46" s="52" t="str">
        <f ca="1">IF(AND('Mapa final'!$Y$11="Muy Baja",'Mapa final'!$AA$11="Mayor"),CONCATENATE("R1C",'Mapa final'!$O$11),"")</f>
        <v/>
      </c>
      <c r="AD46" s="52" t="str">
        <f ca="1">IF(AND('Mapa final'!$Y$12="Muy Baja",'Mapa final'!$AA$12="Mayor"),CONCATENATE("R1C",'Mapa final'!$O$12),"")</f>
        <v/>
      </c>
      <c r="AE46" s="52" t="str">
        <f>IF(AND('Mapa final'!$Y$13="Muy Baja",'Mapa final'!$AA$13="Mayor"),CONCATENATE("R1C",'Mapa final'!$O$13),"")</f>
        <v/>
      </c>
      <c r="AF46" s="52" t="str">
        <f>IF(AND('Mapa final'!$Y$14="Muy Baja",'Mapa final'!$AA$14="Mayor"),CONCATENATE("R1C",'Mapa final'!$O$14),"")</f>
        <v/>
      </c>
      <c r="AG46" s="53" t="str">
        <f>IF(AND('Mapa final'!$Y$15="Muy Baja",'Mapa final'!$AA$15="Mayor"),CONCATENATE("R1C",'Mapa final'!$O$15),"")</f>
        <v/>
      </c>
      <c r="AH46" s="54" t="str">
        <f ca="1">IF(AND('Mapa final'!$Y$10="Muy Baja",'Mapa final'!$AA$10="Catastrófico"),CONCATENATE("R1C",'Mapa final'!$O$10),"")</f>
        <v/>
      </c>
      <c r="AI46" s="55" t="str">
        <f ca="1">IF(AND('Mapa final'!$Y$11="Muy Baja",'Mapa final'!$AA$11="Catastrófico"),CONCATENATE("R1C",'Mapa final'!$O$11),"")</f>
        <v/>
      </c>
      <c r="AJ46" s="55" t="str">
        <f ca="1">IF(AND('Mapa final'!$Y$12="Muy Baja",'Mapa final'!$AA$12="Catastrófico"),CONCATENATE("R1C",'Mapa final'!$O$12),"")</f>
        <v/>
      </c>
      <c r="AK46" s="55" t="str">
        <f>IF(AND('Mapa final'!$Y$13="Muy Baja",'Mapa final'!$AA$13="Catastrófico"),CONCATENATE("R1C",'Mapa final'!$O$13),"")</f>
        <v/>
      </c>
      <c r="AL46" s="55" t="str">
        <f>IF(AND('Mapa final'!$Y$14="Muy Baja",'Mapa final'!$AA$14="Catastrófico"),CONCATENATE("R1C",'Mapa final'!$O$14),"")</f>
        <v/>
      </c>
      <c r="AM46" s="56"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54"/>
      <c r="C47" s="145"/>
      <c r="D47" s="146"/>
      <c r="E47" s="157"/>
      <c r="F47" s="145"/>
      <c r="G47" s="145"/>
      <c r="H47" s="145"/>
      <c r="I47" s="146"/>
      <c r="J47" s="81" t="str">
        <f>IF(AND('Mapa final'!$Y$16="Muy Baja",'Mapa final'!$AA$16="Leve"),CONCATENATE("R2C",'Mapa final'!$O$16),"")</f>
        <v/>
      </c>
      <c r="K47" s="82" t="str">
        <f>IF(AND('Mapa final'!$Y$17="Muy Baja",'Mapa final'!$AA$17="Leve"),CONCATENATE("R2C",'Mapa final'!$O$17),"")</f>
        <v/>
      </c>
      <c r="L47" s="82" t="str">
        <f>IF(AND('Mapa final'!$Y$18="Muy Baja",'Mapa final'!$AA$18="Leve"),CONCATENATE("R2C",'Mapa final'!$O$18),"")</f>
        <v/>
      </c>
      <c r="M47" s="82" t="str">
        <f>IF(AND('Mapa final'!$Y$19="Muy Baja",'Mapa final'!$AA$19="Leve"),CONCATENATE("R2C",'Mapa final'!$O$19),"")</f>
        <v/>
      </c>
      <c r="N47" s="82" t="str">
        <f>IF(AND('Mapa final'!$Y$20="Muy Baja",'Mapa final'!$AA$20="Leve"),CONCATENATE("R2C",'Mapa final'!$O$20),"")</f>
        <v/>
      </c>
      <c r="O47" s="83" t="str">
        <f>IF(AND('Mapa final'!$Y$21="Muy Baja",'Mapa final'!$AA$21="Leve"),CONCATENATE("R2C",'Mapa final'!$O$21),"")</f>
        <v/>
      </c>
      <c r="P47" s="81" t="str">
        <f>IF(AND('Mapa final'!$Y$16="Muy Baja",'Mapa final'!$AA$16="Menor"),CONCATENATE("R2C",'Mapa final'!$O$16),"")</f>
        <v/>
      </c>
      <c r="Q47" s="82" t="str">
        <f>IF(AND('Mapa final'!$Y$17="Muy Baja",'Mapa final'!$AA$17="Menor"),CONCATENATE("R2C",'Mapa final'!$O$17),"")</f>
        <v/>
      </c>
      <c r="R47" s="82" t="str">
        <f>IF(AND('Mapa final'!$Y$18="Muy Baja",'Mapa final'!$AA$18="Menor"),CONCATENATE("R2C",'Mapa final'!$O$18),"")</f>
        <v/>
      </c>
      <c r="S47" s="82" t="str">
        <f>IF(AND('Mapa final'!$Y$19="Muy Baja",'Mapa final'!$AA$19="Menor"),CONCATENATE("R2C",'Mapa final'!$O$19),"")</f>
        <v/>
      </c>
      <c r="T47" s="82" t="str">
        <f>IF(AND('Mapa final'!$Y$20="Muy Baja",'Mapa final'!$AA$20="Menor"),CONCATENATE("R2C",'Mapa final'!$O$20),"")</f>
        <v/>
      </c>
      <c r="U47" s="83" t="str">
        <f>IF(AND('Mapa final'!$Y$21="Muy Baja",'Mapa final'!$AA$21="Menor"),CONCATENATE("R2C",'Mapa final'!$O$21),"")</f>
        <v/>
      </c>
      <c r="V47" s="72" t="str">
        <f>IF(AND('Mapa final'!$Y$16="Muy Baja",'Mapa final'!$AA$16="Moderado"),CONCATENATE("R2C",'Mapa final'!$O$16),"")</f>
        <v/>
      </c>
      <c r="W47" s="73" t="str">
        <f>IF(AND('Mapa final'!$Y$17="Muy Baja",'Mapa final'!$AA$17="Moderado"),CONCATENATE("R2C",'Mapa final'!$O$17),"")</f>
        <v/>
      </c>
      <c r="X47" s="73" t="str">
        <f>IF(AND('Mapa final'!$Y$18="Muy Baja",'Mapa final'!$AA$18="Moderado"),CONCATENATE("R2C",'Mapa final'!$O$18),"")</f>
        <v/>
      </c>
      <c r="Y47" s="73" t="str">
        <f>IF(AND('Mapa final'!$Y$19="Muy Baja",'Mapa final'!$AA$19="Moderado"),CONCATENATE("R2C",'Mapa final'!$O$19),"")</f>
        <v/>
      </c>
      <c r="Z47" s="73" t="str">
        <f>IF(AND('Mapa final'!$Y$20="Muy Baja",'Mapa final'!$AA$20="Moderado"),CONCATENATE("R2C",'Mapa final'!$O$20),"")</f>
        <v/>
      </c>
      <c r="AA47" s="74" t="str">
        <f>IF(AND('Mapa final'!$Y$21="Muy Baja",'Mapa final'!$AA$21="Moderado"),CONCATENATE("R2C",'Mapa final'!$O$21),"")</f>
        <v/>
      </c>
      <c r="AB47" s="57" t="str">
        <f>IF(AND('Mapa final'!$Y$16="Muy Baja",'Mapa final'!$AA$16="Mayor"),CONCATENATE("R2C",'Mapa final'!$O$16),"")</f>
        <v/>
      </c>
      <c r="AC47" s="58" t="str">
        <f>IF(AND('Mapa final'!$Y$17="Muy Baja",'Mapa final'!$AA$17="Mayor"),CONCATENATE("R2C",'Mapa final'!$O$17),"")</f>
        <v/>
      </c>
      <c r="AD47" s="58" t="str">
        <f>IF(AND('Mapa final'!$Y$18="Muy Baja",'Mapa final'!$AA$18="Mayor"),CONCATENATE("R2C",'Mapa final'!$O$18),"")</f>
        <v/>
      </c>
      <c r="AE47" s="58" t="str">
        <f>IF(AND('Mapa final'!$Y$19="Muy Baja",'Mapa final'!$AA$19="Mayor"),CONCATENATE("R2C",'Mapa final'!$O$19),"")</f>
        <v/>
      </c>
      <c r="AF47" s="58" t="str">
        <f>IF(AND('Mapa final'!$Y$20="Muy Baja",'Mapa final'!$AA$20="Mayor"),CONCATENATE("R2C",'Mapa final'!$O$20),"")</f>
        <v/>
      </c>
      <c r="AG47" s="59" t="str">
        <f>IF(AND('Mapa final'!$Y$21="Muy Baja",'Mapa final'!$AA$21="Mayor"),CONCATENATE("R2C",'Mapa final'!$O$21),"")</f>
        <v/>
      </c>
      <c r="AH47" s="60" t="str">
        <f>IF(AND('Mapa final'!$Y$16="Muy Baja",'Mapa final'!$AA$16="Catastrófico"),CONCATENATE("R2C",'Mapa final'!$O$16),"")</f>
        <v/>
      </c>
      <c r="AI47" s="61" t="str">
        <f>IF(AND('Mapa final'!$Y$17="Muy Baja",'Mapa final'!$AA$17="Catastrófico"),CONCATENATE("R2C",'Mapa final'!$O$17),"")</f>
        <v/>
      </c>
      <c r="AJ47" s="61" t="str">
        <f>IF(AND('Mapa final'!$Y$18="Muy Baja",'Mapa final'!$AA$18="Catastrófico"),CONCATENATE("R2C",'Mapa final'!$O$18),"")</f>
        <v/>
      </c>
      <c r="AK47" s="61" t="str">
        <f>IF(AND('Mapa final'!$Y$19="Muy Baja",'Mapa final'!$AA$19="Catastrófico"),CONCATENATE("R2C",'Mapa final'!$O$19),"")</f>
        <v/>
      </c>
      <c r="AL47" s="61" t="str">
        <f>IF(AND('Mapa final'!$Y$20="Muy Baja",'Mapa final'!$AA$20="Catastrófico"),CONCATENATE("R2C",'Mapa final'!$O$20),"")</f>
        <v/>
      </c>
      <c r="AM47" s="62"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54"/>
      <c r="C48" s="145"/>
      <c r="D48" s="146"/>
      <c r="E48" s="157"/>
      <c r="F48" s="145"/>
      <c r="G48" s="145"/>
      <c r="H48" s="145"/>
      <c r="I48" s="146"/>
      <c r="J48" s="81" t="str">
        <f>IF(AND('Mapa final'!$Y$22="Muy Baja",'Mapa final'!$AA$22="Leve"),CONCATENATE("R3C",'Mapa final'!$O$22),"")</f>
        <v/>
      </c>
      <c r="K48" s="82" t="str">
        <f>IF(AND('Mapa final'!$Y$23="Muy Baja",'Mapa final'!$AA$23="Leve"),CONCATENATE("R3C",'Mapa final'!$O$23),"")</f>
        <v/>
      </c>
      <c r="L48" s="82" t="str">
        <f>IF(AND('Mapa final'!$Y$24="Muy Baja",'Mapa final'!$AA$24="Leve"),CONCATENATE("R3C",'Mapa final'!$O$24),"")</f>
        <v/>
      </c>
      <c r="M48" s="82" t="str">
        <f>IF(AND('Mapa final'!$Y$25="Muy Baja",'Mapa final'!$AA$25="Leve"),CONCATENATE("R3C",'Mapa final'!$O$25),"")</f>
        <v/>
      </c>
      <c r="N48" s="82" t="str">
        <f>IF(AND('Mapa final'!$Y$26="Muy Baja",'Mapa final'!$AA$26="Leve"),CONCATENATE("R3C",'Mapa final'!$O$26),"")</f>
        <v/>
      </c>
      <c r="O48" s="83" t="str">
        <f>IF(AND('Mapa final'!$Y$27="Muy Baja",'Mapa final'!$AA$27="Leve"),CONCATENATE("R3C",'Mapa final'!$O$27),"")</f>
        <v/>
      </c>
      <c r="P48" s="81" t="str">
        <f>IF(AND('Mapa final'!$Y$22="Muy Baja",'Mapa final'!$AA$22="Menor"),CONCATENATE("R3C",'Mapa final'!$O$22),"")</f>
        <v/>
      </c>
      <c r="Q48" s="82" t="str">
        <f>IF(AND('Mapa final'!$Y$23="Muy Baja",'Mapa final'!$AA$23="Menor"),CONCATENATE("R3C",'Mapa final'!$O$23),"")</f>
        <v/>
      </c>
      <c r="R48" s="82" t="str">
        <f>IF(AND('Mapa final'!$Y$24="Muy Baja",'Mapa final'!$AA$24="Menor"),CONCATENATE("R3C",'Mapa final'!$O$24),"")</f>
        <v/>
      </c>
      <c r="S48" s="82" t="str">
        <f>IF(AND('Mapa final'!$Y$25="Muy Baja",'Mapa final'!$AA$25="Menor"),CONCATENATE("R3C",'Mapa final'!$O$25),"")</f>
        <v/>
      </c>
      <c r="T48" s="82" t="str">
        <f>IF(AND('Mapa final'!$Y$26="Muy Baja",'Mapa final'!$AA$26="Menor"),CONCATENATE("R3C",'Mapa final'!$O$26),"")</f>
        <v/>
      </c>
      <c r="U48" s="83" t="str">
        <f>IF(AND('Mapa final'!$Y$27="Muy Baja",'Mapa final'!$AA$27="Menor"),CONCATENATE("R3C",'Mapa final'!$O$27),"")</f>
        <v/>
      </c>
      <c r="V48" s="72" t="str">
        <f>IF(AND('Mapa final'!$Y$22="Muy Baja",'Mapa final'!$AA$22="Moderado"),CONCATENATE("R3C",'Mapa final'!$O$22),"")</f>
        <v/>
      </c>
      <c r="W48" s="73" t="str">
        <f>IF(AND('Mapa final'!$Y$23="Muy Baja",'Mapa final'!$AA$23="Moderado"),CONCATENATE("R3C",'Mapa final'!$O$23),"")</f>
        <v/>
      </c>
      <c r="X48" s="73" t="str">
        <f>IF(AND('Mapa final'!$Y$24="Muy Baja",'Mapa final'!$AA$24="Moderado"),CONCATENATE("R3C",'Mapa final'!$O$24),"")</f>
        <v/>
      </c>
      <c r="Y48" s="73" t="str">
        <f>IF(AND('Mapa final'!$Y$25="Muy Baja",'Mapa final'!$AA$25="Moderado"),CONCATENATE("R3C",'Mapa final'!$O$25),"")</f>
        <v/>
      </c>
      <c r="Z48" s="73" t="str">
        <f>IF(AND('Mapa final'!$Y$26="Muy Baja",'Mapa final'!$AA$26="Moderado"),CONCATENATE("R3C",'Mapa final'!$O$26),"")</f>
        <v/>
      </c>
      <c r="AA48" s="74" t="str">
        <f>IF(AND('Mapa final'!$Y$27="Muy Baja",'Mapa final'!$AA$27="Moderado"),CONCATENATE("R3C",'Mapa final'!$O$27),"")</f>
        <v/>
      </c>
      <c r="AB48" s="57" t="str">
        <f>IF(AND('Mapa final'!$Y$22="Muy Baja",'Mapa final'!$AA$22="Mayor"),CONCATENATE("R3C",'Mapa final'!$O$22),"")</f>
        <v/>
      </c>
      <c r="AC48" s="58" t="str">
        <f>IF(AND('Mapa final'!$Y$23="Muy Baja",'Mapa final'!$AA$23="Mayor"),CONCATENATE("R3C",'Mapa final'!$O$23),"")</f>
        <v/>
      </c>
      <c r="AD48" s="58" t="str">
        <f>IF(AND('Mapa final'!$Y$24="Muy Baja",'Mapa final'!$AA$24="Mayor"),CONCATENATE("R3C",'Mapa final'!$O$24),"")</f>
        <v/>
      </c>
      <c r="AE48" s="58" t="str">
        <f>IF(AND('Mapa final'!$Y$25="Muy Baja",'Mapa final'!$AA$25="Mayor"),CONCATENATE("R3C",'Mapa final'!$O$25),"")</f>
        <v/>
      </c>
      <c r="AF48" s="58" t="str">
        <f>IF(AND('Mapa final'!$Y$26="Muy Baja",'Mapa final'!$AA$26="Mayor"),CONCATENATE("R3C",'Mapa final'!$O$26),"")</f>
        <v/>
      </c>
      <c r="AG48" s="59" t="str">
        <f>IF(AND('Mapa final'!$Y$27="Muy Baja",'Mapa final'!$AA$27="Mayor"),CONCATENATE("R3C",'Mapa final'!$O$27),"")</f>
        <v/>
      </c>
      <c r="AH48" s="60" t="str">
        <f>IF(AND('Mapa final'!$Y$22="Muy Baja",'Mapa final'!$AA$22="Catastrófico"),CONCATENATE("R3C",'Mapa final'!$O$22),"")</f>
        <v/>
      </c>
      <c r="AI48" s="61" t="str">
        <f>IF(AND('Mapa final'!$Y$23="Muy Baja",'Mapa final'!$AA$23="Catastrófico"),CONCATENATE("R3C",'Mapa final'!$O$23),"")</f>
        <v/>
      </c>
      <c r="AJ48" s="61" t="str">
        <f>IF(AND('Mapa final'!$Y$24="Muy Baja",'Mapa final'!$AA$24="Catastrófico"),CONCATENATE("R3C",'Mapa final'!$O$24),"")</f>
        <v/>
      </c>
      <c r="AK48" s="61" t="str">
        <f>IF(AND('Mapa final'!$Y$25="Muy Baja",'Mapa final'!$AA$25="Catastrófico"),CONCATENATE("R3C",'Mapa final'!$O$25),"")</f>
        <v/>
      </c>
      <c r="AL48" s="61" t="str">
        <f>IF(AND('Mapa final'!$Y$26="Muy Baja",'Mapa final'!$AA$26="Catastrófico"),CONCATENATE("R3C",'Mapa final'!$O$26),"")</f>
        <v/>
      </c>
      <c r="AM48" s="62"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54"/>
      <c r="C49" s="145"/>
      <c r="D49" s="146"/>
      <c r="E49" s="157"/>
      <c r="F49" s="145"/>
      <c r="G49" s="145"/>
      <c r="H49" s="145"/>
      <c r="I49" s="146"/>
      <c r="J49" s="81" t="str">
        <f>IF(AND('Mapa final'!$Y$28="Muy Baja",'Mapa final'!$AA$28="Leve"),CONCATENATE("R4C",'Mapa final'!$O$28),"")</f>
        <v/>
      </c>
      <c r="K49" s="82" t="str">
        <f>IF(AND('Mapa final'!$Y$29="Muy Baja",'Mapa final'!$AA$29="Leve"),CONCATENATE("R4C",'Mapa final'!$O$29),"")</f>
        <v/>
      </c>
      <c r="L49" s="82" t="str">
        <f>IF(AND('Mapa final'!$Y$30="Muy Baja",'Mapa final'!$AA$30="Leve"),CONCATENATE("R4C",'Mapa final'!$O$30),"")</f>
        <v/>
      </c>
      <c r="M49" s="82" t="str">
        <f>IF(AND('Mapa final'!$Y$31="Muy Baja",'Mapa final'!$AA$31="Leve"),CONCATENATE("R4C",'Mapa final'!$O$31),"")</f>
        <v/>
      </c>
      <c r="N49" s="82" t="str">
        <f>IF(AND('Mapa final'!$Y$32="Muy Baja",'Mapa final'!$AA$32="Leve"),CONCATENATE("R4C",'Mapa final'!$O$32),"")</f>
        <v/>
      </c>
      <c r="O49" s="83" t="str">
        <f>IF(AND('Mapa final'!$Y$33="Muy Baja",'Mapa final'!$AA$33="Leve"),CONCATENATE("R4C",'Mapa final'!$O$33),"")</f>
        <v/>
      </c>
      <c r="P49" s="81" t="str">
        <f>IF(AND('Mapa final'!$Y$28="Muy Baja",'Mapa final'!$AA$28="Menor"),CONCATENATE("R4C",'Mapa final'!$O$28),"")</f>
        <v/>
      </c>
      <c r="Q49" s="82" t="str">
        <f>IF(AND('Mapa final'!$Y$29="Muy Baja",'Mapa final'!$AA$29="Menor"),CONCATENATE("R4C",'Mapa final'!$O$29),"")</f>
        <v/>
      </c>
      <c r="R49" s="82" t="str">
        <f>IF(AND('Mapa final'!$Y$30="Muy Baja",'Mapa final'!$AA$30="Menor"),CONCATENATE("R4C",'Mapa final'!$O$30),"")</f>
        <v/>
      </c>
      <c r="S49" s="82" t="str">
        <f>IF(AND('Mapa final'!$Y$31="Muy Baja",'Mapa final'!$AA$31="Menor"),CONCATENATE("R4C",'Mapa final'!$O$31),"")</f>
        <v/>
      </c>
      <c r="T49" s="82" t="str">
        <f>IF(AND('Mapa final'!$Y$32="Muy Baja",'Mapa final'!$AA$32="Menor"),CONCATENATE("R4C",'Mapa final'!$O$32),"")</f>
        <v/>
      </c>
      <c r="U49" s="83" t="str">
        <f>IF(AND('Mapa final'!$Y$33="Muy Baja",'Mapa final'!$AA$33="Menor"),CONCATENATE("R4C",'Mapa final'!$O$33),"")</f>
        <v/>
      </c>
      <c r="V49" s="72" t="str">
        <f>IF(AND('Mapa final'!$Y$28="Muy Baja",'Mapa final'!$AA$28="Moderado"),CONCATENATE("R4C",'Mapa final'!$O$28),"")</f>
        <v/>
      </c>
      <c r="W49" s="73" t="str">
        <f>IF(AND('Mapa final'!$Y$29="Muy Baja",'Mapa final'!$AA$29="Moderado"),CONCATENATE("R4C",'Mapa final'!$O$29),"")</f>
        <v/>
      </c>
      <c r="X49" s="73" t="str">
        <f>IF(AND('Mapa final'!$Y$30="Muy Baja",'Mapa final'!$AA$30="Moderado"),CONCATENATE("R4C",'Mapa final'!$O$30),"")</f>
        <v/>
      </c>
      <c r="Y49" s="73" t="str">
        <f>IF(AND('Mapa final'!$Y$31="Muy Baja",'Mapa final'!$AA$31="Moderado"),CONCATENATE("R4C",'Mapa final'!$O$31),"")</f>
        <v/>
      </c>
      <c r="Z49" s="73" t="str">
        <f>IF(AND('Mapa final'!$Y$32="Muy Baja",'Mapa final'!$AA$32="Moderado"),CONCATENATE("R4C",'Mapa final'!$O$32),"")</f>
        <v/>
      </c>
      <c r="AA49" s="74" t="str">
        <f>IF(AND('Mapa final'!$Y$33="Muy Baja",'Mapa final'!$AA$33="Moderado"),CONCATENATE("R4C",'Mapa final'!$O$33),"")</f>
        <v/>
      </c>
      <c r="AB49" s="57" t="str">
        <f>IF(AND('Mapa final'!$Y$28="Muy Baja",'Mapa final'!$AA$28="Mayor"),CONCATENATE("R4C",'Mapa final'!$O$28),"")</f>
        <v/>
      </c>
      <c r="AC49" s="58" t="str">
        <f>IF(AND('Mapa final'!$Y$29="Muy Baja",'Mapa final'!$AA$29="Mayor"),CONCATENATE("R4C",'Mapa final'!$O$29),"")</f>
        <v/>
      </c>
      <c r="AD49" s="58" t="str">
        <f>IF(AND('Mapa final'!$Y$30="Muy Baja",'Mapa final'!$AA$30="Mayor"),CONCATENATE("R4C",'Mapa final'!$O$30),"")</f>
        <v/>
      </c>
      <c r="AE49" s="58" t="str">
        <f>IF(AND('Mapa final'!$Y$31="Muy Baja",'Mapa final'!$AA$31="Mayor"),CONCATENATE("R4C",'Mapa final'!$O$31),"")</f>
        <v/>
      </c>
      <c r="AF49" s="58" t="str">
        <f>IF(AND('Mapa final'!$Y$32="Muy Baja",'Mapa final'!$AA$32="Mayor"),CONCATENATE("R4C",'Mapa final'!$O$32),"")</f>
        <v/>
      </c>
      <c r="AG49" s="59" t="str">
        <f>IF(AND('Mapa final'!$Y$33="Muy Baja",'Mapa final'!$AA$33="Mayor"),CONCATENATE("R4C",'Mapa final'!$O$33),"")</f>
        <v/>
      </c>
      <c r="AH49" s="60" t="str">
        <f>IF(AND('Mapa final'!$Y$28="Muy Baja",'Mapa final'!$AA$28="Catastrófico"),CONCATENATE("R4C",'Mapa final'!$O$28),"")</f>
        <v/>
      </c>
      <c r="AI49" s="61" t="str">
        <f>IF(AND('Mapa final'!$Y$29="Muy Baja",'Mapa final'!$AA$29="Catastrófico"),CONCATENATE("R4C",'Mapa final'!$O$29),"")</f>
        <v/>
      </c>
      <c r="AJ49" s="61" t="str">
        <f>IF(AND('Mapa final'!$Y$30="Muy Baja",'Mapa final'!$AA$30="Catastrófico"),CONCATENATE("R4C",'Mapa final'!$O$30),"")</f>
        <v/>
      </c>
      <c r="AK49" s="61" t="str">
        <f>IF(AND('Mapa final'!$Y$31="Muy Baja",'Mapa final'!$AA$31="Catastrófico"),CONCATENATE("R4C",'Mapa final'!$O$31),"")</f>
        <v/>
      </c>
      <c r="AL49" s="61" t="str">
        <f>IF(AND('Mapa final'!$Y$32="Muy Baja",'Mapa final'!$AA$32="Catastrófico"),CONCATENATE("R4C",'Mapa final'!$O$32),"")</f>
        <v/>
      </c>
      <c r="AM49" s="62"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54"/>
      <c r="C50" s="145"/>
      <c r="D50" s="146"/>
      <c r="E50" s="157"/>
      <c r="F50" s="145"/>
      <c r="G50" s="145"/>
      <c r="H50" s="145"/>
      <c r="I50" s="146"/>
      <c r="J50" s="81" t="str">
        <f>IF(AND('Mapa final'!$Y$34="Muy Baja",'Mapa final'!$AA$34="Leve"),CONCATENATE("R5C",'Mapa final'!$O$34),"")</f>
        <v/>
      </c>
      <c r="K50" s="82" t="str">
        <f>IF(AND('Mapa final'!$Y$35="Muy Baja",'Mapa final'!$AA$35="Leve"),CONCATENATE("R5C",'Mapa final'!$O$35),"")</f>
        <v/>
      </c>
      <c r="L50" s="82" t="str">
        <f>IF(AND('Mapa final'!$Y$36="Muy Baja",'Mapa final'!$AA$36="Leve"),CONCATENATE("R5C",'Mapa final'!$O$36),"")</f>
        <v/>
      </c>
      <c r="M50" s="82" t="str">
        <f>IF(AND('Mapa final'!$Y$37="Muy Baja",'Mapa final'!$AA$37="Leve"),CONCATENATE("R5C",'Mapa final'!$O$37),"")</f>
        <v/>
      </c>
      <c r="N50" s="82" t="str">
        <f>IF(AND('Mapa final'!$Y$38="Muy Baja",'Mapa final'!$AA$38="Leve"),CONCATENATE("R5C",'Mapa final'!$O$38),"")</f>
        <v/>
      </c>
      <c r="O50" s="83" t="str">
        <f>IF(AND('Mapa final'!$Y$39="Muy Baja",'Mapa final'!$AA$39="Leve"),CONCATENATE("R5C",'Mapa final'!$O$39),"")</f>
        <v/>
      </c>
      <c r="P50" s="81" t="str">
        <f>IF(AND('Mapa final'!$Y$34="Muy Baja",'Mapa final'!$AA$34="Menor"),CONCATENATE("R5C",'Mapa final'!$O$34),"")</f>
        <v/>
      </c>
      <c r="Q50" s="82" t="str">
        <f>IF(AND('Mapa final'!$Y$35="Muy Baja",'Mapa final'!$AA$35="Menor"),CONCATENATE("R5C",'Mapa final'!$O$35),"")</f>
        <v/>
      </c>
      <c r="R50" s="82" t="str">
        <f>IF(AND('Mapa final'!$Y$36="Muy Baja",'Mapa final'!$AA$36="Menor"),CONCATENATE("R5C",'Mapa final'!$O$36),"")</f>
        <v/>
      </c>
      <c r="S50" s="82" t="str">
        <f>IF(AND('Mapa final'!$Y$37="Muy Baja",'Mapa final'!$AA$37="Menor"),CONCATENATE("R5C",'Mapa final'!$O$37),"")</f>
        <v/>
      </c>
      <c r="T50" s="82" t="str">
        <f>IF(AND('Mapa final'!$Y$38="Muy Baja",'Mapa final'!$AA$38="Menor"),CONCATENATE("R5C",'Mapa final'!$O$38),"")</f>
        <v/>
      </c>
      <c r="U50" s="83" t="str">
        <f>IF(AND('Mapa final'!$Y$39="Muy Baja",'Mapa final'!$AA$39="Menor"),CONCATENATE("R5C",'Mapa final'!$O$39),"")</f>
        <v/>
      </c>
      <c r="V50" s="72" t="str">
        <f>IF(AND('Mapa final'!$Y$34="Muy Baja",'Mapa final'!$AA$34="Moderado"),CONCATENATE("R5C",'Mapa final'!$O$34),"")</f>
        <v/>
      </c>
      <c r="W50" s="73" t="str">
        <f>IF(AND('Mapa final'!$Y$35="Muy Baja",'Mapa final'!$AA$35="Moderado"),CONCATENATE("R5C",'Mapa final'!$O$35),"")</f>
        <v/>
      </c>
      <c r="X50" s="73" t="str">
        <f>IF(AND('Mapa final'!$Y$36="Muy Baja",'Mapa final'!$AA$36="Moderado"),CONCATENATE("R5C",'Mapa final'!$O$36),"")</f>
        <v/>
      </c>
      <c r="Y50" s="73" t="str">
        <f>IF(AND('Mapa final'!$Y$37="Muy Baja",'Mapa final'!$AA$37="Moderado"),CONCATENATE("R5C",'Mapa final'!$O$37),"")</f>
        <v/>
      </c>
      <c r="Z50" s="73" t="str">
        <f>IF(AND('Mapa final'!$Y$38="Muy Baja",'Mapa final'!$AA$38="Moderado"),CONCATENATE("R5C",'Mapa final'!$O$38),"")</f>
        <v/>
      </c>
      <c r="AA50" s="74" t="str">
        <f>IF(AND('Mapa final'!$Y$39="Muy Baja",'Mapa final'!$AA$39="Moderado"),CONCATENATE("R5C",'Mapa final'!$O$39),"")</f>
        <v/>
      </c>
      <c r="AB50" s="57" t="str">
        <f>IF(AND('Mapa final'!$Y$34="Muy Baja",'Mapa final'!$AA$34="Mayor"),CONCATENATE("R5C",'Mapa final'!$O$34),"")</f>
        <v/>
      </c>
      <c r="AC50" s="58"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9" t="str">
        <f>IF(AND('Mapa final'!$Y$39="Muy Baja",'Mapa final'!$AA$39="Mayor"),CONCATENATE("R5C",'Mapa final'!$O$39),"")</f>
        <v/>
      </c>
      <c r="AH50" s="60" t="str">
        <f>IF(AND('Mapa final'!$Y$34="Muy Baja",'Mapa final'!$AA$34="Catastrófico"),CONCATENATE("R5C",'Mapa final'!$O$34),"")</f>
        <v/>
      </c>
      <c r="AI50" s="61" t="str">
        <f>IF(AND('Mapa final'!$Y$35="Muy Baja",'Mapa final'!$AA$35="Catastrófico"),CONCATENATE("R5C",'Mapa final'!$O$35),"")</f>
        <v/>
      </c>
      <c r="AJ50" s="61" t="str">
        <f>IF(AND('Mapa final'!$Y$36="Muy Baja",'Mapa final'!$AA$36="Catastrófico"),CONCATENATE("R5C",'Mapa final'!$O$36),"")</f>
        <v/>
      </c>
      <c r="AK50" s="61" t="str">
        <f>IF(AND('Mapa final'!$Y$37="Muy Baja",'Mapa final'!$AA$37="Catastrófico"),CONCATENATE("R5C",'Mapa final'!$O$37),"")</f>
        <v/>
      </c>
      <c r="AL50" s="61" t="str">
        <f>IF(AND('Mapa final'!$Y$38="Muy Baja",'Mapa final'!$AA$38="Catastrófico"),CONCATENATE("R5C",'Mapa final'!$O$38),"")</f>
        <v/>
      </c>
      <c r="AM50" s="62"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54"/>
      <c r="C51" s="145"/>
      <c r="D51" s="146"/>
      <c r="E51" s="157"/>
      <c r="F51" s="145"/>
      <c r="G51" s="145"/>
      <c r="H51" s="145"/>
      <c r="I51" s="146"/>
      <c r="J51" s="81" t="str">
        <f>IF(AND('Mapa final'!$Y$40="Muy Baja",'Mapa final'!$AA$40="Leve"),CONCATENATE("R6C",'Mapa final'!$O$40),"")</f>
        <v/>
      </c>
      <c r="K51" s="82" t="str">
        <f>IF(AND('Mapa final'!$Y$41="Muy Baja",'Mapa final'!$AA$41="Leve"),CONCATENATE("R6C",'Mapa final'!$O$41),"")</f>
        <v/>
      </c>
      <c r="L51" s="82" t="str">
        <f>IF(AND('Mapa final'!$Y$42="Muy Baja",'Mapa final'!$AA$42="Leve"),CONCATENATE("R6C",'Mapa final'!$O$42),"")</f>
        <v/>
      </c>
      <c r="M51" s="82" t="str">
        <f>IF(AND('Mapa final'!$Y$43="Muy Baja",'Mapa final'!$AA$43="Leve"),CONCATENATE("R6C",'Mapa final'!$O$43),"")</f>
        <v/>
      </c>
      <c r="N51" s="82" t="str">
        <f>IF(AND('Mapa final'!$Y$44="Muy Baja",'Mapa final'!$AA$44="Leve"),CONCATENATE("R6C",'Mapa final'!$O$44),"")</f>
        <v/>
      </c>
      <c r="O51" s="83" t="str">
        <f>IF(AND('Mapa final'!$Y$45="Muy Baja",'Mapa final'!$AA$45="Leve"),CONCATENATE("R6C",'Mapa final'!$O$45),"")</f>
        <v/>
      </c>
      <c r="P51" s="81" t="str">
        <f>IF(AND('Mapa final'!$Y$40="Muy Baja",'Mapa final'!$AA$40="Menor"),CONCATENATE("R6C",'Mapa final'!$O$40),"")</f>
        <v/>
      </c>
      <c r="Q51" s="82" t="str">
        <f>IF(AND('Mapa final'!$Y$41="Muy Baja",'Mapa final'!$AA$41="Menor"),CONCATENATE("R6C",'Mapa final'!$O$41),"")</f>
        <v/>
      </c>
      <c r="R51" s="82" t="str">
        <f>IF(AND('Mapa final'!$Y$42="Muy Baja",'Mapa final'!$AA$42="Menor"),CONCATENATE("R6C",'Mapa final'!$O$42),"")</f>
        <v/>
      </c>
      <c r="S51" s="82" t="str">
        <f>IF(AND('Mapa final'!$Y$43="Muy Baja",'Mapa final'!$AA$43="Menor"),CONCATENATE("R6C",'Mapa final'!$O$43),"")</f>
        <v/>
      </c>
      <c r="T51" s="82" t="str">
        <f>IF(AND('Mapa final'!$Y$44="Muy Baja",'Mapa final'!$AA$44="Menor"),CONCATENATE("R6C",'Mapa final'!$O$44),"")</f>
        <v/>
      </c>
      <c r="U51" s="83" t="str">
        <f>IF(AND('Mapa final'!$Y$45="Muy Baja",'Mapa final'!$AA$45="Menor"),CONCATENATE("R6C",'Mapa final'!$O$45),"")</f>
        <v/>
      </c>
      <c r="V51" s="72" t="str">
        <f>IF(AND('Mapa final'!$Y$40="Muy Baja",'Mapa final'!$AA$40="Moderado"),CONCATENATE("R6C",'Mapa final'!$O$40),"")</f>
        <v/>
      </c>
      <c r="W51" s="73" t="str">
        <f>IF(AND('Mapa final'!$Y$41="Muy Baja",'Mapa final'!$AA$41="Moderado"),CONCATENATE("R6C",'Mapa final'!$O$41),"")</f>
        <v/>
      </c>
      <c r="X51" s="73" t="str">
        <f>IF(AND('Mapa final'!$Y$42="Muy Baja",'Mapa final'!$AA$42="Moderado"),CONCATENATE("R6C",'Mapa final'!$O$42),"")</f>
        <v/>
      </c>
      <c r="Y51" s="73" t="str">
        <f>IF(AND('Mapa final'!$Y$43="Muy Baja",'Mapa final'!$AA$43="Moderado"),CONCATENATE("R6C",'Mapa final'!$O$43),"")</f>
        <v/>
      </c>
      <c r="Z51" s="73" t="str">
        <f>IF(AND('Mapa final'!$Y$44="Muy Baja",'Mapa final'!$AA$44="Moderado"),CONCATENATE("R6C",'Mapa final'!$O$44),"")</f>
        <v/>
      </c>
      <c r="AA51" s="74" t="str">
        <f>IF(AND('Mapa final'!$Y$45="Muy Baja",'Mapa final'!$AA$45="Moderado"),CONCATENATE("R6C",'Mapa final'!$O$45),"")</f>
        <v/>
      </c>
      <c r="AB51" s="57" t="str">
        <f>IF(AND('Mapa final'!$Y$40="Muy Baja",'Mapa final'!$AA$40="Mayor"),CONCATENATE("R6C",'Mapa final'!$O$40),"")</f>
        <v/>
      </c>
      <c r="AC51" s="58"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9" t="str">
        <f>IF(AND('Mapa final'!$Y$45="Muy Baja",'Mapa final'!$AA$45="Mayor"),CONCATENATE("R6C",'Mapa final'!$O$45),"")</f>
        <v/>
      </c>
      <c r="AH51" s="60" t="str">
        <f>IF(AND('Mapa final'!$Y$40="Muy Baja",'Mapa final'!$AA$40="Catastrófico"),CONCATENATE("R6C",'Mapa final'!$O$40),"")</f>
        <v/>
      </c>
      <c r="AI51" s="61" t="str">
        <f>IF(AND('Mapa final'!$Y$41="Muy Baja",'Mapa final'!$AA$41="Catastrófico"),CONCATENATE("R6C",'Mapa final'!$O$41),"")</f>
        <v/>
      </c>
      <c r="AJ51" s="61" t="str">
        <f>IF(AND('Mapa final'!$Y$42="Muy Baja",'Mapa final'!$AA$42="Catastrófico"),CONCATENATE("R6C",'Mapa final'!$O$42),"")</f>
        <v/>
      </c>
      <c r="AK51" s="61" t="str">
        <f>IF(AND('Mapa final'!$Y$43="Muy Baja",'Mapa final'!$AA$43="Catastrófico"),CONCATENATE("R6C",'Mapa final'!$O$43),"")</f>
        <v/>
      </c>
      <c r="AL51" s="61" t="str">
        <f>IF(AND('Mapa final'!$Y$44="Muy Baja",'Mapa final'!$AA$44="Catastrófico"),CONCATENATE("R6C",'Mapa final'!$O$44),"")</f>
        <v/>
      </c>
      <c r="AM51" s="62"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54"/>
      <c r="C52" s="145"/>
      <c r="D52" s="146"/>
      <c r="E52" s="157"/>
      <c r="F52" s="145"/>
      <c r="G52" s="145"/>
      <c r="H52" s="145"/>
      <c r="I52" s="146"/>
      <c r="J52" s="81" t="str">
        <f>IF(AND('Mapa final'!$Y$46="Muy Baja",'Mapa final'!$AA$46="Leve"),CONCATENATE("R7C",'Mapa final'!$O$46),"")</f>
        <v/>
      </c>
      <c r="K52" s="82" t="str">
        <f>IF(AND('Mapa final'!$Y$47="Muy Baja",'Mapa final'!$AA$47="Leve"),CONCATENATE("R7C",'Mapa final'!$O$47),"")</f>
        <v/>
      </c>
      <c r="L52" s="82" t="str">
        <f>IF(AND('Mapa final'!$Y$48="Muy Baja",'Mapa final'!$AA$48="Leve"),CONCATENATE("R7C",'Mapa final'!$O$48),"")</f>
        <v/>
      </c>
      <c r="M52" s="82" t="str">
        <f>IF(AND('Mapa final'!$Y$49="Muy Baja",'Mapa final'!$AA$49="Leve"),CONCATENATE("R7C",'Mapa final'!$O$49),"")</f>
        <v/>
      </c>
      <c r="N52" s="82" t="str">
        <f>IF(AND('Mapa final'!$Y$50="Muy Baja",'Mapa final'!$AA$50="Leve"),CONCATENATE("R7C",'Mapa final'!$O$50),"")</f>
        <v/>
      </c>
      <c r="O52" s="83" t="str">
        <f>IF(AND('Mapa final'!$Y$51="Muy Baja",'Mapa final'!$AA$51="Leve"),CONCATENATE("R7C",'Mapa final'!$O$51),"")</f>
        <v/>
      </c>
      <c r="P52" s="81" t="str">
        <f>IF(AND('Mapa final'!$Y$46="Muy Baja",'Mapa final'!$AA$46="Menor"),CONCATENATE("R7C",'Mapa final'!$O$46),"")</f>
        <v/>
      </c>
      <c r="Q52" s="82" t="str">
        <f>IF(AND('Mapa final'!$Y$47="Muy Baja",'Mapa final'!$AA$47="Menor"),CONCATENATE("R7C",'Mapa final'!$O$47),"")</f>
        <v/>
      </c>
      <c r="R52" s="82" t="str">
        <f>IF(AND('Mapa final'!$Y$48="Muy Baja",'Mapa final'!$AA$48="Menor"),CONCATENATE("R7C",'Mapa final'!$O$48),"")</f>
        <v/>
      </c>
      <c r="S52" s="82" t="str">
        <f>IF(AND('Mapa final'!$Y$49="Muy Baja",'Mapa final'!$AA$49="Menor"),CONCATENATE("R7C",'Mapa final'!$O$49),"")</f>
        <v/>
      </c>
      <c r="T52" s="82" t="str">
        <f>IF(AND('Mapa final'!$Y$50="Muy Baja",'Mapa final'!$AA$50="Menor"),CONCATENATE("R7C",'Mapa final'!$O$50),"")</f>
        <v/>
      </c>
      <c r="U52" s="83" t="str">
        <f>IF(AND('Mapa final'!$Y$51="Muy Baja",'Mapa final'!$AA$51="Menor"),CONCATENATE("R7C",'Mapa final'!$O$51),"")</f>
        <v/>
      </c>
      <c r="V52" s="72" t="str">
        <f>IF(AND('Mapa final'!$Y$46="Muy Baja",'Mapa final'!$AA$46="Moderado"),CONCATENATE("R7C",'Mapa final'!$O$46),"")</f>
        <v/>
      </c>
      <c r="W52" s="73" t="str">
        <f>IF(AND('Mapa final'!$Y$47="Muy Baja",'Mapa final'!$AA$47="Moderado"),CONCATENATE("R7C",'Mapa final'!$O$47),"")</f>
        <v/>
      </c>
      <c r="X52" s="73" t="str">
        <f>IF(AND('Mapa final'!$Y$48="Muy Baja",'Mapa final'!$AA$48="Moderado"),CONCATENATE("R7C",'Mapa final'!$O$48),"")</f>
        <v/>
      </c>
      <c r="Y52" s="73" t="str">
        <f>IF(AND('Mapa final'!$Y$49="Muy Baja",'Mapa final'!$AA$49="Moderado"),CONCATENATE("R7C",'Mapa final'!$O$49),"")</f>
        <v/>
      </c>
      <c r="Z52" s="73" t="str">
        <f>IF(AND('Mapa final'!$Y$50="Muy Baja",'Mapa final'!$AA$50="Moderado"),CONCATENATE("R7C",'Mapa final'!$O$50),"")</f>
        <v/>
      </c>
      <c r="AA52" s="74" t="str">
        <f>IF(AND('Mapa final'!$Y$51="Muy Baja",'Mapa final'!$AA$51="Moderado"),CONCATENATE("R7C",'Mapa final'!$O$51),"")</f>
        <v/>
      </c>
      <c r="AB52" s="57" t="str">
        <f>IF(AND('Mapa final'!$Y$46="Muy Baja",'Mapa final'!$AA$46="Mayor"),CONCATENATE("R7C",'Mapa final'!$O$46),"")</f>
        <v/>
      </c>
      <c r="AC52" s="58"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9" t="str">
        <f>IF(AND('Mapa final'!$Y$51="Muy Baja",'Mapa final'!$AA$51="Mayor"),CONCATENATE("R7C",'Mapa final'!$O$51),"")</f>
        <v/>
      </c>
      <c r="AH52" s="60" t="str">
        <f>IF(AND('Mapa final'!$Y$46="Muy Baja",'Mapa final'!$AA$46="Catastrófico"),CONCATENATE("R7C",'Mapa final'!$O$46),"")</f>
        <v/>
      </c>
      <c r="AI52" s="61" t="str">
        <f>IF(AND('Mapa final'!$Y$47="Muy Baja",'Mapa final'!$AA$47="Catastrófico"),CONCATENATE("R7C",'Mapa final'!$O$47),"")</f>
        <v/>
      </c>
      <c r="AJ52" s="61" t="str">
        <f>IF(AND('Mapa final'!$Y$48="Muy Baja",'Mapa final'!$AA$48="Catastrófico"),CONCATENATE("R7C",'Mapa final'!$O$48),"")</f>
        <v/>
      </c>
      <c r="AK52" s="61" t="str">
        <f>IF(AND('Mapa final'!$Y$49="Muy Baja",'Mapa final'!$AA$49="Catastrófico"),CONCATENATE("R7C",'Mapa final'!$O$49),"")</f>
        <v/>
      </c>
      <c r="AL52" s="61" t="str">
        <f>IF(AND('Mapa final'!$Y$50="Muy Baja",'Mapa final'!$AA$50="Catastrófico"),CONCATENATE("R7C",'Mapa final'!$O$50),"")</f>
        <v/>
      </c>
      <c r="AM52" s="62"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54"/>
      <c r="C53" s="145"/>
      <c r="D53" s="146"/>
      <c r="E53" s="157"/>
      <c r="F53" s="145"/>
      <c r="G53" s="145"/>
      <c r="H53" s="145"/>
      <c r="I53" s="146"/>
      <c r="J53" s="81" t="str">
        <f>IF(AND('Mapa final'!$Y$52="Muy Baja",'Mapa final'!$AA$52="Leve"),CONCATENATE("R8C",'Mapa final'!$O$52),"")</f>
        <v/>
      </c>
      <c r="K53" s="82" t="str">
        <f>IF(AND('Mapa final'!$Y$53="Muy Baja",'Mapa final'!$AA$53="Leve"),CONCATENATE("R8C",'Mapa final'!$O$53),"")</f>
        <v/>
      </c>
      <c r="L53" s="82" t="str">
        <f>IF(AND('Mapa final'!$Y$54="Muy Baja",'Mapa final'!$AA$54="Leve"),CONCATENATE("R8C",'Mapa final'!$O$54),"")</f>
        <v/>
      </c>
      <c r="M53" s="82" t="str">
        <f>IF(AND('Mapa final'!$Y$55="Muy Baja",'Mapa final'!$AA$55="Leve"),CONCATENATE("R8C",'Mapa final'!$O$55),"")</f>
        <v/>
      </c>
      <c r="N53" s="82" t="str">
        <f>IF(AND('Mapa final'!$Y$56="Muy Baja",'Mapa final'!$AA$56="Leve"),CONCATENATE("R8C",'Mapa final'!$O$56),"")</f>
        <v/>
      </c>
      <c r="O53" s="83" t="str">
        <f>IF(AND('Mapa final'!$Y$57="Muy Baja",'Mapa final'!$AA$57="Leve"),CONCATENATE("R8C",'Mapa final'!$O$57),"")</f>
        <v/>
      </c>
      <c r="P53" s="81" t="str">
        <f>IF(AND('Mapa final'!$Y$52="Muy Baja",'Mapa final'!$AA$52="Menor"),CONCATENATE("R8C",'Mapa final'!$O$52),"")</f>
        <v/>
      </c>
      <c r="Q53" s="82" t="str">
        <f>IF(AND('Mapa final'!$Y$53="Muy Baja",'Mapa final'!$AA$53="Menor"),CONCATENATE("R8C",'Mapa final'!$O$53),"")</f>
        <v/>
      </c>
      <c r="R53" s="82" t="str">
        <f>IF(AND('Mapa final'!$Y$54="Muy Baja",'Mapa final'!$AA$54="Menor"),CONCATENATE("R8C",'Mapa final'!$O$54),"")</f>
        <v/>
      </c>
      <c r="S53" s="82" t="str">
        <f>IF(AND('Mapa final'!$Y$55="Muy Baja",'Mapa final'!$AA$55="Menor"),CONCATENATE("R8C",'Mapa final'!$O$55),"")</f>
        <v/>
      </c>
      <c r="T53" s="82" t="str">
        <f>IF(AND('Mapa final'!$Y$56="Muy Baja",'Mapa final'!$AA$56="Menor"),CONCATENATE("R8C",'Mapa final'!$O$56),"")</f>
        <v/>
      </c>
      <c r="U53" s="83" t="str">
        <f>IF(AND('Mapa final'!$Y$57="Muy Baja",'Mapa final'!$AA$57="Menor"),CONCATENATE("R8C",'Mapa final'!$O$57),"")</f>
        <v/>
      </c>
      <c r="V53" s="72" t="str">
        <f>IF(AND('Mapa final'!$Y$52="Muy Baja",'Mapa final'!$AA$52="Moderado"),CONCATENATE("R8C",'Mapa final'!$O$52),"")</f>
        <v/>
      </c>
      <c r="W53" s="73" t="str">
        <f>IF(AND('Mapa final'!$Y$53="Muy Baja",'Mapa final'!$AA$53="Moderado"),CONCATENATE("R8C",'Mapa final'!$O$53),"")</f>
        <v/>
      </c>
      <c r="X53" s="73" t="str">
        <f>IF(AND('Mapa final'!$Y$54="Muy Baja",'Mapa final'!$AA$54="Moderado"),CONCATENATE("R8C",'Mapa final'!$O$54),"")</f>
        <v/>
      </c>
      <c r="Y53" s="73" t="str">
        <f>IF(AND('Mapa final'!$Y$55="Muy Baja",'Mapa final'!$AA$55="Moderado"),CONCATENATE("R8C",'Mapa final'!$O$55),"")</f>
        <v/>
      </c>
      <c r="Z53" s="73" t="str">
        <f>IF(AND('Mapa final'!$Y$56="Muy Baja",'Mapa final'!$AA$56="Moderado"),CONCATENATE("R8C",'Mapa final'!$O$56),"")</f>
        <v/>
      </c>
      <c r="AA53" s="74" t="str">
        <f>IF(AND('Mapa final'!$Y$57="Muy Baja",'Mapa final'!$AA$57="Moderado"),CONCATENATE("R8C",'Mapa final'!$O$57),"")</f>
        <v/>
      </c>
      <c r="AB53" s="57" t="str">
        <f>IF(AND('Mapa final'!$Y$52="Muy Baja",'Mapa final'!$AA$52="Mayor"),CONCATENATE("R8C",'Mapa final'!$O$52),"")</f>
        <v/>
      </c>
      <c r="AC53" s="58"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9" t="str">
        <f>IF(AND('Mapa final'!$Y$57="Muy Baja",'Mapa final'!$AA$57="Mayor"),CONCATENATE("R8C",'Mapa final'!$O$57),"")</f>
        <v/>
      </c>
      <c r="AH53" s="60" t="str">
        <f>IF(AND('Mapa final'!$Y$52="Muy Baja",'Mapa final'!$AA$52="Catastrófico"),CONCATENATE("R8C",'Mapa final'!$O$52),"")</f>
        <v/>
      </c>
      <c r="AI53" s="61" t="str">
        <f>IF(AND('Mapa final'!$Y$53="Muy Baja",'Mapa final'!$AA$53="Catastrófico"),CONCATENATE("R8C",'Mapa final'!$O$53),"")</f>
        <v/>
      </c>
      <c r="AJ53" s="61" t="str">
        <f>IF(AND('Mapa final'!$Y$54="Muy Baja",'Mapa final'!$AA$54="Catastrófico"),CONCATENATE("R8C",'Mapa final'!$O$54),"")</f>
        <v/>
      </c>
      <c r="AK53" s="61" t="str">
        <f>IF(AND('Mapa final'!$Y$55="Muy Baja",'Mapa final'!$AA$55="Catastrófico"),CONCATENATE("R8C",'Mapa final'!$O$55),"")</f>
        <v/>
      </c>
      <c r="AL53" s="61" t="str">
        <f>IF(AND('Mapa final'!$Y$56="Muy Baja",'Mapa final'!$AA$56="Catastrófico"),CONCATENATE("R8C",'Mapa final'!$O$56),"")</f>
        <v/>
      </c>
      <c r="AM53" s="62"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54"/>
      <c r="C54" s="145"/>
      <c r="D54" s="146"/>
      <c r="E54" s="157"/>
      <c r="F54" s="145"/>
      <c r="G54" s="145"/>
      <c r="H54" s="145"/>
      <c r="I54" s="146"/>
      <c r="J54" s="81" t="str">
        <f>IF(AND('Mapa final'!$Y$58="Muy Baja",'Mapa final'!$AA$58="Leve"),CONCATENATE("R9C",'Mapa final'!$O$58),"")</f>
        <v/>
      </c>
      <c r="K54" s="82" t="str">
        <f>IF(AND('Mapa final'!$Y$59="Muy Baja",'Mapa final'!$AA$59="Leve"),CONCATENATE("R9C",'Mapa final'!$O$59),"")</f>
        <v/>
      </c>
      <c r="L54" s="82" t="str">
        <f>IF(AND('Mapa final'!$Y$60="Muy Baja",'Mapa final'!$AA$60="Leve"),CONCATENATE("R9C",'Mapa final'!$O$60),"")</f>
        <v/>
      </c>
      <c r="M54" s="82" t="str">
        <f>IF(AND('Mapa final'!$Y$61="Muy Baja",'Mapa final'!$AA$61="Leve"),CONCATENATE("R9C",'Mapa final'!$O$61),"")</f>
        <v/>
      </c>
      <c r="N54" s="82" t="str">
        <f>IF(AND('Mapa final'!$Y$62="Muy Baja",'Mapa final'!$AA$62="Leve"),CONCATENATE("R9C",'Mapa final'!$O$62),"")</f>
        <v/>
      </c>
      <c r="O54" s="83" t="str">
        <f>IF(AND('Mapa final'!$Y$63="Muy Baja",'Mapa final'!$AA$63="Leve"),CONCATENATE("R9C",'Mapa final'!$O$63),"")</f>
        <v/>
      </c>
      <c r="P54" s="81" t="str">
        <f>IF(AND('Mapa final'!$Y$58="Muy Baja",'Mapa final'!$AA$58="Menor"),CONCATENATE("R9C",'Mapa final'!$O$58),"")</f>
        <v/>
      </c>
      <c r="Q54" s="82" t="str">
        <f>IF(AND('Mapa final'!$Y$59="Muy Baja",'Mapa final'!$AA$59="Menor"),CONCATENATE("R9C",'Mapa final'!$O$59),"")</f>
        <v/>
      </c>
      <c r="R54" s="82" t="str">
        <f>IF(AND('Mapa final'!$Y$60="Muy Baja",'Mapa final'!$AA$60="Menor"),CONCATENATE("R9C",'Mapa final'!$O$60),"")</f>
        <v/>
      </c>
      <c r="S54" s="82" t="str">
        <f>IF(AND('Mapa final'!$Y$61="Muy Baja",'Mapa final'!$AA$61="Menor"),CONCATENATE("R9C",'Mapa final'!$O$61),"")</f>
        <v/>
      </c>
      <c r="T54" s="82" t="str">
        <f>IF(AND('Mapa final'!$Y$62="Muy Baja",'Mapa final'!$AA$62="Menor"),CONCATENATE("R9C",'Mapa final'!$O$62),"")</f>
        <v/>
      </c>
      <c r="U54" s="83" t="str">
        <f>IF(AND('Mapa final'!$Y$63="Muy Baja",'Mapa final'!$AA$63="Menor"),CONCATENATE("R9C",'Mapa final'!$O$63),"")</f>
        <v/>
      </c>
      <c r="V54" s="72" t="str">
        <f>IF(AND('Mapa final'!$Y$58="Muy Baja",'Mapa final'!$AA$58="Moderado"),CONCATENATE("R9C",'Mapa final'!$O$58),"")</f>
        <v/>
      </c>
      <c r="W54" s="73" t="str">
        <f>IF(AND('Mapa final'!$Y$59="Muy Baja",'Mapa final'!$AA$59="Moderado"),CONCATENATE("R9C",'Mapa final'!$O$59),"")</f>
        <v/>
      </c>
      <c r="X54" s="73" t="str">
        <f>IF(AND('Mapa final'!$Y$60="Muy Baja",'Mapa final'!$AA$60="Moderado"),CONCATENATE("R9C",'Mapa final'!$O$60),"")</f>
        <v/>
      </c>
      <c r="Y54" s="73" t="str">
        <f>IF(AND('Mapa final'!$Y$61="Muy Baja",'Mapa final'!$AA$61="Moderado"),CONCATENATE("R9C",'Mapa final'!$O$61),"")</f>
        <v/>
      </c>
      <c r="Z54" s="73" t="str">
        <f>IF(AND('Mapa final'!$Y$62="Muy Baja",'Mapa final'!$AA$62="Moderado"),CONCATENATE("R9C",'Mapa final'!$O$62),"")</f>
        <v/>
      </c>
      <c r="AA54" s="74" t="str">
        <f>IF(AND('Mapa final'!$Y$63="Muy Baja",'Mapa final'!$AA$63="Moderado"),CONCATENATE("R9C",'Mapa final'!$O$63),"")</f>
        <v/>
      </c>
      <c r="AB54" s="57" t="str">
        <f>IF(AND('Mapa final'!$Y$58="Muy Baja",'Mapa final'!$AA$58="Mayor"),CONCATENATE("R9C",'Mapa final'!$O$58),"")</f>
        <v/>
      </c>
      <c r="AC54" s="58"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9" t="str">
        <f>IF(AND('Mapa final'!$Y$63="Muy Baja",'Mapa final'!$AA$63="Mayor"),CONCATENATE("R9C",'Mapa final'!$O$63),"")</f>
        <v/>
      </c>
      <c r="AH54" s="60" t="str">
        <f>IF(AND('Mapa final'!$Y$58="Muy Baja",'Mapa final'!$AA$58="Catastrófico"),CONCATENATE("R9C",'Mapa final'!$O$58),"")</f>
        <v/>
      </c>
      <c r="AI54" s="61" t="str">
        <f>IF(AND('Mapa final'!$Y$59="Muy Baja",'Mapa final'!$AA$59="Catastrófico"),CONCATENATE("R9C",'Mapa final'!$O$59),"")</f>
        <v/>
      </c>
      <c r="AJ54" s="61" t="str">
        <f>IF(AND('Mapa final'!$Y$60="Muy Baja",'Mapa final'!$AA$60="Catastrófico"),CONCATENATE("R9C",'Mapa final'!$O$60),"")</f>
        <v/>
      </c>
      <c r="AK54" s="61" t="str">
        <f>IF(AND('Mapa final'!$Y$61="Muy Baja",'Mapa final'!$AA$61="Catastrófico"),CONCATENATE("R9C",'Mapa final'!$O$61),"")</f>
        <v/>
      </c>
      <c r="AL54" s="61" t="str">
        <f>IF(AND('Mapa final'!$Y$62="Muy Baja",'Mapa final'!$AA$62="Catastrófico"),CONCATENATE("R9C",'Mapa final'!$O$62),"")</f>
        <v/>
      </c>
      <c r="AM54" s="62"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11"/>
      <c r="C55" s="256"/>
      <c r="D55" s="212"/>
      <c r="E55" s="223"/>
      <c r="F55" s="247"/>
      <c r="G55" s="247"/>
      <c r="H55" s="247"/>
      <c r="I55" s="226"/>
      <c r="J55" s="84" t="str">
        <f>IF(AND('Mapa final'!$Y$64="Muy Baja",'Mapa final'!$AA$64="Leve"),CONCATENATE("R10C",'Mapa final'!$O$64),"")</f>
        <v/>
      </c>
      <c r="K55" s="85" t="str">
        <f>IF(AND('Mapa final'!$Y$65="Muy Baja",'Mapa final'!$AA$65="Leve"),CONCATENATE("R10C",'Mapa final'!$O$65),"")</f>
        <v/>
      </c>
      <c r="L55" s="85" t="str">
        <f>IF(AND('Mapa final'!$Y$66="Muy Baja",'Mapa final'!$AA$66="Leve"),CONCATENATE("R10C",'Mapa final'!$O$66),"")</f>
        <v/>
      </c>
      <c r="M55" s="85" t="str">
        <f>IF(AND('Mapa final'!$Y$67="Muy Baja",'Mapa final'!$AA$67="Leve"),CONCATENATE("R10C",'Mapa final'!$O$67),"")</f>
        <v/>
      </c>
      <c r="N55" s="85" t="str">
        <f>IF(AND('Mapa final'!$Y$68="Muy Baja",'Mapa final'!$AA$68="Leve"),CONCATENATE("R10C",'Mapa final'!$O$68),"")</f>
        <v/>
      </c>
      <c r="O55" s="86" t="str">
        <f>IF(AND('Mapa final'!$Y$69="Muy Baja",'Mapa final'!$AA$69="Leve"),CONCATENATE("R10C",'Mapa final'!$O$69),"")</f>
        <v/>
      </c>
      <c r="P55" s="84" t="str">
        <f>IF(AND('Mapa final'!$Y$64="Muy Baja",'Mapa final'!$AA$64="Menor"),CONCATENATE("R10C",'Mapa final'!$O$64),"")</f>
        <v/>
      </c>
      <c r="Q55" s="85" t="str">
        <f>IF(AND('Mapa final'!$Y$65="Muy Baja",'Mapa final'!$AA$65="Menor"),CONCATENATE("R10C",'Mapa final'!$O$65),"")</f>
        <v/>
      </c>
      <c r="R55" s="85" t="str">
        <f>IF(AND('Mapa final'!$Y$66="Muy Baja",'Mapa final'!$AA$66="Menor"),CONCATENATE("R10C",'Mapa final'!$O$66),"")</f>
        <v/>
      </c>
      <c r="S55" s="85" t="str">
        <f>IF(AND('Mapa final'!$Y$67="Muy Baja",'Mapa final'!$AA$67="Menor"),CONCATENATE("R10C",'Mapa final'!$O$67),"")</f>
        <v/>
      </c>
      <c r="T55" s="85" t="str">
        <f>IF(AND('Mapa final'!$Y$68="Muy Baja",'Mapa final'!$AA$68="Menor"),CONCATENATE("R10C",'Mapa final'!$O$68),"")</f>
        <v/>
      </c>
      <c r="U55" s="86" t="str">
        <f>IF(AND('Mapa final'!$Y$69="Muy Baja",'Mapa final'!$AA$69="Menor"),CONCATENATE("R10C",'Mapa final'!$O$69),"")</f>
        <v/>
      </c>
      <c r="V55" s="75" t="str">
        <f>IF(AND('Mapa final'!$Y$64="Muy Baja",'Mapa final'!$AA$64="Moderado"),CONCATENATE("R10C",'Mapa final'!$O$64),"")</f>
        <v/>
      </c>
      <c r="W55" s="76" t="str">
        <f>IF(AND('Mapa final'!$Y$65="Muy Baja",'Mapa final'!$AA$65="Moderado"),CONCATENATE("R10C",'Mapa final'!$O$65),"")</f>
        <v/>
      </c>
      <c r="X55" s="76" t="str">
        <f>IF(AND('Mapa final'!$Y$66="Muy Baja",'Mapa final'!$AA$66="Moderado"),CONCATENATE("R10C",'Mapa final'!$O$66),"")</f>
        <v/>
      </c>
      <c r="Y55" s="76" t="str">
        <f>IF(AND('Mapa final'!$Y$67="Muy Baja",'Mapa final'!$AA$67="Moderado"),CONCATENATE("R10C",'Mapa final'!$O$67),"")</f>
        <v/>
      </c>
      <c r="Z55" s="76" t="str">
        <f>IF(AND('Mapa final'!$Y$68="Muy Baja",'Mapa final'!$AA$68="Moderado"),CONCATENATE("R10C",'Mapa final'!$O$68),"")</f>
        <v/>
      </c>
      <c r="AA55" s="77" t="str">
        <f>IF(AND('Mapa final'!$Y$69="Muy Baja",'Mapa final'!$AA$69="Moderado"),CONCATENATE("R10C",'Mapa final'!$O$69),"")</f>
        <v/>
      </c>
      <c r="AB55" s="63" t="str">
        <f>IF(AND('Mapa final'!$Y$64="Muy Baja",'Mapa final'!$AA$64="Mayor"),CONCATENATE("R10C",'Mapa final'!$O$64),"")</f>
        <v/>
      </c>
      <c r="AC55" s="64" t="str">
        <f>IF(AND('Mapa final'!$Y$65="Muy Baja",'Mapa final'!$AA$65="Mayor"),CONCATENATE("R10C",'Mapa final'!$O$65),"")</f>
        <v/>
      </c>
      <c r="AD55" s="64" t="str">
        <f>IF(AND('Mapa final'!$Y$66="Muy Baja",'Mapa final'!$AA$66="Mayor"),CONCATENATE("R10C",'Mapa final'!$O$66),"")</f>
        <v/>
      </c>
      <c r="AE55" s="64" t="str">
        <f>IF(AND('Mapa final'!$Y$67="Muy Baja",'Mapa final'!$AA$67="Mayor"),CONCATENATE("R10C",'Mapa final'!$O$67),"")</f>
        <v/>
      </c>
      <c r="AF55" s="64" t="str">
        <f>IF(AND('Mapa final'!$Y$68="Muy Baja",'Mapa final'!$AA$68="Mayor"),CONCATENATE("R10C",'Mapa final'!$O$68),"")</f>
        <v/>
      </c>
      <c r="AG55" s="65" t="str">
        <f>IF(AND('Mapa final'!$Y$69="Muy Baja",'Mapa final'!$AA$69="Mayor"),CONCATENATE("R10C",'Mapa final'!$O$69),"")</f>
        <v/>
      </c>
      <c r="AH55" s="66" t="str">
        <f>IF(AND('Mapa final'!$Y$64="Muy Baja",'Mapa final'!$AA$64="Catastrófico"),CONCATENATE("R10C",'Mapa final'!$O$64),"")</f>
        <v/>
      </c>
      <c r="AI55" s="67" t="str">
        <f>IF(AND('Mapa final'!$Y$65="Muy Baja",'Mapa final'!$AA$65="Catastrófico"),CONCATENATE("R10C",'Mapa final'!$O$65),"")</f>
        <v/>
      </c>
      <c r="AJ55" s="67" t="str">
        <f>IF(AND('Mapa final'!$Y$66="Muy Baja",'Mapa final'!$AA$66="Catastrófico"),CONCATENATE("R10C",'Mapa final'!$O$66),"")</f>
        <v/>
      </c>
      <c r="AK55" s="67" t="str">
        <f>IF(AND('Mapa final'!$Y$67="Muy Baja",'Mapa final'!$AA$67="Catastrófico"),CONCATENATE("R10C",'Mapa final'!$O$67),"")</f>
        <v/>
      </c>
      <c r="AL55" s="67" t="str">
        <f>IF(AND('Mapa final'!$Y$68="Muy Baja",'Mapa final'!$AA$68="Catastrófico"),CONCATENATE("R10C",'Mapa final'!$O$68),"")</f>
        <v/>
      </c>
      <c r="AM55" s="68"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2" t="s">
        <v>121</v>
      </c>
      <c r="K56" s="246"/>
      <c r="L56" s="246"/>
      <c r="M56" s="246"/>
      <c r="N56" s="246"/>
      <c r="O56" s="228"/>
      <c r="P56" s="262" t="s">
        <v>122</v>
      </c>
      <c r="Q56" s="246"/>
      <c r="R56" s="246"/>
      <c r="S56" s="246"/>
      <c r="T56" s="246"/>
      <c r="U56" s="228"/>
      <c r="V56" s="262" t="s">
        <v>123</v>
      </c>
      <c r="W56" s="246"/>
      <c r="X56" s="246"/>
      <c r="Y56" s="246"/>
      <c r="Z56" s="246"/>
      <c r="AA56" s="228"/>
      <c r="AB56" s="262" t="s">
        <v>124</v>
      </c>
      <c r="AC56" s="246"/>
      <c r="AD56" s="246"/>
      <c r="AE56" s="246"/>
      <c r="AF56" s="246"/>
      <c r="AG56" s="228"/>
      <c r="AH56" s="262" t="s">
        <v>125</v>
      </c>
      <c r="AI56" s="246"/>
      <c r="AJ56" s="246"/>
      <c r="AK56" s="246"/>
      <c r="AL56" s="246"/>
      <c r="AM56" s="228"/>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7"/>
      <c r="K57" s="145"/>
      <c r="L57" s="145"/>
      <c r="M57" s="145"/>
      <c r="N57" s="145"/>
      <c r="O57" s="146"/>
      <c r="P57" s="157"/>
      <c r="Q57" s="145"/>
      <c r="R57" s="145"/>
      <c r="S57" s="145"/>
      <c r="T57" s="145"/>
      <c r="U57" s="146"/>
      <c r="V57" s="157"/>
      <c r="W57" s="145"/>
      <c r="X57" s="145"/>
      <c r="Y57" s="145"/>
      <c r="Z57" s="145"/>
      <c r="AA57" s="146"/>
      <c r="AB57" s="157"/>
      <c r="AC57" s="145"/>
      <c r="AD57" s="145"/>
      <c r="AE57" s="145"/>
      <c r="AF57" s="145"/>
      <c r="AG57" s="146"/>
      <c r="AH57" s="157"/>
      <c r="AI57" s="145"/>
      <c r="AJ57" s="145"/>
      <c r="AK57" s="145"/>
      <c r="AL57" s="145"/>
      <c r="AM57" s="146"/>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7"/>
      <c r="K58" s="145"/>
      <c r="L58" s="145"/>
      <c r="M58" s="145"/>
      <c r="N58" s="145"/>
      <c r="O58" s="146"/>
      <c r="P58" s="157"/>
      <c r="Q58" s="145"/>
      <c r="R58" s="145"/>
      <c r="S58" s="145"/>
      <c r="T58" s="145"/>
      <c r="U58" s="146"/>
      <c r="V58" s="157"/>
      <c r="W58" s="145"/>
      <c r="X58" s="145"/>
      <c r="Y58" s="145"/>
      <c r="Z58" s="145"/>
      <c r="AA58" s="146"/>
      <c r="AB58" s="157"/>
      <c r="AC58" s="145"/>
      <c r="AD58" s="145"/>
      <c r="AE58" s="145"/>
      <c r="AF58" s="145"/>
      <c r="AG58" s="146"/>
      <c r="AH58" s="157"/>
      <c r="AI58" s="145"/>
      <c r="AJ58" s="145"/>
      <c r="AK58" s="145"/>
      <c r="AL58" s="145"/>
      <c r="AM58" s="146"/>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7"/>
      <c r="K59" s="145"/>
      <c r="L59" s="145"/>
      <c r="M59" s="145"/>
      <c r="N59" s="145"/>
      <c r="O59" s="146"/>
      <c r="P59" s="157"/>
      <c r="Q59" s="145"/>
      <c r="R59" s="145"/>
      <c r="S59" s="145"/>
      <c r="T59" s="145"/>
      <c r="U59" s="146"/>
      <c r="V59" s="157"/>
      <c r="W59" s="145"/>
      <c r="X59" s="145"/>
      <c r="Y59" s="145"/>
      <c r="Z59" s="145"/>
      <c r="AA59" s="146"/>
      <c r="AB59" s="157"/>
      <c r="AC59" s="145"/>
      <c r="AD59" s="145"/>
      <c r="AE59" s="145"/>
      <c r="AF59" s="145"/>
      <c r="AG59" s="146"/>
      <c r="AH59" s="157"/>
      <c r="AI59" s="145"/>
      <c r="AJ59" s="145"/>
      <c r="AK59" s="145"/>
      <c r="AL59" s="145"/>
      <c r="AM59" s="146"/>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7"/>
      <c r="K60" s="145"/>
      <c r="L60" s="145"/>
      <c r="M60" s="145"/>
      <c r="N60" s="145"/>
      <c r="O60" s="146"/>
      <c r="P60" s="157"/>
      <c r="Q60" s="145"/>
      <c r="R60" s="145"/>
      <c r="S60" s="145"/>
      <c r="T60" s="145"/>
      <c r="U60" s="146"/>
      <c r="V60" s="157"/>
      <c r="W60" s="145"/>
      <c r="X60" s="145"/>
      <c r="Y60" s="145"/>
      <c r="Z60" s="145"/>
      <c r="AA60" s="146"/>
      <c r="AB60" s="157"/>
      <c r="AC60" s="145"/>
      <c r="AD60" s="145"/>
      <c r="AE60" s="145"/>
      <c r="AF60" s="145"/>
      <c r="AG60" s="146"/>
      <c r="AH60" s="157"/>
      <c r="AI60" s="145"/>
      <c r="AJ60" s="145"/>
      <c r="AK60" s="145"/>
      <c r="AL60" s="145"/>
      <c r="AM60" s="146"/>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3"/>
      <c r="K61" s="247"/>
      <c r="L61" s="247"/>
      <c r="M61" s="247"/>
      <c r="N61" s="247"/>
      <c r="O61" s="226"/>
      <c r="P61" s="223"/>
      <c r="Q61" s="247"/>
      <c r="R61" s="247"/>
      <c r="S61" s="247"/>
      <c r="T61" s="247"/>
      <c r="U61" s="226"/>
      <c r="V61" s="223"/>
      <c r="W61" s="247"/>
      <c r="X61" s="247"/>
      <c r="Y61" s="247"/>
      <c r="Z61" s="247"/>
      <c r="AA61" s="226"/>
      <c r="AB61" s="223"/>
      <c r="AC61" s="247"/>
      <c r="AD61" s="247"/>
      <c r="AE61" s="247"/>
      <c r="AF61" s="247"/>
      <c r="AG61" s="226"/>
      <c r="AH61" s="223"/>
      <c r="AI61" s="247"/>
      <c r="AJ61" s="247"/>
      <c r="AK61" s="247"/>
      <c r="AL61" s="247"/>
      <c r="AM61" s="226"/>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1"/>
      <c r="AV63" s="1"/>
      <c r="AW63" s="1"/>
      <c r="AX63" s="1"/>
      <c r="AY63" s="1"/>
      <c r="AZ63" s="1"/>
      <c r="BA63" s="1"/>
      <c r="BB63" s="1"/>
      <c r="BC63" s="1"/>
      <c r="BD63" s="1"/>
      <c r="BE63" s="1"/>
      <c r="BF63" s="1"/>
      <c r="BG63" s="1"/>
      <c r="BH63" s="1"/>
    </row>
    <row r="64" spans="1:61" ht="15" customHeight="1" x14ac:dyDescent="0.25">
      <c r="A64" s="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zoomScale="70" zoomScaleNormal="70"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64" t="s">
        <v>127</v>
      </c>
      <c r="C1" s="145"/>
      <c r="D1" s="145"/>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88"/>
      <c r="C3" s="89" t="s">
        <v>128</v>
      </c>
      <c r="D3" s="89" t="s">
        <v>129</v>
      </c>
      <c r="E3" s="1"/>
      <c r="F3" s="1"/>
      <c r="G3" s="1"/>
      <c r="H3" s="1"/>
      <c r="I3" s="1"/>
      <c r="J3" s="1"/>
      <c r="K3" s="1"/>
      <c r="L3" s="1"/>
      <c r="M3" s="1"/>
      <c r="N3" s="1"/>
      <c r="O3" s="1"/>
      <c r="P3" s="1"/>
      <c r="Q3" s="1"/>
      <c r="R3" s="1"/>
      <c r="S3" s="1"/>
      <c r="T3" s="1"/>
      <c r="U3" s="1"/>
    </row>
    <row r="4" spans="1:21" ht="33.75" x14ac:dyDescent="0.25">
      <c r="A4" s="90" t="s">
        <v>130</v>
      </c>
      <c r="B4" s="91" t="s">
        <v>131</v>
      </c>
      <c r="C4" s="92" t="s">
        <v>132</v>
      </c>
      <c r="D4" s="93" t="s">
        <v>133</v>
      </c>
      <c r="E4" s="1"/>
      <c r="F4" s="1"/>
      <c r="G4" s="1"/>
      <c r="H4" s="1"/>
      <c r="I4" s="1"/>
      <c r="J4" s="1"/>
      <c r="K4" s="1"/>
      <c r="L4" s="1"/>
      <c r="M4" s="1"/>
      <c r="N4" s="1"/>
      <c r="O4" s="1"/>
      <c r="P4" s="1"/>
      <c r="Q4" s="1"/>
      <c r="R4" s="1"/>
      <c r="S4" s="1"/>
      <c r="T4" s="1"/>
      <c r="U4" s="1"/>
    </row>
    <row r="5" spans="1:21" ht="67.5" x14ac:dyDescent="0.25">
      <c r="A5" s="90" t="s">
        <v>134</v>
      </c>
      <c r="B5" s="94" t="s">
        <v>135</v>
      </c>
      <c r="C5" s="95" t="s">
        <v>136</v>
      </c>
      <c r="D5" s="96" t="s">
        <v>137</v>
      </c>
      <c r="E5" s="1"/>
      <c r="F5" s="1"/>
      <c r="G5" s="1"/>
      <c r="H5" s="1"/>
      <c r="I5" s="1"/>
      <c r="J5" s="1"/>
      <c r="K5" s="1"/>
      <c r="L5" s="1"/>
      <c r="M5" s="1"/>
      <c r="N5" s="1"/>
      <c r="O5" s="1"/>
      <c r="P5" s="1"/>
      <c r="Q5" s="1"/>
      <c r="R5" s="1"/>
      <c r="S5" s="1"/>
      <c r="T5" s="1"/>
      <c r="U5" s="1"/>
    </row>
    <row r="6" spans="1:21" ht="67.5" x14ac:dyDescent="0.25">
      <c r="A6" s="90" t="s">
        <v>117</v>
      </c>
      <c r="B6" s="97" t="s">
        <v>138</v>
      </c>
      <c r="C6" s="95" t="s">
        <v>139</v>
      </c>
      <c r="D6" s="96" t="s">
        <v>140</v>
      </c>
      <c r="E6" s="1"/>
      <c r="F6" s="1"/>
      <c r="G6" s="1"/>
      <c r="H6" s="1"/>
      <c r="I6" s="1"/>
      <c r="J6" s="1"/>
      <c r="K6" s="1"/>
      <c r="L6" s="1"/>
      <c r="M6" s="1"/>
      <c r="N6" s="1"/>
      <c r="O6" s="1"/>
      <c r="P6" s="1"/>
      <c r="Q6" s="1"/>
      <c r="R6" s="1"/>
      <c r="S6" s="1"/>
      <c r="T6" s="1"/>
      <c r="U6" s="1"/>
    </row>
    <row r="7" spans="1:21" ht="101.25" x14ac:dyDescent="0.25">
      <c r="A7" s="90" t="s">
        <v>141</v>
      </c>
      <c r="B7" s="98" t="s">
        <v>142</v>
      </c>
      <c r="C7" s="95" t="s">
        <v>143</v>
      </c>
      <c r="D7" s="96" t="s">
        <v>144</v>
      </c>
      <c r="E7" s="1"/>
      <c r="F7" s="1"/>
      <c r="G7" s="1"/>
      <c r="H7" s="1"/>
      <c r="I7" s="1"/>
      <c r="J7" s="1"/>
      <c r="K7" s="1"/>
      <c r="L7" s="1"/>
      <c r="M7" s="1"/>
      <c r="N7" s="1"/>
      <c r="O7" s="1"/>
      <c r="P7" s="1"/>
      <c r="Q7" s="1"/>
      <c r="R7" s="1"/>
      <c r="S7" s="1"/>
      <c r="T7" s="1"/>
      <c r="U7" s="1"/>
    </row>
    <row r="8" spans="1:21" ht="67.5" x14ac:dyDescent="0.25">
      <c r="A8" s="90" t="s">
        <v>145</v>
      </c>
      <c r="B8" s="99" t="s">
        <v>146</v>
      </c>
      <c r="C8" s="95" t="s">
        <v>147</v>
      </c>
      <c r="D8" s="96" t="s">
        <v>148</v>
      </c>
      <c r="E8" s="1"/>
      <c r="F8" s="1"/>
      <c r="G8" s="1"/>
      <c r="H8" s="1"/>
      <c r="I8" s="1"/>
      <c r="J8" s="1"/>
      <c r="K8" s="1"/>
      <c r="L8" s="1"/>
      <c r="M8" s="1"/>
      <c r="N8" s="1"/>
      <c r="O8" s="1"/>
      <c r="P8" s="1"/>
      <c r="Q8" s="1"/>
      <c r="R8" s="1"/>
      <c r="S8" s="1"/>
      <c r="T8" s="1"/>
      <c r="U8" s="1"/>
    </row>
    <row r="9" spans="1:21" ht="20.25" x14ac:dyDescent="0.25">
      <c r="A9" s="90"/>
      <c r="B9" s="90"/>
      <c r="C9" s="100"/>
      <c r="D9" s="100"/>
      <c r="E9" s="1"/>
      <c r="F9" s="1"/>
      <c r="G9" s="1"/>
      <c r="H9" s="1"/>
      <c r="I9" s="1"/>
      <c r="J9" s="1"/>
      <c r="K9" s="1"/>
      <c r="L9" s="1"/>
      <c r="M9" s="1"/>
      <c r="N9" s="1"/>
      <c r="O9" s="1"/>
      <c r="P9" s="1"/>
      <c r="Q9" s="1"/>
      <c r="R9" s="1"/>
      <c r="S9" s="1"/>
      <c r="T9" s="1"/>
      <c r="U9" s="1"/>
    </row>
    <row r="10" spans="1:21" ht="16.5" x14ac:dyDescent="0.25">
      <c r="A10" s="90"/>
      <c r="B10" s="101"/>
      <c r="C10" s="101"/>
      <c r="D10" s="101"/>
      <c r="E10" s="1"/>
      <c r="F10" s="1"/>
      <c r="G10" s="1"/>
      <c r="H10" s="1"/>
      <c r="I10" s="1"/>
      <c r="J10" s="1"/>
      <c r="K10" s="1"/>
      <c r="L10" s="1"/>
      <c r="M10" s="1"/>
      <c r="N10" s="1"/>
      <c r="O10" s="1"/>
      <c r="P10" s="1"/>
      <c r="Q10" s="1"/>
      <c r="R10" s="1"/>
      <c r="S10" s="1"/>
      <c r="T10" s="1"/>
      <c r="U10" s="1"/>
    </row>
    <row r="11" spans="1:21" x14ac:dyDescent="0.25">
      <c r="A11" s="90"/>
      <c r="B11" s="90" t="s">
        <v>149</v>
      </c>
      <c r="C11" s="90" t="s">
        <v>150</v>
      </c>
      <c r="D11" s="90" t="s">
        <v>151</v>
      </c>
      <c r="E11" s="1"/>
      <c r="F11" s="1"/>
      <c r="G11" s="1"/>
      <c r="H11" s="1"/>
      <c r="I11" s="1"/>
      <c r="J11" s="1"/>
      <c r="K11" s="1"/>
      <c r="L11" s="1"/>
      <c r="M11" s="1"/>
      <c r="N11" s="1"/>
      <c r="O11" s="1"/>
      <c r="P11" s="1"/>
      <c r="Q11" s="1"/>
      <c r="R11" s="1"/>
      <c r="S11" s="1"/>
      <c r="T11" s="1"/>
      <c r="U11" s="1"/>
    </row>
    <row r="12" spans="1:21" x14ac:dyDescent="0.25">
      <c r="A12" s="90"/>
      <c r="B12" s="90" t="s">
        <v>152</v>
      </c>
      <c r="C12" s="90" t="s">
        <v>153</v>
      </c>
      <c r="D12" s="90" t="s">
        <v>154</v>
      </c>
      <c r="E12" s="1"/>
      <c r="F12" s="1"/>
      <c r="G12" s="1"/>
      <c r="H12" s="1"/>
      <c r="I12" s="1"/>
      <c r="J12" s="1"/>
      <c r="K12" s="1"/>
      <c r="L12" s="1"/>
      <c r="M12" s="1"/>
      <c r="N12" s="1"/>
      <c r="O12" s="1"/>
      <c r="P12" s="1"/>
      <c r="Q12" s="1"/>
      <c r="R12" s="1"/>
      <c r="S12" s="1"/>
      <c r="T12" s="1"/>
      <c r="U12" s="1"/>
    </row>
    <row r="13" spans="1:21" x14ac:dyDescent="0.25">
      <c r="A13" s="90"/>
      <c r="B13" s="90"/>
      <c r="C13" s="90" t="s">
        <v>155</v>
      </c>
      <c r="D13" s="90" t="s">
        <v>98</v>
      </c>
      <c r="E13" s="1"/>
      <c r="F13" s="1"/>
      <c r="G13" s="1"/>
      <c r="H13" s="1"/>
      <c r="I13" s="1"/>
      <c r="J13" s="1"/>
      <c r="K13" s="1"/>
      <c r="L13" s="1"/>
      <c r="M13" s="1"/>
      <c r="N13" s="1"/>
      <c r="O13" s="1"/>
      <c r="P13" s="1"/>
      <c r="Q13" s="1"/>
      <c r="R13" s="1"/>
      <c r="S13" s="1"/>
      <c r="T13" s="1"/>
      <c r="U13" s="1"/>
    </row>
    <row r="14" spans="1:21" x14ac:dyDescent="0.25">
      <c r="A14" s="90"/>
      <c r="B14" s="90"/>
      <c r="C14" s="90" t="s">
        <v>156</v>
      </c>
      <c r="D14" s="90" t="s">
        <v>157</v>
      </c>
      <c r="E14" s="1"/>
      <c r="F14" s="1"/>
      <c r="G14" s="1"/>
      <c r="H14" s="1"/>
      <c r="I14" s="1"/>
      <c r="J14" s="1"/>
      <c r="K14" s="1"/>
      <c r="L14" s="1"/>
      <c r="M14" s="1"/>
      <c r="N14" s="1"/>
      <c r="O14" s="1"/>
      <c r="P14" s="1"/>
      <c r="Q14" s="1"/>
      <c r="R14" s="1"/>
      <c r="S14" s="1"/>
      <c r="T14" s="1"/>
      <c r="U14" s="1"/>
    </row>
    <row r="15" spans="1:21" x14ac:dyDescent="0.25">
      <c r="A15" s="90"/>
      <c r="B15" s="90"/>
      <c r="C15" s="90" t="s">
        <v>158</v>
      </c>
      <c r="D15" s="90" t="s">
        <v>159</v>
      </c>
      <c r="E15" s="1"/>
      <c r="F15" s="1"/>
      <c r="G15" s="1"/>
      <c r="H15" s="1"/>
      <c r="I15" s="1"/>
      <c r="J15" s="1"/>
      <c r="K15" s="1"/>
      <c r="L15" s="1"/>
      <c r="M15" s="1"/>
      <c r="N15" s="1"/>
      <c r="O15" s="1"/>
      <c r="P15" s="1"/>
      <c r="Q15" s="1"/>
      <c r="R15" s="1"/>
      <c r="S15" s="1"/>
      <c r="T15" s="1"/>
      <c r="U15" s="1"/>
    </row>
    <row r="16" spans="1:21" x14ac:dyDescent="0.25">
      <c r="A16" s="90"/>
      <c r="B16" s="90"/>
      <c r="C16" s="90"/>
      <c r="D16" s="90"/>
      <c r="E16" s="1"/>
      <c r="F16" s="1"/>
      <c r="G16" s="1"/>
      <c r="H16" s="1"/>
      <c r="I16" s="1"/>
      <c r="J16" s="1"/>
      <c r="K16" s="1"/>
      <c r="L16" s="1"/>
      <c r="M16" s="1"/>
      <c r="N16" s="1"/>
      <c r="O16" s="1"/>
    </row>
    <row r="17" spans="1:15" x14ac:dyDescent="0.25">
      <c r="A17" s="90"/>
      <c r="B17" s="90"/>
      <c r="C17" s="90"/>
      <c r="D17" s="90"/>
      <c r="E17" s="1"/>
      <c r="F17" s="1"/>
      <c r="G17" s="1"/>
      <c r="H17" s="1"/>
      <c r="I17" s="1"/>
      <c r="J17" s="1"/>
      <c r="K17" s="1"/>
      <c r="L17" s="1"/>
      <c r="M17" s="1"/>
      <c r="N17" s="1"/>
      <c r="O17" s="1"/>
    </row>
    <row r="18" spans="1:15" x14ac:dyDescent="0.25">
      <c r="A18" s="90"/>
      <c r="B18" s="1"/>
      <c r="C18" s="1"/>
      <c r="D18" s="1"/>
      <c r="E18" s="1"/>
      <c r="F18" s="1"/>
      <c r="G18" s="1"/>
      <c r="H18" s="1"/>
      <c r="I18" s="1"/>
      <c r="J18" s="1"/>
      <c r="K18" s="1"/>
      <c r="L18" s="1"/>
      <c r="M18" s="1"/>
      <c r="N18" s="1"/>
      <c r="O18" s="1"/>
    </row>
    <row r="19" spans="1:15" x14ac:dyDescent="0.25">
      <c r="A19" s="90"/>
      <c r="B19" s="1"/>
      <c r="C19" s="1"/>
      <c r="D19" s="1"/>
      <c r="E19" s="1"/>
      <c r="F19" s="1"/>
      <c r="G19" s="1"/>
      <c r="H19" s="1"/>
      <c r="I19" s="1"/>
      <c r="J19" s="1"/>
      <c r="K19" s="1"/>
      <c r="L19" s="1"/>
      <c r="M19" s="1"/>
      <c r="N19" s="1"/>
      <c r="O19" s="1"/>
    </row>
    <row r="20" spans="1:15" x14ac:dyDescent="0.25">
      <c r="A20" s="90"/>
      <c r="B20" s="1"/>
      <c r="C20" s="1"/>
      <c r="D20" s="1"/>
      <c r="E20" s="1"/>
      <c r="F20" s="1"/>
      <c r="G20" s="1"/>
      <c r="H20" s="1"/>
      <c r="I20" s="1"/>
      <c r="J20" s="1"/>
      <c r="K20" s="1"/>
      <c r="L20" s="1"/>
      <c r="M20" s="1"/>
      <c r="N20" s="1"/>
      <c r="O20" s="1"/>
    </row>
    <row r="21" spans="1:15" ht="15.75" customHeight="1" x14ac:dyDescent="0.25">
      <c r="A21" s="90"/>
      <c r="B21" s="1"/>
      <c r="C21" s="1"/>
      <c r="D21" s="1"/>
      <c r="E21" s="1"/>
      <c r="F21" s="1"/>
      <c r="G21" s="1"/>
      <c r="H21" s="1"/>
      <c r="I21" s="1"/>
      <c r="J21" s="1"/>
      <c r="K21" s="1"/>
      <c r="L21" s="1"/>
      <c r="M21" s="1"/>
      <c r="N21" s="1"/>
      <c r="O21" s="1"/>
    </row>
    <row r="22" spans="1:15" ht="15.75" customHeight="1" x14ac:dyDescent="0.25">
      <c r="A22" s="90"/>
      <c r="B22" s="90"/>
      <c r="C22" s="100"/>
      <c r="D22" s="100"/>
      <c r="E22" s="1"/>
      <c r="F22" s="1"/>
      <c r="G22" s="1"/>
      <c r="H22" s="1"/>
      <c r="I22" s="1"/>
      <c r="J22" s="1"/>
      <c r="K22" s="1"/>
      <c r="L22" s="1"/>
      <c r="M22" s="1"/>
      <c r="N22" s="1"/>
      <c r="O22" s="1"/>
    </row>
    <row r="23" spans="1:15" ht="15.75" customHeight="1" x14ac:dyDescent="0.25">
      <c r="A23" s="90"/>
      <c r="B23" s="90"/>
      <c r="C23" s="100"/>
      <c r="D23" s="100"/>
      <c r="E23" s="1"/>
      <c r="F23" s="1"/>
      <c r="G23" s="1"/>
      <c r="H23" s="1"/>
      <c r="I23" s="1"/>
      <c r="J23" s="1"/>
      <c r="K23" s="1"/>
      <c r="L23" s="1"/>
      <c r="M23" s="1"/>
      <c r="N23" s="1"/>
      <c r="O23" s="1"/>
    </row>
    <row r="24" spans="1:15" ht="15.75" customHeight="1" x14ac:dyDescent="0.25">
      <c r="A24" s="90"/>
      <c r="B24" s="90"/>
      <c r="C24" s="100"/>
      <c r="D24" s="100"/>
      <c r="E24" s="1"/>
      <c r="F24" s="1"/>
      <c r="G24" s="1"/>
      <c r="H24" s="1"/>
      <c r="I24" s="1"/>
      <c r="J24" s="1"/>
      <c r="K24" s="1"/>
      <c r="L24" s="1"/>
      <c r="M24" s="1"/>
      <c r="N24" s="1"/>
      <c r="O24" s="1"/>
    </row>
    <row r="25" spans="1:15" ht="15.75" customHeight="1" x14ac:dyDescent="0.25">
      <c r="A25" s="90"/>
      <c r="B25" s="90"/>
      <c r="C25" s="100"/>
      <c r="D25" s="100"/>
      <c r="E25" s="1"/>
      <c r="F25" s="1"/>
      <c r="G25" s="1"/>
      <c r="H25" s="1"/>
      <c r="I25" s="1"/>
      <c r="J25" s="1"/>
      <c r="K25" s="1"/>
      <c r="L25" s="1"/>
      <c r="M25" s="1"/>
      <c r="N25" s="1"/>
      <c r="O25" s="1"/>
    </row>
    <row r="26" spans="1:15" ht="15.75" customHeight="1" x14ac:dyDescent="0.25">
      <c r="A26" s="90"/>
      <c r="B26" s="90"/>
      <c r="C26" s="100"/>
      <c r="D26" s="100"/>
      <c r="E26" s="1"/>
      <c r="F26" s="1"/>
      <c r="G26" s="1"/>
      <c r="H26" s="1"/>
      <c r="I26" s="1"/>
      <c r="J26" s="1"/>
      <c r="K26" s="1"/>
      <c r="L26" s="1"/>
      <c r="M26" s="1"/>
      <c r="N26" s="1"/>
      <c r="O26" s="1"/>
    </row>
    <row r="27" spans="1:15" ht="15.75" customHeight="1" x14ac:dyDescent="0.25">
      <c r="A27" s="90"/>
      <c r="B27" s="90"/>
      <c r="C27" s="100"/>
      <c r="D27" s="100"/>
      <c r="E27" s="1"/>
      <c r="F27" s="1"/>
      <c r="G27" s="1"/>
      <c r="H27" s="1"/>
      <c r="I27" s="1"/>
      <c r="J27" s="1"/>
      <c r="K27" s="1"/>
      <c r="L27" s="1"/>
      <c r="M27" s="1"/>
      <c r="N27" s="1"/>
      <c r="O27" s="1"/>
    </row>
    <row r="28" spans="1:15" ht="15.75" customHeight="1" x14ac:dyDescent="0.25">
      <c r="A28" s="90"/>
      <c r="B28" s="90"/>
      <c r="C28" s="100"/>
      <c r="D28" s="100"/>
      <c r="E28" s="1"/>
      <c r="F28" s="1"/>
      <c r="G28" s="1"/>
      <c r="H28" s="1"/>
      <c r="I28" s="1"/>
      <c r="J28" s="1"/>
      <c r="K28" s="1"/>
      <c r="L28" s="1"/>
      <c r="M28" s="1"/>
      <c r="N28" s="1"/>
      <c r="O28" s="1"/>
    </row>
    <row r="29" spans="1:15" ht="15.75" customHeight="1" x14ac:dyDescent="0.25">
      <c r="A29" s="90"/>
      <c r="B29" s="90"/>
      <c r="C29" s="100"/>
      <c r="D29" s="100"/>
      <c r="E29" s="1"/>
      <c r="F29" s="1"/>
      <c r="G29" s="1"/>
      <c r="H29" s="1"/>
      <c r="I29" s="1"/>
      <c r="J29" s="1"/>
      <c r="K29" s="1"/>
      <c r="L29" s="1"/>
      <c r="M29" s="1"/>
      <c r="N29" s="1"/>
      <c r="O29" s="1"/>
    </row>
    <row r="30" spans="1:15" ht="15.75" customHeight="1" x14ac:dyDescent="0.25">
      <c r="A30" s="90"/>
      <c r="B30" s="90"/>
      <c r="C30" s="100"/>
      <c r="D30" s="100"/>
      <c r="E30" s="1"/>
      <c r="F30" s="1"/>
      <c r="G30" s="1"/>
      <c r="H30" s="1"/>
      <c r="I30" s="1"/>
      <c r="J30" s="1"/>
      <c r="K30" s="1"/>
      <c r="L30" s="1"/>
      <c r="M30" s="1"/>
      <c r="N30" s="1"/>
      <c r="O30" s="1"/>
    </row>
    <row r="31" spans="1:15" ht="15.75" customHeight="1" x14ac:dyDescent="0.25">
      <c r="A31" s="90"/>
      <c r="B31" s="90"/>
      <c r="C31" s="100"/>
      <c r="D31" s="100"/>
      <c r="E31" s="1"/>
      <c r="F31" s="1"/>
      <c r="G31" s="1"/>
      <c r="H31" s="1"/>
      <c r="I31" s="1"/>
      <c r="J31" s="1"/>
      <c r="K31" s="1"/>
      <c r="L31" s="1"/>
      <c r="M31" s="1"/>
      <c r="N31" s="1"/>
      <c r="O31" s="1"/>
    </row>
    <row r="32" spans="1:15" ht="15.75" customHeight="1" x14ac:dyDescent="0.25">
      <c r="A32" s="90"/>
      <c r="B32" s="90"/>
      <c r="C32" s="100"/>
      <c r="D32" s="100"/>
      <c r="E32" s="1"/>
      <c r="F32" s="1"/>
      <c r="G32" s="1"/>
      <c r="H32" s="1"/>
      <c r="I32" s="1"/>
      <c r="J32" s="1"/>
      <c r="K32" s="1"/>
      <c r="L32" s="1"/>
      <c r="M32" s="1"/>
      <c r="N32" s="1"/>
      <c r="O32" s="1"/>
    </row>
    <row r="33" spans="1:15" ht="15.75" customHeight="1" x14ac:dyDescent="0.25">
      <c r="A33" s="90"/>
      <c r="B33" s="90"/>
      <c r="C33" s="100"/>
      <c r="D33" s="100"/>
      <c r="E33" s="1"/>
      <c r="F33" s="1"/>
      <c r="G33" s="1"/>
      <c r="H33" s="1"/>
      <c r="I33" s="1"/>
      <c r="J33" s="1"/>
      <c r="K33" s="1"/>
      <c r="L33" s="1"/>
      <c r="M33" s="1"/>
      <c r="N33" s="1"/>
      <c r="O33" s="1"/>
    </row>
    <row r="34" spans="1:15" ht="15.75" customHeight="1" x14ac:dyDescent="0.25">
      <c r="A34" s="90"/>
      <c r="B34" s="90"/>
      <c r="C34" s="100"/>
      <c r="D34" s="100"/>
      <c r="E34" s="1"/>
      <c r="F34" s="1"/>
      <c r="G34" s="1"/>
      <c r="H34" s="1"/>
      <c r="I34" s="1"/>
      <c r="J34" s="1"/>
      <c r="K34" s="1"/>
      <c r="L34" s="1"/>
      <c r="M34" s="1"/>
      <c r="N34" s="1"/>
      <c r="O34" s="1"/>
    </row>
    <row r="35" spans="1:15" ht="15.75" customHeight="1" x14ac:dyDescent="0.25">
      <c r="A35" s="90"/>
      <c r="B35" s="90"/>
      <c r="C35" s="100"/>
      <c r="D35" s="100"/>
      <c r="E35" s="1"/>
      <c r="F35" s="1"/>
      <c r="G35" s="1"/>
      <c r="H35" s="1"/>
      <c r="I35" s="1"/>
      <c r="J35" s="1"/>
      <c r="K35" s="1"/>
      <c r="L35" s="1"/>
      <c r="M35" s="1"/>
      <c r="N35" s="1"/>
      <c r="O35" s="1"/>
    </row>
    <row r="36" spans="1:15" ht="15.75" customHeight="1" x14ac:dyDescent="0.25">
      <c r="A36" s="90"/>
      <c r="B36" s="90"/>
      <c r="C36" s="100"/>
      <c r="D36" s="100"/>
      <c r="E36" s="1"/>
      <c r="F36" s="1"/>
      <c r="G36" s="1"/>
      <c r="H36" s="1"/>
      <c r="I36" s="1"/>
      <c r="J36" s="1"/>
      <c r="K36" s="1"/>
      <c r="L36" s="1"/>
      <c r="M36" s="1"/>
      <c r="N36" s="1"/>
      <c r="O36" s="1"/>
    </row>
    <row r="37" spans="1:15" ht="15.75" customHeight="1" x14ac:dyDescent="0.25">
      <c r="A37" s="90"/>
      <c r="B37" s="90"/>
      <c r="C37" s="100"/>
      <c r="D37" s="100"/>
      <c r="E37" s="1"/>
      <c r="F37" s="1"/>
      <c r="G37" s="1"/>
      <c r="H37" s="1"/>
      <c r="I37" s="1"/>
      <c r="J37" s="1"/>
      <c r="K37" s="1"/>
      <c r="L37" s="1"/>
      <c r="M37" s="1"/>
      <c r="N37" s="1"/>
      <c r="O37" s="1"/>
    </row>
    <row r="38" spans="1:15" ht="15.75" customHeight="1" x14ac:dyDescent="0.25">
      <c r="A38" s="90"/>
      <c r="B38" s="90"/>
      <c r="C38" s="100"/>
      <c r="D38" s="100"/>
      <c r="E38" s="1"/>
      <c r="F38" s="1"/>
      <c r="G38" s="1"/>
      <c r="H38" s="1"/>
      <c r="I38" s="1"/>
      <c r="J38" s="1"/>
      <c r="K38" s="1"/>
      <c r="L38" s="1"/>
      <c r="M38" s="1"/>
      <c r="N38" s="1"/>
      <c r="O38" s="1"/>
    </row>
    <row r="39" spans="1:15" ht="15.75" customHeight="1" x14ac:dyDescent="0.25">
      <c r="A39" s="90"/>
      <c r="B39" s="90"/>
      <c r="C39" s="100"/>
      <c r="D39" s="100"/>
      <c r="E39" s="1"/>
      <c r="F39" s="1"/>
      <c r="G39" s="1"/>
      <c r="H39" s="1"/>
      <c r="I39" s="1"/>
      <c r="J39" s="1"/>
      <c r="K39" s="1"/>
      <c r="L39" s="1"/>
      <c r="M39" s="1"/>
      <c r="N39" s="1"/>
      <c r="O39" s="1"/>
    </row>
    <row r="40" spans="1:15" ht="15.75" customHeight="1" x14ac:dyDescent="0.25">
      <c r="A40" s="90"/>
      <c r="B40" s="90"/>
      <c r="C40" s="100"/>
      <c r="D40" s="100"/>
      <c r="E40" s="1"/>
      <c r="F40" s="1"/>
      <c r="G40" s="1"/>
      <c r="H40" s="1"/>
      <c r="I40" s="1"/>
      <c r="J40" s="1"/>
      <c r="K40" s="1"/>
      <c r="L40" s="1"/>
      <c r="M40" s="1"/>
      <c r="N40" s="1"/>
      <c r="O40" s="1"/>
    </row>
    <row r="41" spans="1:15" ht="15.75" customHeight="1" x14ac:dyDescent="0.25">
      <c r="A41" s="90"/>
      <c r="B41" s="90"/>
      <c r="C41" s="100"/>
      <c r="D41" s="100"/>
      <c r="E41" s="1"/>
      <c r="F41" s="1"/>
      <c r="G41" s="1"/>
      <c r="H41" s="1"/>
      <c r="I41" s="1"/>
      <c r="J41" s="1"/>
      <c r="K41" s="1"/>
      <c r="L41" s="1"/>
      <c r="M41" s="1"/>
      <c r="N41" s="1"/>
      <c r="O41" s="1"/>
    </row>
    <row r="42" spans="1:15" ht="15.75" customHeight="1" x14ac:dyDescent="0.25">
      <c r="A42" s="90"/>
      <c r="B42" s="90"/>
      <c r="C42" s="100"/>
      <c r="D42" s="100"/>
      <c r="E42" s="1"/>
      <c r="F42" s="1"/>
      <c r="G42" s="1"/>
      <c r="H42" s="1"/>
      <c r="I42" s="1"/>
      <c r="J42" s="1"/>
      <c r="K42" s="1"/>
      <c r="L42" s="1"/>
      <c r="M42" s="1"/>
      <c r="N42" s="1"/>
      <c r="O42" s="1"/>
    </row>
    <row r="43" spans="1:15" ht="15.75" customHeight="1" x14ac:dyDescent="0.25">
      <c r="A43" s="90"/>
      <c r="B43" s="90"/>
      <c r="C43" s="100"/>
      <c r="D43" s="100"/>
      <c r="E43" s="1"/>
      <c r="F43" s="1"/>
      <c r="G43" s="1"/>
      <c r="H43" s="1"/>
      <c r="I43" s="1"/>
      <c r="J43" s="1"/>
      <c r="K43" s="1"/>
      <c r="L43" s="1"/>
      <c r="M43" s="1"/>
      <c r="N43" s="1"/>
      <c r="O43" s="1"/>
    </row>
    <row r="44" spans="1:15" ht="15.75" customHeight="1" x14ac:dyDescent="0.25">
      <c r="A44" s="90"/>
      <c r="B44" s="90"/>
      <c r="C44" s="100"/>
      <c r="D44" s="100"/>
      <c r="E44" s="1"/>
      <c r="F44" s="1"/>
      <c r="G44" s="1"/>
      <c r="H44" s="1"/>
      <c r="I44" s="1"/>
      <c r="J44" s="1"/>
      <c r="K44" s="1"/>
      <c r="L44" s="1"/>
      <c r="M44" s="1"/>
      <c r="N44" s="1"/>
      <c r="O44" s="1"/>
    </row>
    <row r="45" spans="1:15" ht="15.75" customHeight="1" x14ac:dyDescent="0.25">
      <c r="A45" s="90"/>
      <c r="B45" s="90"/>
      <c r="C45" s="100"/>
      <c r="D45" s="100"/>
      <c r="E45" s="1"/>
      <c r="F45" s="1"/>
      <c r="G45" s="1"/>
      <c r="H45" s="1"/>
      <c r="I45" s="1"/>
      <c r="J45" s="1"/>
      <c r="K45" s="1"/>
      <c r="L45" s="1"/>
      <c r="M45" s="1"/>
      <c r="N45" s="1"/>
      <c r="O45" s="1"/>
    </row>
    <row r="46" spans="1:15" ht="15.75" customHeight="1" x14ac:dyDescent="0.25">
      <c r="A46" s="90"/>
      <c r="B46" s="90"/>
      <c r="C46" s="100"/>
      <c r="D46" s="100"/>
      <c r="E46" s="1"/>
      <c r="F46" s="1"/>
      <c r="G46" s="1"/>
      <c r="H46" s="1"/>
      <c r="I46" s="1"/>
      <c r="J46" s="1"/>
      <c r="K46" s="1"/>
      <c r="L46" s="1"/>
      <c r="M46" s="1"/>
      <c r="N46" s="1"/>
      <c r="O46" s="1"/>
    </row>
    <row r="47" spans="1:15" ht="15.75" customHeight="1" x14ac:dyDescent="0.25">
      <c r="A47" s="90"/>
      <c r="B47" s="90"/>
      <c r="C47" s="100"/>
      <c r="D47" s="100"/>
      <c r="E47" s="1"/>
      <c r="F47" s="1"/>
      <c r="G47" s="1"/>
      <c r="H47" s="1"/>
      <c r="I47" s="1"/>
      <c r="J47" s="1"/>
      <c r="K47" s="1"/>
      <c r="L47" s="1"/>
      <c r="M47" s="1"/>
      <c r="N47" s="1"/>
      <c r="O47" s="1"/>
    </row>
    <row r="48" spans="1:15" ht="15.75" customHeight="1" x14ac:dyDescent="0.25">
      <c r="A48" s="90"/>
      <c r="B48" s="90"/>
      <c r="C48" s="100"/>
      <c r="D48" s="100"/>
      <c r="E48" s="1"/>
      <c r="F48" s="1"/>
      <c r="G48" s="1"/>
      <c r="H48" s="1"/>
      <c r="I48" s="1"/>
      <c r="J48" s="1"/>
      <c r="K48" s="1"/>
      <c r="L48" s="1"/>
      <c r="M48" s="1"/>
      <c r="N48" s="1"/>
      <c r="O48" s="1"/>
    </row>
    <row r="49" spans="1:15" ht="15.75" customHeight="1" x14ac:dyDescent="0.25">
      <c r="A49" s="90"/>
      <c r="B49" s="90"/>
      <c r="C49" s="100"/>
      <c r="D49" s="100"/>
      <c r="E49" s="1"/>
      <c r="F49" s="1"/>
      <c r="G49" s="1"/>
      <c r="H49" s="1"/>
      <c r="I49" s="1"/>
      <c r="J49" s="1"/>
      <c r="K49" s="1"/>
      <c r="L49" s="1"/>
      <c r="M49" s="1"/>
      <c r="N49" s="1"/>
      <c r="O49" s="1"/>
    </row>
    <row r="50" spans="1:15" ht="15.75" customHeight="1" x14ac:dyDescent="0.25">
      <c r="A50" s="90"/>
      <c r="B50" s="90"/>
      <c r="C50" s="100"/>
      <c r="D50" s="100"/>
      <c r="E50" s="1"/>
      <c r="F50" s="1"/>
      <c r="G50" s="1"/>
      <c r="H50" s="1"/>
      <c r="I50" s="1"/>
      <c r="J50" s="1"/>
      <c r="K50" s="1"/>
      <c r="L50" s="1"/>
      <c r="M50" s="1"/>
      <c r="N50" s="1"/>
      <c r="O50" s="1"/>
    </row>
    <row r="51" spans="1:15" ht="15.75" customHeight="1" x14ac:dyDescent="0.25">
      <c r="A51" s="90"/>
      <c r="B51" s="90"/>
      <c r="C51" s="100"/>
      <c r="D51" s="100"/>
      <c r="E51" s="1"/>
      <c r="F51" s="1"/>
      <c r="G51" s="1"/>
      <c r="H51" s="1"/>
      <c r="I51" s="1"/>
      <c r="J51" s="1"/>
      <c r="K51" s="1"/>
      <c r="L51" s="1"/>
      <c r="M51" s="1"/>
      <c r="N51" s="1"/>
      <c r="O51" s="1"/>
    </row>
    <row r="52" spans="1:15" ht="15.75" customHeight="1" x14ac:dyDescent="0.25">
      <c r="A52" s="90"/>
      <c r="B52" s="102"/>
      <c r="C52" s="103"/>
      <c r="D52" s="103"/>
    </row>
    <row r="53" spans="1:15" ht="15.75" customHeight="1" x14ac:dyDescent="0.25">
      <c r="A53" s="90"/>
      <c r="B53" s="102"/>
      <c r="C53" s="103"/>
      <c r="D53" s="103"/>
    </row>
    <row r="54" spans="1:15" ht="15.75" customHeight="1" x14ac:dyDescent="0.25">
      <c r="A54" s="90"/>
      <c r="B54" s="102"/>
      <c r="C54" s="103"/>
      <c r="D54" s="103"/>
    </row>
    <row r="55" spans="1:15" ht="15.75" customHeight="1" x14ac:dyDescent="0.25">
      <c r="A55" s="90"/>
      <c r="B55" s="102"/>
      <c r="C55" s="103"/>
      <c r="D55" s="103"/>
    </row>
    <row r="56" spans="1:15" ht="15.75" customHeight="1" x14ac:dyDescent="0.25">
      <c r="A56" s="90"/>
      <c r="B56" s="102"/>
      <c r="C56" s="103"/>
      <c r="D56" s="103"/>
    </row>
    <row r="57" spans="1:15" ht="15.75" customHeight="1" x14ac:dyDescent="0.25">
      <c r="A57" s="90"/>
      <c r="B57" s="102"/>
      <c r="C57" s="103"/>
      <c r="D57" s="103"/>
    </row>
    <row r="58" spans="1:15" ht="15.75" customHeight="1" x14ac:dyDescent="0.25">
      <c r="A58" s="90"/>
      <c r="B58" s="102"/>
      <c r="C58" s="103"/>
      <c r="D58" s="103"/>
    </row>
    <row r="59" spans="1:15" ht="15.75" customHeight="1" x14ac:dyDescent="0.25">
      <c r="A59" s="90"/>
      <c r="B59" s="102"/>
      <c r="C59" s="103"/>
      <c r="D59" s="103"/>
    </row>
    <row r="60" spans="1:15" ht="15.75" customHeight="1" x14ac:dyDescent="0.25">
      <c r="A60" s="90"/>
      <c r="B60" s="102"/>
      <c r="C60" s="103"/>
      <c r="D60" s="103"/>
    </row>
    <row r="61" spans="1:15" ht="15.75" customHeight="1" x14ac:dyDescent="0.25">
      <c r="A61" s="90"/>
      <c r="B61" s="102"/>
      <c r="C61" s="103"/>
      <c r="D61" s="103"/>
    </row>
    <row r="62" spans="1:15" ht="15.75" customHeight="1" x14ac:dyDescent="0.25">
      <c r="A62" s="90"/>
      <c r="B62" s="102"/>
      <c r="C62" s="103"/>
      <c r="D62" s="103"/>
    </row>
    <row r="63" spans="1:15" ht="15.75" customHeight="1" x14ac:dyDescent="0.25">
      <c r="A63" s="90"/>
      <c r="B63" s="102"/>
      <c r="C63" s="103"/>
      <c r="D63" s="103"/>
    </row>
    <row r="64" spans="1:15" ht="15.75" customHeight="1" x14ac:dyDescent="0.25">
      <c r="A64" s="90"/>
      <c r="B64" s="102"/>
      <c r="C64" s="103"/>
      <c r="D64" s="103"/>
    </row>
    <row r="65" spans="1:4" ht="15.75" customHeight="1" x14ac:dyDescent="0.25">
      <c r="A65" s="90"/>
      <c r="B65" s="102"/>
      <c r="C65" s="103"/>
      <c r="D65" s="103"/>
    </row>
    <row r="66" spans="1:4" ht="15.75" customHeight="1" x14ac:dyDescent="0.25">
      <c r="A66" s="90"/>
      <c r="B66" s="102"/>
      <c r="C66" s="103"/>
      <c r="D66" s="103"/>
    </row>
    <row r="67" spans="1:4" ht="15.75" customHeight="1" x14ac:dyDescent="0.25">
      <c r="A67" s="90"/>
      <c r="B67" s="102"/>
      <c r="C67" s="103"/>
      <c r="D67" s="103"/>
    </row>
    <row r="68" spans="1:4" ht="15.75" customHeight="1" x14ac:dyDescent="0.25">
      <c r="A68" s="90"/>
      <c r="B68" s="102"/>
      <c r="C68" s="103"/>
      <c r="D68" s="103"/>
    </row>
    <row r="69" spans="1:4" ht="15.75" customHeight="1" x14ac:dyDescent="0.25">
      <c r="A69" s="90"/>
      <c r="B69" s="102"/>
      <c r="C69" s="103"/>
      <c r="D69" s="103"/>
    </row>
    <row r="70" spans="1:4" ht="15.75" customHeight="1" x14ac:dyDescent="0.25">
      <c r="A70" s="90"/>
      <c r="B70" s="102"/>
      <c r="C70" s="103"/>
      <c r="D70" s="103"/>
    </row>
    <row r="71" spans="1:4" ht="15.75" customHeight="1" x14ac:dyDescent="0.25">
      <c r="A71" s="90"/>
      <c r="B71" s="102"/>
      <c r="C71" s="103"/>
      <c r="D71" s="103"/>
    </row>
    <row r="72" spans="1:4" ht="15.75" customHeight="1" x14ac:dyDescent="0.25">
      <c r="A72" s="90"/>
      <c r="B72" s="102"/>
      <c r="C72" s="103"/>
      <c r="D72" s="103"/>
    </row>
    <row r="73" spans="1:4" ht="15.75" customHeight="1" x14ac:dyDescent="0.25">
      <c r="A73" s="90"/>
      <c r="B73" s="102"/>
      <c r="C73" s="103"/>
      <c r="D73" s="103"/>
    </row>
    <row r="74" spans="1:4" ht="15.75" customHeight="1" x14ac:dyDescent="0.25">
      <c r="A74" s="90"/>
      <c r="B74" s="102"/>
      <c r="C74" s="103"/>
      <c r="D74" s="103"/>
    </row>
    <row r="75" spans="1:4" ht="15.75" customHeight="1" x14ac:dyDescent="0.25">
      <c r="A75" s="90"/>
      <c r="B75" s="102"/>
      <c r="C75" s="103"/>
      <c r="D75" s="103"/>
    </row>
    <row r="76" spans="1:4" ht="15.75" customHeight="1" x14ac:dyDescent="0.25">
      <c r="A76" s="90"/>
      <c r="B76" s="102"/>
      <c r="C76" s="103"/>
      <c r="D76" s="103"/>
    </row>
    <row r="77" spans="1:4" ht="15.75" customHeight="1" x14ac:dyDescent="0.25">
      <c r="A77" s="90"/>
      <c r="B77" s="102"/>
      <c r="C77" s="103"/>
      <c r="D77" s="103"/>
    </row>
    <row r="78" spans="1:4" ht="15.75" customHeight="1" x14ac:dyDescent="0.25">
      <c r="A78" s="90"/>
      <c r="B78" s="102"/>
      <c r="C78" s="103"/>
      <c r="D78" s="103"/>
    </row>
    <row r="79" spans="1:4" ht="15.75" customHeight="1" x14ac:dyDescent="0.25">
      <c r="A79" s="90"/>
      <c r="B79" s="102"/>
      <c r="C79" s="103"/>
      <c r="D79" s="103"/>
    </row>
    <row r="80" spans="1:4" ht="15.75" customHeight="1" x14ac:dyDescent="0.25">
      <c r="A80" s="90"/>
      <c r="B80" s="102"/>
      <c r="C80" s="103"/>
      <c r="D80" s="103"/>
    </row>
    <row r="81" spans="1:4" ht="15.75" customHeight="1" x14ac:dyDescent="0.25">
      <c r="A81" s="90"/>
      <c r="B81" s="102"/>
      <c r="C81" s="103"/>
      <c r="D81" s="103"/>
    </row>
    <row r="82" spans="1:4" ht="15.75" customHeight="1" x14ac:dyDescent="0.25">
      <c r="A82" s="90"/>
      <c r="B82" s="102"/>
      <c r="C82" s="103"/>
      <c r="D82" s="103"/>
    </row>
    <row r="83" spans="1:4" ht="15.75" customHeight="1" x14ac:dyDescent="0.25">
      <c r="A83" s="90"/>
      <c r="B83" s="102"/>
      <c r="C83" s="103"/>
      <c r="D83" s="103"/>
    </row>
    <row r="84" spans="1:4" ht="15.75" customHeight="1" x14ac:dyDescent="0.25">
      <c r="A84" s="90"/>
      <c r="B84" s="102"/>
      <c r="C84" s="103"/>
      <c r="D84" s="103"/>
    </row>
    <row r="85" spans="1:4" ht="15.75" customHeight="1" x14ac:dyDescent="0.25">
      <c r="A85" s="90"/>
      <c r="B85" s="102"/>
      <c r="C85" s="103"/>
      <c r="D85" s="103"/>
    </row>
    <row r="86" spans="1:4" ht="15.75" customHeight="1" x14ac:dyDescent="0.25">
      <c r="A86" s="90"/>
      <c r="B86" s="102"/>
      <c r="C86" s="103"/>
      <c r="D86" s="103"/>
    </row>
    <row r="87" spans="1:4" ht="15.75" customHeight="1" x14ac:dyDescent="0.25">
      <c r="A87" s="90"/>
      <c r="B87" s="102"/>
      <c r="C87" s="103"/>
      <c r="D87" s="103"/>
    </row>
    <row r="88" spans="1:4" ht="15.75" customHeight="1" x14ac:dyDescent="0.25">
      <c r="A88" s="90"/>
      <c r="B88" s="102"/>
      <c r="C88" s="103"/>
      <c r="D88" s="103"/>
    </row>
    <row r="89" spans="1:4" ht="15.75" customHeight="1" x14ac:dyDescent="0.25">
      <c r="A89" s="90"/>
      <c r="B89" s="102"/>
      <c r="C89" s="103"/>
      <c r="D89" s="103"/>
    </row>
    <row r="90" spans="1:4" ht="15.75" customHeight="1" x14ac:dyDescent="0.25">
      <c r="A90" s="90"/>
      <c r="B90" s="102"/>
      <c r="C90" s="103"/>
      <c r="D90" s="103"/>
    </row>
    <row r="91" spans="1:4" ht="15.75" customHeight="1" x14ac:dyDescent="0.25">
      <c r="A91" s="90"/>
      <c r="B91" s="102"/>
      <c r="C91" s="103"/>
      <c r="D91" s="103"/>
    </row>
    <row r="92" spans="1:4" ht="15.75" customHeight="1" x14ac:dyDescent="0.25">
      <c r="A92" s="90"/>
      <c r="B92" s="102"/>
      <c r="C92" s="103"/>
      <c r="D92" s="103"/>
    </row>
    <row r="93" spans="1:4" ht="15.75" customHeight="1" x14ac:dyDescent="0.25">
      <c r="A93" s="90"/>
      <c r="B93" s="102"/>
      <c r="C93" s="103"/>
      <c r="D93" s="103"/>
    </row>
    <row r="94" spans="1:4" ht="15.75" customHeight="1" x14ac:dyDescent="0.25">
      <c r="A94" s="90"/>
      <c r="B94" s="102"/>
      <c r="C94" s="103"/>
      <c r="D94" s="103"/>
    </row>
    <row r="95" spans="1:4" ht="15.75" customHeight="1" x14ac:dyDescent="0.25">
      <c r="A95" s="90"/>
      <c r="B95" s="102"/>
      <c r="C95" s="103"/>
      <c r="D95" s="103"/>
    </row>
    <row r="96" spans="1:4" ht="15.75" customHeight="1" x14ac:dyDescent="0.25">
      <c r="A96" s="90"/>
      <c r="B96" s="102"/>
      <c r="C96" s="103"/>
      <c r="D96" s="103"/>
    </row>
    <row r="97" spans="1:4" ht="15.75" customHeight="1" x14ac:dyDescent="0.25">
      <c r="A97" s="90"/>
      <c r="B97" s="102"/>
      <c r="C97" s="103"/>
      <c r="D97" s="103"/>
    </row>
    <row r="98" spans="1:4" ht="15.75" customHeight="1" x14ac:dyDescent="0.25">
      <c r="A98" s="90"/>
      <c r="B98" s="102"/>
      <c r="C98" s="103"/>
      <c r="D98" s="103"/>
    </row>
    <row r="99" spans="1:4" ht="15.75" customHeight="1" x14ac:dyDescent="0.25">
      <c r="A99" s="90"/>
      <c r="B99" s="102"/>
      <c r="C99" s="103"/>
      <c r="D99" s="103"/>
    </row>
    <row r="100" spans="1:4" ht="15.75" customHeight="1" x14ac:dyDescent="0.25">
      <c r="A100" s="90"/>
      <c r="B100" s="102"/>
      <c r="C100" s="103"/>
      <c r="D100" s="103"/>
    </row>
    <row r="101" spans="1:4" ht="15.75" customHeight="1" x14ac:dyDescent="0.25">
      <c r="A101" s="90"/>
      <c r="B101" s="102"/>
      <c r="C101" s="103"/>
      <c r="D101" s="103"/>
    </row>
    <row r="102" spans="1:4" ht="15.75" customHeight="1" x14ac:dyDescent="0.25">
      <c r="A102" s="90"/>
      <c r="B102" s="102"/>
      <c r="C102" s="103"/>
      <c r="D102" s="103"/>
    </row>
    <row r="103" spans="1:4" ht="15.75" customHeight="1" x14ac:dyDescent="0.25">
      <c r="A103" s="90"/>
      <c r="B103" s="102"/>
      <c r="C103" s="103"/>
      <c r="D103" s="103"/>
    </row>
    <row r="104" spans="1:4" ht="15.75" customHeight="1" x14ac:dyDescent="0.25">
      <c r="A104" s="90"/>
      <c r="B104" s="102"/>
      <c r="C104" s="103"/>
      <c r="D104" s="103"/>
    </row>
    <row r="105" spans="1:4" ht="15.75" customHeight="1" x14ac:dyDescent="0.25">
      <c r="A105" s="90"/>
      <c r="B105" s="102"/>
      <c r="C105" s="103"/>
      <c r="D105" s="103"/>
    </row>
    <row r="106" spans="1:4" ht="15.75" customHeight="1" x14ac:dyDescent="0.25">
      <c r="A106" s="90"/>
      <c r="B106" s="102"/>
      <c r="C106" s="103"/>
      <c r="D106" s="103"/>
    </row>
    <row r="107" spans="1:4" ht="15.75" customHeight="1" x14ac:dyDescent="0.25">
      <c r="A107" s="90"/>
      <c r="B107" s="102"/>
      <c r="C107" s="103"/>
      <c r="D107" s="103"/>
    </row>
    <row r="108" spans="1:4" ht="15.75" customHeight="1" x14ac:dyDescent="0.25">
      <c r="A108" s="90"/>
      <c r="B108" s="102"/>
      <c r="C108" s="103"/>
      <c r="D108" s="103"/>
    </row>
    <row r="109" spans="1:4" ht="15.75" customHeight="1" x14ac:dyDescent="0.25">
      <c r="A109" s="90"/>
      <c r="B109" s="102"/>
      <c r="C109" s="103"/>
      <c r="D109" s="103"/>
    </row>
    <row r="110" spans="1:4" ht="15.75" customHeight="1" x14ac:dyDescent="0.25">
      <c r="A110" s="90"/>
      <c r="B110" s="102"/>
      <c r="C110" s="103"/>
      <c r="D110" s="103"/>
    </row>
    <row r="111" spans="1:4" ht="15.75" customHeight="1" x14ac:dyDescent="0.25">
      <c r="A111" s="90"/>
      <c r="B111" s="102"/>
      <c r="C111" s="103"/>
      <c r="D111" s="103"/>
    </row>
    <row r="112" spans="1:4" ht="15.75" customHeight="1" x14ac:dyDescent="0.25">
      <c r="A112" s="90"/>
      <c r="B112" s="102"/>
      <c r="C112" s="103"/>
      <c r="D112" s="103"/>
    </row>
    <row r="113" spans="1:4" ht="15.75" customHeight="1" x14ac:dyDescent="0.25">
      <c r="A113" s="90"/>
      <c r="B113" s="102"/>
      <c r="C113" s="103"/>
      <c r="D113" s="103"/>
    </row>
    <row r="114" spans="1:4" ht="15.75" customHeight="1" x14ac:dyDescent="0.25">
      <c r="A114" s="90"/>
      <c r="B114" s="102"/>
      <c r="C114" s="103"/>
      <c r="D114" s="103"/>
    </row>
    <row r="115" spans="1:4" ht="15.75" customHeight="1" x14ac:dyDescent="0.25">
      <c r="A115" s="90"/>
      <c r="B115" s="102"/>
      <c r="C115" s="103"/>
      <c r="D115" s="103"/>
    </row>
    <row r="116" spans="1:4" ht="15.75" customHeight="1" x14ac:dyDescent="0.25">
      <c r="A116" s="90"/>
      <c r="B116" s="102"/>
      <c r="C116" s="103"/>
      <c r="D116" s="103"/>
    </row>
    <row r="117" spans="1:4" ht="15.75" customHeight="1" x14ac:dyDescent="0.25">
      <c r="A117" s="90"/>
      <c r="B117" s="102"/>
      <c r="C117" s="103"/>
      <c r="D117" s="103"/>
    </row>
    <row r="118" spans="1:4" ht="15.75" customHeight="1" x14ac:dyDescent="0.25">
      <c r="A118" s="90"/>
      <c r="B118" s="102"/>
      <c r="C118" s="103"/>
      <c r="D118" s="103"/>
    </row>
    <row r="119" spans="1:4" ht="15.75" customHeight="1" x14ac:dyDescent="0.25">
      <c r="A119" s="90"/>
      <c r="B119" s="102"/>
      <c r="C119" s="103"/>
      <c r="D119" s="103"/>
    </row>
    <row r="120" spans="1:4" ht="15.75" customHeight="1" x14ac:dyDescent="0.25">
      <c r="A120" s="90"/>
      <c r="B120" s="102"/>
      <c r="C120" s="103"/>
      <c r="D120" s="103"/>
    </row>
    <row r="121" spans="1:4" ht="15.75" customHeight="1" x14ac:dyDescent="0.25">
      <c r="A121" s="90"/>
      <c r="B121" s="102"/>
      <c r="C121" s="103"/>
      <c r="D121" s="103"/>
    </row>
    <row r="122" spans="1:4" ht="15.75" customHeight="1" x14ac:dyDescent="0.25">
      <c r="A122" s="90"/>
      <c r="B122" s="102"/>
      <c r="C122" s="103"/>
      <c r="D122" s="103"/>
    </row>
    <row r="123" spans="1:4" ht="15.75" customHeight="1" x14ac:dyDescent="0.25">
      <c r="A123" s="90"/>
      <c r="B123" s="102"/>
      <c r="C123" s="103"/>
      <c r="D123" s="103"/>
    </row>
    <row r="124" spans="1:4" ht="15.75" customHeight="1" x14ac:dyDescent="0.25">
      <c r="A124" s="90"/>
      <c r="B124" s="102"/>
      <c r="C124" s="103"/>
      <c r="D124" s="103"/>
    </row>
    <row r="125" spans="1:4" ht="15.75" customHeight="1" x14ac:dyDescent="0.25">
      <c r="A125" s="90"/>
      <c r="B125" s="102"/>
      <c r="C125" s="103"/>
      <c r="D125" s="103"/>
    </row>
    <row r="126" spans="1:4" ht="15.75" customHeight="1" x14ac:dyDescent="0.25">
      <c r="A126" s="90"/>
      <c r="B126" s="102"/>
      <c r="C126" s="103"/>
      <c r="D126" s="103"/>
    </row>
    <row r="127" spans="1:4" ht="15.75" customHeight="1" x14ac:dyDescent="0.25">
      <c r="A127" s="90"/>
      <c r="B127" s="102"/>
      <c r="C127" s="103"/>
      <c r="D127" s="103"/>
    </row>
    <row r="128" spans="1:4" ht="15.75" customHeight="1" x14ac:dyDescent="0.25">
      <c r="A128" s="90"/>
      <c r="B128" s="102"/>
      <c r="C128" s="103"/>
      <c r="D128" s="103"/>
    </row>
    <row r="129" spans="1:4" ht="15.75" customHeight="1" x14ac:dyDescent="0.25">
      <c r="A129" s="90"/>
      <c r="B129" s="102"/>
      <c r="C129" s="103"/>
      <c r="D129" s="103"/>
    </row>
    <row r="130" spans="1:4" ht="15.75" customHeight="1" x14ac:dyDescent="0.25">
      <c r="A130" s="90"/>
      <c r="B130" s="102"/>
      <c r="C130" s="103"/>
      <c r="D130" s="103"/>
    </row>
    <row r="131" spans="1:4" ht="15.75" customHeight="1" x14ac:dyDescent="0.25">
      <c r="A131" s="90"/>
      <c r="B131" s="102"/>
      <c r="C131" s="103"/>
      <c r="D131" s="103"/>
    </row>
    <row r="132" spans="1:4" ht="15.75" customHeight="1" x14ac:dyDescent="0.25">
      <c r="A132" s="90"/>
      <c r="B132" s="102"/>
      <c r="C132" s="103"/>
      <c r="D132" s="103"/>
    </row>
    <row r="133" spans="1:4" ht="15.75" customHeight="1" x14ac:dyDescent="0.25">
      <c r="A133" s="90"/>
      <c r="B133" s="102"/>
      <c r="C133" s="103"/>
      <c r="D133" s="103"/>
    </row>
    <row r="134" spans="1:4" ht="15.75" customHeight="1" x14ac:dyDescent="0.25">
      <c r="A134" s="90"/>
      <c r="B134" s="102"/>
      <c r="C134" s="103"/>
      <c r="D134" s="103"/>
    </row>
    <row r="135" spans="1:4" ht="15.75" customHeight="1" x14ac:dyDescent="0.25">
      <c r="A135" s="90"/>
      <c r="B135" s="102"/>
      <c r="C135" s="103"/>
      <c r="D135" s="103"/>
    </row>
    <row r="136" spans="1:4" ht="15.75" customHeight="1" x14ac:dyDescent="0.25">
      <c r="A136" s="90"/>
      <c r="B136" s="102"/>
      <c r="C136" s="103"/>
      <c r="D136" s="103"/>
    </row>
    <row r="137" spans="1:4" ht="15.75" customHeight="1" x14ac:dyDescent="0.25">
      <c r="A137" s="90"/>
      <c r="B137" s="102"/>
      <c r="C137" s="103"/>
      <c r="D137" s="103"/>
    </row>
    <row r="138" spans="1:4" ht="15.75" customHeight="1" x14ac:dyDescent="0.25">
      <c r="A138" s="90"/>
      <c r="B138" s="102"/>
      <c r="C138" s="103"/>
      <c r="D138" s="103"/>
    </row>
    <row r="139" spans="1:4" ht="15.75" customHeight="1" x14ac:dyDescent="0.25">
      <c r="A139" s="90"/>
      <c r="B139" s="102"/>
      <c r="C139" s="103"/>
      <c r="D139" s="103"/>
    </row>
    <row r="140" spans="1:4" ht="15.75" customHeight="1" x14ac:dyDescent="0.25">
      <c r="A140" s="90"/>
      <c r="B140" s="102"/>
      <c r="C140" s="103"/>
      <c r="D140" s="103"/>
    </row>
    <row r="141" spans="1:4" ht="15.75" customHeight="1" x14ac:dyDescent="0.25">
      <c r="A141" s="90"/>
      <c r="B141" s="102"/>
      <c r="C141" s="103"/>
      <c r="D141" s="103"/>
    </row>
    <row r="142" spans="1:4" ht="15.75" customHeight="1" x14ac:dyDescent="0.25">
      <c r="A142" s="90"/>
      <c r="B142" s="102"/>
      <c r="C142" s="103"/>
      <c r="D142" s="103"/>
    </row>
    <row r="143" spans="1:4" ht="15.75" customHeight="1" x14ac:dyDescent="0.25">
      <c r="A143" s="90"/>
      <c r="B143" s="102"/>
      <c r="C143" s="103"/>
      <c r="D143" s="103"/>
    </row>
    <row r="144" spans="1:4" ht="15.75" customHeight="1" x14ac:dyDescent="0.25">
      <c r="A144" s="90"/>
      <c r="B144" s="102"/>
      <c r="C144" s="103"/>
      <c r="D144" s="103"/>
    </row>
    <row r="145" spans="1:4" ht="15.75" customHeight="1" x14ac:dyDescent="0.25">
      <c r="A145" s="90"/>
      <c r="B145" s="102"/>
      <c r="C145" s="103"/>
      <c r="D145" s="103"/>
    </row>
    <row r="146" spans="1:4" ht="15.75" customHeight="1" x14ac:dyDescent="0.25">
      <c r="A146" s="90"/>
      <c r="B146" s="102"/>
      <c r="C146" s="103"/>
      <c r="D146" s="103"/>
    </row>
    <row r="147" spans="1:4" ht="15.75" customHeight="1" x14ac:dyDescent="0.25">
      <c r="A147" s="90"/>
      <c r="B147" s="102"/>
      <c r="C147" s="103"/>
      <c r="D147" s="103"/>
    </row>
    <row r="148" spans="1:4" ht="15.75" customHeight="1" x14ac:dyDescent="0.25">
      <c r="A148" s="90"/>
      <c r="B148" s="102"/>
      <c r="C148" s="103"/>
      <c r="D148" s="103"/>
    </row>
    <row r="149" spans="1:4" ht="15.75" customHeight="1" x14ac:dyDescent="0.25">
      <c r="A149" s="90"/>
      <c r="B149" s="102"/>
      <c r="C149" s="103"/>
      <c r="D149" s="103"/>
    </row>
    <row r="150" spans="1:4" ht="15.75" customHeight="1" x14ac:dyDescent="0.25">
      <c r="A150" s="90"/>
      <c r="B150" s="102"/>
      <c r="C150" s="103"/>
      <c r="D150" s="103"/>
    </row>
    <row r="151" spans="1:4" ht="15.75" customHeight="1" x14ac:dyDescent="0.25">
      <c r="A151" s="90"/>
      <c r="B151" s="102"/>
      <c r="C151" s="103"/>
      <c r="D151" s="103"/>
    </row>
    <row r="152" spans="1:4" ht="15.75" customHeight="1" x14ac:dyDescent="0.25">
      <c r="A152" s="90"/>
      <c r="B152" s="102"/>
      <c r="C152" s="103"/>
      <c r="D152" s="103"/>
    </row>
    <row r="153" spans="1:4" ht="15.75" customHeight="1" x14ac:dyDescent="0.25">
      <c r="A153" s="90"/>
      <c r="B153" s="102"/>
      <c r="C153" s="103"/>
      <c r="D153" s="103"/>
    </row>
    <row r="154" spans="1:4" ht="15.75" customHeight="1" x14ac:dyDescent="0.25">
      <c r="A154" s="90"/>
      <c r="B154" s="102"/>
      <c r="C154" s="103"/>
      <c r="D154" s="103"/>
    </row>
    <row r="155" spans="1:4" ht="15.75" customHeight="1" x14ac:dyDescent="0.25">
      <c r="A155" s="90"/>
      <c r="B155" s="102"/>
      <c r="C155" s="103"/>
      <c r="D155" s="103"/>
    </row>
    <row r="156" spans="1:4" ht="15.75" customHeight="1" x14ac:dyDescent="0.25">
      <c r="A156" s="90"/>
      <c r="B156" s="102"/>
      <c r="C156" s="103"/>
      <c r="D156" s="103"/>
    </row>
    <row r="157" spans="1:4" ht="15.75" customHeight="1" x14ac:dyDescent="0.25">
      <c r="A157" s="90"/>
      <c r="B157" s="102"/>
      <c r="C157" s="103"/>
      <c r="D157" s="103"/>
    </row>
    <row r="158" spans="1:4" ht="15.75" customHeight="1" x14ac:dyDescent="0.25">
      <c r="A158" s="90"/>
      <c r="B158" s="102"/>
      <c r="C158" s="103"/>
      <c r="D158" s="103"/>
    </row>
    <row r="159" spans="1:4" ht="15.75" customHeight="1" x14ac:dyDescent="0.25">
      <c r="A159" s="90"/>
      <c r="B159" s="102"/>
      <c r="C159" s="103"/>
      <c r="D159" s="103"/>
    </row>
    <row r="160" spans="1:4" ht="15.75" customHeight="1" x14ac:dyDescent="0.25">
      <c r="A160" s="90"/>
      <c r="B160" s="102"/>
      <c r="C160" s="103"/>
      <c r="D160" s="103"/>
    </row>
    <row r="161" spans="1:4" ht="15.75" customHeight="1" x14ac:dyDescent="0.25">
      <c r="A161" s="90"/>
      <c r="B161" s="102"/>
      <c r="C161" s="103"/>
      <c r="D161" s="103"/>
    </row>
    <row r="162" spans="1:4" ht="15.75" customHeight="1" x14ac:dyDescent="0.25">
      <c r="A162" s="90"/>
      <c r="B162" s="102"/>
      <c r="C162" s="103"/>
      <c r="D162" s="103"/>
    </row>
    <row r="163" spans="1:4" ht="15.75" customHeight="1" x14ac:dyDescent="0.25">
      <c r="A163" s="90"/>
      <c r="B163" s="102"/>
      <c r="C163" s="103"/>
      <c r="D163" s="103"/>
    </row>
    <row r="164" spans="1:4" ht="15.75" customHeight="1" x14ac:dyDescent="0.25">
      <c r="A164" s="90"/>
      <c r="B164" s="102"/>
      <c r="C164" s="103"/>
      <c r="D164" s="103"/>
    </row>
    <row r="165" spans="1:4" ht="15.75" customHeight="1" x14ac:dyDescent="0.25">
      <c r="A165" s="90"/>
      <c r="B165" s="102"/>
      <c r="C165" s="103"/>
      <c r="D165" s="103"/>
    </row>
    <row r="166" spans="1:4" ht="15.75" customHeight="1" x14ac:dyDescent="0.25">
      <c r="A166" s="90"/>
      <c r="B166" s="102"/>
      <c r="C166" s="103"/>
      <c r="D166" s="103"/>
    </row>
    <row r="167" spans="1:4" ht="15.75" customHeight="1" x14ac:dyDescent="0.25">
      <c r="A167" s="90"/>
      <c r="B167" s="102"/>
      <c r="C167" s="103"/>
      <c r="D167" s="103"/>
    </row>
    <row r="168" spans="1:4" ht="15.75" customHeight="1" x14ac:dyDescent="0.25">
      <c r="A168" s="90"/>
      <c r="B168" s="102"/>
      <c r="C168" s="103"/>
      <c r="D168" s="103"/>
    </row>
    <row r="169" spans="1:4" ht="15.75" customHeight="1" x14ac:dyDescent="0.25">
      <c r="A169" s="90"/>
      <c r="B169" s="102"/>
      <c r="C169" s="103"/>
      <c r="D169" s="103"/>
    </row>
    <row r="170" spans="1:4" ht="15.75" customHeight="1" x14ac:dyDescent="0.25">
      <c r="A170" s="90"/>
      <c r="B170" s="102"/>
      <c r="C170" s="103"/>
      <c r="D170" s="103"/>
    </row>
    <row r="171" spans="1:4" ht="15.75" customHeight="1" x14ac:dyDescent="0.25">
      <c r="A171" s="90"/>
      <c r="B171" s="102"/>
      <c r="C171" s="103"/>
      <c r="D171" s="103"/>
    </row>
    <row r="172" spans="1:4" ht="15.75" customHeight="1" x14ac:dyDescent="0.25">
      <c r="A172" s="90"/>
      <c r="B172" s="102"/>
      <c r="C172" s="103"/>
      <c r="D172" s="103"/>
    </row>
    <row r="173" spans="1:4" ht="15.75" customHeight="1" x14ac:dyDescent="0.25">
      <c r="A173" s="90"/>
      <c r="B173" s="102"/>
      <c r="C173" s="103"/>
      <c r="D173" s="103"/>
    </row>
    <row r="174" spans="1:4" ht="15.75" customHeight="1" x14ac:dyDescent="0.25">
      <c r="A174" s="90"/>
      <c r="B174" s="102"/>
      <c r="C174" s="103"/>
      <c r="D174" s="103"/>
    </row>
    <row r="175" spans="1:4" ht="15.75" customHeight="1" x14ac:dyDescent="0.25">
      <c r="A175" s="90"/>
      <c r="B175" s="102"/>
      <c r="C175" s="103"/>
      <c r="D175" s="103"/>
    </row>
    <row r="176" spans="1:4" ht="15.75" customHeight="1" x14ac:dyDescent="0.25">
      <c r="A176" s="90"/>
      <c r="B176" s="102"/>
      <c r="C176" s="103"/>
      <c r="D176" s="103"/>
    </row>
    <row r="177" spans="1:4" ht="15.75" customHeight="1" x14ac:dyDescent="0.25">
      <c r="A177" s="90"/>
      <c r="B177" s="102"/>
      <c r="C177" s="103"/>
      <c r="D177" s="103"/>
    </row>
    <row r="178" spans="1:4" ht="15.75" customHeight="1" x14ac:dyDescent="0.25">
      <c r="A178" s="90"/>
      <c r="B178" s="102"/>
      <c r="C178" s="103"/>
      <c r="D178" s="103"/>
    </row>
    <row r="179" spans="1:4" ht="15.75" customHeight="1" x14ac:dyDescent="0.25">
      <c r="A179" s="90"/>
      <c r="B179" s="102"/>
      <c r="C179" s="103"/>
      <c r="D179" s="103"/>
    </row>
    <row r="180" spans="1:4" ht="15.75" customHeight="1" x14ac:dyDescent="0.25">
      <c r="A180" s="90"/>
      <c r="B180" s="102"/>
      <c r="C180" s="103"/>
      <c r="D180" s="103"/>
    </row>
    <row r="181" spans="1:4" ht="15.75" customHeight="1" x14ac:dyDescent="0.25">
      <c r="A181" s="90"/>
      <c r="B181" s="102"/>
      <c r="C181" s="103"/>
      <c r="D181" s="103"/>
    </row>
    <row r="182" spans="1:4" ht="15.75" customHeight="1" x14ac:dyDescent="0.25">
      <c r="A182" s="90"/>
      <c r="B182" s="102"/>
      <c r="C182" s="103"/>
      <c r="D182" s="103"/>
    </row>
    <row r="183" spans="1:4" ht="15.75" customHeight="1" x14ac:dyDescent="0.25">
      <c r="A183" s="90"/>
      <c r="B183" s="102"/>
      <c r="C183" s="103"/>
      <c r="D183" s="103"/>
    </row>
    <row r="184" spans="1:4" ht="15.75" customHeight="1" x14ac:dyDescent="0.25">
      <c r="A184" s="90"/>
      <c r="B184" s="102"/>
      <c r="C184" s="103"/>
      <c r="D184" s="103"/>
    </row>
    <row r="185" spans="1:4" ht="15.75" customHeight="1" x14ac:dyDescent="0.25">
      <c r="A185" s="90"/>
      <c r="B185" s="102"/>
      <c r="C185" s="103"/>
      <c r="D185" s="103"/>
    </row>
    <row r="186" spans="1:4" ht="15.75" customHeight="1" x14ac:dyDescent="0.25">
      <c r="A186" s="90"/>
      <c r="B186" s="102"/>
      <c r="C186" s="103"/>
      <c r="D186" s="103"/>
    </row>
    <row r="187" spans="1:4" ht="15.75" customHeight="1" x14ac:dyDescent="0.25">
      <c r="A187" s="90"/>
      <c r="B187" s="102"/>
      <c r="C187" s="103"/>
      <c r="D187" s="103"/>
    </row>
    <row r="188" spans="1:4" ht="15.75" customHeight="1" x14ac:dyDescent="0.25">
      <c r="A188" s="90"/>
      <c r="B188" s="102"/>
      <c r="C188" s="103"/>
      <c r="D188" s="103"/>
    </row>
    <row r="189" spans="1:4" ht="15.75" customHeight="1" x14ac:dyDescent="0.25">
      <c r="A189" s="90"/>
      <c r="B189" s="102"/>
      <c r="C189" s="103"/>
      <c r="D189" s="103"/>
    </row>
    <row r="190" spans="1:4" ht="15.75" customHeight="1" x14ac:dyDescent="0.25">
      <c r="A190" s="90"/>
      <c r="B190" s="102"/>
      <c r="C190" s="103"/>
      <c r="D190" s="103"/>
    </row>
    <row r="191" spans="1:4" ht="15.75" customHeight="1" x14ac:dyDescent="0.25">
      <c r="A191" s="90"/>
      <c r="B191" s="102"/>
      <c r="C191" s="103"/>
      <c r="D191" s="103"/>
    </row>
    <row r="192" spans="1:4" ht="15.75" customHeight="1" x14ac:dyDescent="0.25">
      <c r="A192" s="90"/>
      <c r="B192" s="102"/>
      <c r="C192" s="103"/>
      <c r="D192" s="103"/>
    </row>
    <row r="193" spans="1:4" ht="15.75" customHeight="1" x14ac:dyDescent="0.25">
      <c r="A193" s="90"/>
      <c r="B193" s="102"/>
      <c r="C193" s="103"/>
      <c r="D193" s="103"/>
    </row>
    <row r="194" spans="1:4" ht="15.75" customHeight="1" x14ac:dyDescent="0.25">
      <c r="A194" s="90"/>
      <c r="B194" s="102"/>
      <c r="C194" s="103"/>
      <c r="D194" s="103"/>
    </row>
    <row r="195" spans="1:4" ht="15.75" customHeight="1" x14ac:dyDescent="0.25">
      <c r="A195" s="90"/>
      <c r="B195" s="102"/>
      <c r="C195" s="103"/>
      <c r="D195" s="103"/>
    </row>
    <row r="196" spans="1:4" ht="15.75" customHeight="1" x14ac:dyDescent="0.25">
      <c r="A196" s="90"/>
      <c r="B196" s="102"/>
      <c r="C196" s="103"/>
      <c r="D196" s="103"/>
    </row>
    <row r="197" spans="1:4" ht="15.75" customHeight="1" x14ac:dyDescent="0.25">
      <c r="A197" s="90"/>
      <c r="B197" s="102"/>
      <c r="C197" s="103"/>
      <c r="D197" s="103"/>
    </row>
    <row r="198" spans="1:4" ht="15.75" customHeight="1" x14ac:dyDescent="0.25">
      <c r="A198" s="90"/>
      <c r="B198" s="102"/>
      <c r="C198" s="103"/>
      <c r="D198" s="103"/>
    </row>
    <row r="199" spans="1:4" ht="15.75" customHeight="1" x14ac:dyDescent="0.25">
      <c r="A199" s="90"/>
      <c r="B199" s="102"/>
      <c r="C199" s="103"/>
      <c r="D199" s="103"/>
    </row>
    <row r="200" spans="1:4" ht="15.75" customHeight="1" x14ac:dyDescent="0.25">
      <c r="A200" s="90"/>
      <c r="B200" s="102"/>
      <c r="C200" s="103"/>
      <c r="D200" s="103"/>
    </row>
    <row r="201" spans="1:4" ht="15.75" customHeight="1" x14ac:dyDescent="0.25">
      <c r="A201" s="90"/>
      <c r="B201" s="102"/>
      <c r="C201" s="103"/>
      <c r="D201" s="103"/>
    </row>
    <row r="202" spans="1:4" ht="15.75" customHeight="1" x14ac:dyDescent="0.25">
      <c r="A202" s="90"/>
      <c r="B202" s="102"/>
      <c r="C202" s="103"/>
      <c r="D202" s="103"/>
    </row>
    <row r="203" spans="1:4" ht="15.75" customHeight="1" x14ac:dyDescent="0.25">
      <c r="A203" s="90"/>
      <c r="B203" s="102"/>
      <c r="C203" s="103"/>
      <c r="D203" s="103"/>
    </row>
    <row r="204" spans="1:4" ht="15.75" customHeight="1" x14ac:dyDescent="0.25">
      <c r="A204" s="90"/>
      <c r="B204" s="102"/>
      <c r="C204" s="103"/>
      <c r="D204" s="103"/>
    </row>
    <row r="205" spans="1:4" ht="15.75" customHeight="1" x14ac:dyDescent="0.25">
      <c r="A205" s="90"/>
      <c r="B205" s="102"/>
      <c r="C205" s="103"/>
      <c r="D205" s="103"/>
    </row>
    <row r="206" spans="1:4" ht="15.75" customHeight="1" x14ac:dyDescent="0.25">
      <c r="A206" s="90"/>
      <c r="B206" s="102"/>
      <c r="C206" s="103"/>
      <c r="D206" s="103"/>
    </row>
    <row r="207" spans="1:4" ht="15.75" customHeight="1" x14ac:dyDescent="0.25">
      <c r="A207" s="90"/>
      <c r="B207" s="102"/>
      <c r="C207" s="103"/>
      <c r="D207" s="103"/>
    </row>
    <row r="208" spans="1:4" ht="15.75" customHeight="1" x14ac:dyDescent="0.25">
      <c r="A208" s="1"/>
      <c r="B208" s="102"/>
      <c r="C208" s="102"/>
      <c r="D208" s="102"/>
    </row>
    <row r="209" spans="1:8" ht="15.75" customHeight="1" x14ac:dyDescent="0.25">
      <c r="A209" s="1"/>
      <c r="B209" s="104" t="s">
        <v>160</v>
      </c>
      <c r="C209" s="104" t="s">
        <v>161</v>
      </c>
      <c r="D209" s="105" t="s">
        <v>160</v>
      </c>
      <c r="E209" s="105" t="s">
        <v>161</v>
      </c>
    </row>
    <row r="210" spans="1:8" ht="15.75" customHeight="1" x14ac:dyDescent="0.35">
      <c r="A210" s="1"/>
      <c r="B210" s="106" t="s">
        <v>162</v>
      </c>
      <c r="C210" s="106" t="s">
        <v>163</v>
      </c>
      <c r="D210" s="107" t="s">
        <v>162</v>
      </c>
      <c r="F210" s="107" t="str">
        <f t="shared" ref="F210:F221" si="0">IF(NOT(ISBLANK(D210)),D210,IF(NOT(ISBLANK(E210)),"     "&amp;E210,FALSE))</f>
        <v>Afectación Económica o presupuestal</v>
      </c>
      <c r="G210" s="107" t="s">
        <v>162</v>
      </c>
      <c r="H210" s="107" t="str">
        <f ca="1">IF(NOT(ISERROR(MATCH(G210,ANCHORARRAY(B221),0))),F223&amp;"Por favor no seleccionar los criterios de impacto",G210)</f>
        <v>Afectación Económica o presupuestal</v>
      </c>
    </row>
    <row r="211" spans="1:8" ht="15.75" customHeight="1" x14ac:dyDescent="0.35">
      <c r="A211" s="1"/>
      <c r="B211" s="106" t="s">
        <v>162</v>
      </c>
      <c r="C211" s="106" t="s">
        <v>136</v>
      </c>
      <c r="E211" s="107" t="s">
        <v>163</v>
      </c>
      <c r="F211" s="107" t="str">
        <f t="shared" si="0"/>
        <v xml:space="preserve">     Afectación menor a 10 SMLMV .</v>
      </c>
    </row>
    <row r="212" spans="1:8" ht="15.75" customHeight="1" x14ac:dyDescent="0.35">
      <c r="A212" s="1"/>
      <c r="B212" s="106" t="s">
        <v>162</v>
      </c>
      <c r="C212" s="106" t="s">
        <v>139</v>
      </c>
      <c r="E212" s="107" t="s">
        <v>136</v>
      </c>
      <c r="F212" s="107" t="str">
        <f t="shared" si="0"/>
        <v xml:space="preserve">     Entre 10 y 50 SMLMV </v>
      </c>
    </row>
    <row r="213" spans="1:8" ht="15.75" customHeight="1" x14ac:dyDescent="0.35">
      <c r="A213" s="1"/>
      <c r="B213" s="106" t="s">
        <v>162</v>
      </c>
      <c r="C213" s="106" t="s">
        <v>143</v>
      </c>
      <c r="E213" s="107" t="s">
        <v>139</v>
      </c>
      <c r="F213" s="107" t="str">
        <f t="shared" si="0"/>
        <v xml:space="preserve">     Entre 50 y 100 SMLMV </v>
      </c>
    </row>
    <row r="214" spans="1:8" ht="15.75" customHeight="1" x14ac:dyDescent="0.35">
      <c r="A214" s="1"/>
      <c r="B214" s="106" t="s">
        <v>162</v>
      </c>
      <c r="C214" s="106" t="s">
        <v>147</v>
      </c>
      <c r="E214" s="107" t="s">
        <v>143</v>
      </c>
      <c r="F214" s="107" t="str">
        <f t="shared" si="0"/>
        <v xml:space="preserve">     Entre 100 y 500 SMLMV </v>
      </c>
    </row>
    <row r="215" spans="1:8" ht="15.75" customHeight="1" x14ac:dyDescent="0.35">
      <c r="A215" s="1"/>
      <c r="B215" s="106" t="s">
        <v>129</v>
      </c>
      <c r="C215" s="106" t="s">
        <v>133</v>
      </c>
      <c r="E215" s="107" t="s">
        <v>147</v>
      </c>
      <c r="F215" s="107" t="str">
        <f t="shared" si="0"/>
        <v xml:space="preserve">     Mayor a 500 SMLMV </v>
      </c>
    </row>
    <row r="216" spans="1:8" ht="15.75" customHeight="1" x14ac:dyDescent="0.35">
      <c r="A216" s="1"/>
      <c r="B216" s="106" t="s">
        <v>129</v>
      </c>
      <c r="C216" s="106" t="s">
        <v>137</v>
      </c>
      <c r="D216" s="107" t="s">
        <v>129</v>
      </c>
      <c r="F216" s="107" t="str">
        <f t="shared" si="0"/>
        <v>Pérdida Reputacional</v>
      </c>
    </row>
    <row r="217" spans="1:8" ht="15.75" customHeight="1" x14ac:dyDescent="0.35">
      <c r="A217" s="1"/>
      <c r="B217" s="106" t="s">
        <v>129</v>
      </c>
      <c r="C217" s="106" t="s">
        <v>140</v>
      </c>
      <c r="E217" s="107" t="s">
        <v>133</v>
      </c>
      <c r="F217" s="107" t="str">
        <f t="shared" si="0"/>
        <v xml:space="preserve">     El riesgo afecta la imagen de alguna área de la organización</v>
      </c>
    </row>
    <row r="218" spans="1:8" ht="15.75" customHeight="1" x14ac:dyDescent="0.35">
      <c r="A218" s="1"/>
      <c r="B218" s="106" t="s">
        <v>129</v>
      </c>
      <c r="C218" s="106" t="s">
        <v>144</v>
      </c>
      <c r="E218" s="107" t="s">
        <v>137</v>
      </c>
      <c r="F218" s="107" t="str">
        <f t="shared" si="0"/>
        <v xml:space="preserve">     El riesgo afecta la imagen de la entidad internamente, de conocimiento general, nivel interno, de junta dircetiva y accionistas y/o de provedores</v>
      </c>
    </row>
    <row r="219" spans="1:8" ht="15.75" customHeight="1" x14ac:dyDescent="0.35">
      <c r="A219" s="1"/>
      <c r="B219" s="106" t="s">
        <v>129</v>
      </c>
      <c r="C219" s="106" t="s">
        <v>148</v>
      </c>
      <c r="E219" s="107" t="s">
        <v>140</v>
      </c>
      <c r="F219" s="107" t="str">
        <f t="shared" si="0"/>
        <v xml:space="preserve">     El riesgo afecta la imagen de la entidad con algunos usuarios de relevancia frente al logro de los objetivos</v>
      </c>
    </row>
    <row r="220" spans="1:8" ht="15.75" customHeight="1" x14ac:dyDescent="0.25">
      <c r="A220" s="1"/>
      <c r="B220" s="108"/>
      <c r="C220" s="108"/>
      <c r="E220" s="107" t="s">
        <v>144</v>
      </c>
      <c r="F220" s="107" t="str">
        <f t="shared" si="0"/>
        <v xml:space="preserve">     El riesgo afecta la imagen de de la entidad con efecto publicitario sostenido a nivel de sector administrativo, nivel departamental o municipal</v>
      </c>
    </row>
    <row r="221" spans="1:8" ht="15.75" customHeight="1" x14ac:dyDescent="0.25">
      <c r="A221" s="1"/>
      <c r="B221" s="108" t="str">
        <f ca="1">IFERROR(__xludf.DUMMYFUNCTION("ARRAY_CONSTRAIN(ARRAYFORMULA(UNIQUE('Tabla Impacto'!$B$209:$B$219)), 3, 1)"),"Criterios")</f>
        <v>Criterios</v>
      </c>
      <c r="C221" s="108"/>
      <c r="E221" s="107" t="s">
        <v>148</v>
      </c>
      <c r="F221" s="107" t="str">
        <f t="shared" si="0"/>
        <v xml:space="preserve">     El riesgo afecta la imagen de la entidad a nivel nacional, con efecto publicitarios sostenible a nivel país</v>
      </c>
    </row>
    <row r="222" spans="1:8" ht="15.75" customHeight="1" x14ac:dyDescent="0.25">
      <c r="A222" s="1"/>
      <c r="B222" s="108" t="str">
        <f ca="1">IFERROR(__xludf.DUMMYFUNCTION("""COMPUTED_VALUE"""),"Afectación Económica o presupuestal")</f>
        <v>Afectación Económica o presupuestal</v>
      </c>
      <c r="C222" s="108"/>
    </row>
    <row r="223" spans="1:8" ht="15.75" customHeight="1" x14ac:dyDescent="0.25">
      <c r="B223" s="108" t="str">
        <f ca="1">IFERROR(__xludf.DUMMYFUNCTION("""COMPUTED_VALUE"""),"Pérdida Reputacional")</f>
        <v>Pérdida Reputacional</v>
      </c>
      <c r="C223" s="108"/>
      <c r="F223" s="109" t="s">
        <v>164</v>
      </c>
    </row>
    <row r="224" spans="1:8" ht="15.75" customHeight="1" x14ac:dyDescent="0.25">
      <c r="B224" s="105"/>
      <c r="C224" s="105"/>
      <c r="F224" s="109" t="s">
        <v>165</v>
      </c>
    </row>
    <row r="225" spans="2:4" ht="15.75" customHeight="1" x14ac:dyDescent="0.25">
      <c r="B225" s="105"/>
      <c r="C225" s="105"/>
    </row>
    <row r="226" spans="2:4" ht="15.75" customHeight="1" x14ac:dyDescent="0.25">
      <c r="B226" s="105"/>
      <c r="C226" s="105"/>
    </row>
    <row r="227" spans="2:4" ht="15.75" customHeight="1" x14ac:dyDescent="0.25">
      <c r="B227" s="105"/>
      <c r="C227" s="105"/>
      <c r="D227" s="105"/>
    </row>
    <row r="228" spans="2:4" ht="15.75" customHeight="1" x14ac:dyDescent="0.25">
      <c r="B228" s="105"/>
      <c r="C228" s="105"/>
      <c r="D228" s="105"/>
    </row>
    <row r="229" spans="2:4" ht="15.75" customHeight="1" x14ac:dyDescent="0.25">
      <c r="B229" s="105"/>
      <c r="C229" s="105"/>
      <c r="D229" s="105"/>
    </row>
    <row r="230" spans="2:4" ht="15.75" customHeight="1" x14ac:dyDescent="0.25">
      <c r="B230" s="105"/>
      <c r="C230" s="105"/>
      <c r="D230" s="105"/>
    </row>
    <row r="231" spans="2:4" ht="15.75" customHeight="1" x14ac:dyDescent="0.25">
      <c r="B231" s="105"/>
      <c r="C231" s="105"/>
      <c r="D231" s="105"/>
    </row>
    <row r="232" spans="2:4" ht="15.75" customHeight="1" x14ac:dyDescent="0.25">
      <c r="B232" s="105"/>
      <c r="C232" s="105"/>
      <c r="D232" s="105"/>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00"/>
  <sheetViews>
    <sheetView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65" t="s">
        <v>166</v>
      </c>
      <c r="C1" s="145"/>
      <c r="D1" s="145"/>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10"/>
      <c r="C3" s="111" t="s">
        <v>167</v>
      </c>
      <c r="D3" s="111" t="s">
        <v>111</v>
      </c>
      <c r="E3" s="1"/>
      <c r="F3" s="1"/>
      <c r="G3" s="1"/>
      <c r="H3" s="1"/>
      <c r="I3" s="1"/>
      <c r="J3" s="1"/>
      <c r="K3" s="1"/>
      <c r="L3" s="1"/>
      <c r="M3" s="1"/>
      <c r="N3" s="1"/>
      <c r="O3" s="1"/>
      <c r="P3" s="1"/>
      <c r="Q3" s="1"/>
      <c r="R3" s="1"/>
      <c r="S3" s="1"/>
      <c r="T3" s="1"/>
      <c r="U3" s="1"/>
      <c r="V3" s="1"/>
      <c r="W3" s="1"/>
      <c r="X3" s="1"/>
    </row>
    <row r="4" spans="1:24" ht="51" x14ac:dyDescent="0.25">
      <c r="A4" s="1"/>
      <c r="B4" s="112" t="s">
        <v>168</v>
      </c>
      <c r="C4" s="113" t="s">
        <v>169</v>
      </c>
      <c r="D4" s="114">
        <v>0.2</v>
      </c>
      <c r="E4" s="1"/>
      <c r="F4" s="1"/>
      <c r="G4" s="1"/>
      <c r="H4" s="1"/>
      <c r="I4" s="1"/>
      <c r="J4" s="1"/>
      <c r="K4" s="1"/>
      <c r="L4" s="1"/>
      <c r="M4" s="1"/>
      <c r="N4" s="1"/>
      <c r="O4" s="1"/>
      <c r="P4" s="1"/>
      <c r="Q4" s="1"/>
      <c r="R4" s="1"/>
      <c r="S4" s="1"/>
      <c r="T4" s="1"/>
      <c r="U4" s="1"/>
      <c r="V4" s="1"/>
      <c r="W4" s="1"/>
      <c r="X4" s="1"/>
    </row>
    <row r="5" spans="1:24" ht="51" x14ac:dyDescent="0.25">
      <c r="A5" s="1"/>
      <c r="B5" s="115" t="s">
        <v>170</v>
      </c>
      <c r="C5" s="116" t="s">
        <v>171</v>
      </c>
      <c r="D5" s="117">
        <v>0.4</v>
      </c>
      <c r="E5" s="1"/>
      <c r="F5" s="1"/>
      <c r="G5" s="1"/>
      <c r="H5" s="1"/>
      <c r="I5" s="1"/>
      <c r="J5" s="1"/>
      <c r="K5" s="1"/>
      <c r="L5" s="1"/>
      <c r="M5" s="1"/>
      <c r="N5" s="1"/>
      <c r="O5" s="1"/>
      <c r="P5" s="1"/>
      <c r="Q5" s="1"/>
      <c r="R5" s="1"/>
      <c r="S5" s="1"/>
      <c r="T5" s="1"/>
      <c r="U5" s="1"/>
      <c r="V5" s="1"/>
      <c r="W5" s="1"/>
      <c r="X5" s="1"/>
    </row>
    <row r="6" spans="1:24" ht="51" x14ac:dyDescent="0.25">
      <c r="A6" s="1"/>
      <c r="B6" s="118" t="s">
        <v>172</v>
      </c>
      <c r="C6" s="116" t="s">
        <v>173</v>
      </c>
      <c r="D6" s="117">
        <v>0.6</v>
      </c>
      <c r="E6" s="1"/>
      <c r="F6" s="1"/>
      <c r="G6" s="1"/>
      <c r="H6" s="1"/>
      <c r="I6" s="1"/>
      <c r="J6" s="1"/>
      <c r="K6" s="1"/>
      <c r="L6" s="1"/>
      <c r="M6" s="1"/>
      <c r="N6" s="1"/>
      <c r="O6" s="1"/>
      <c r="P6" s="1"/>
      <c r="Q6" s="1"/>
      <c r="R6" s="1"/>
      <c r="S6" s="1"/>
      <c r="T6" s="1"/>
      <c r="U6" s="1"/>
      <c r="V6" s="1"/>
      <c r="W6" s="1"/>
      <c r="X6" s="1"/>
    </row>
    <row r="7" spans="1:24" ht="76.5" x14ac:dyDescent="0.25">
      <c r="A7" s="1"/>
      <c r="B7" s="119" t="s">
        <v>174</v>
      </c>
      <c r="C7" s="116" t="s">
        <v>175</v>
      </c>
      <c r="D7" s="117">
        <v>0.8</v>
      </c>
      <c r="E7" s="1"/>
      <c r="F7" s="1"/>
      <c r="G7" s="1"/>
      <c r="H7" s="1"/>
      <c r="I7" s="1"/>
      <c r="J7" s="1"/>
      <c r="K7" s="1"/>
      <c r="L7" s="1"/>
      <c r="M7" s="1"/>
      <c r="N7" s="1"/>
      <c r="O7" s="1"/>
      <c r="P7" s="1"/>
      <c r="Q7" s="1"/>
      <c r="R7" s="1"/>
      <c r="S7" s="1"/>
      <c r="T7" s="1"/>
      <c r="U7" s="1"/>
      <c r="V7" s="1"/>
      <c r="W7" s="1"/>
      <c r="X7" s="1"/>
    </row>
    <row r="8" spans="1:24" ht="51" x14ac:dyDescent="0.25">
      <c r="A8" s="1"/>
      <c r="B8" s="120" t="s">
        <v>176</v>
      </c>
      <c r="C8" s="116" t="s">
        <v>177</v>
      </c>
      <c r="D8" s="117">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2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2"/>
      <c r="B1" s="270" t="s">
        <v>178</v>
      </c>
      <c r="C1" s="271"/>
      <c r="D1" s="271"/>
      <c r="E1" s="271"/>
      <c r="F1" s="272"/>
      <c r="G1" s="122"/>
      <c r="H1" s="122"/>
      <c r="I1" s="122"/>
      <c r="J1" s="122"/>
      <c r="K1" s="122"/>
      <c r="L1" s="122"/>
      <c r="M1" s="122"/>
      <c r="N1" s="122"/>
      <c r="O1" s="122"/>
      <c r="P1" s="122"/>
      <c r="Q1" s="122"/>
      <c r="R1" s="122"/>
      <c r="S1" s="122"/>
      <c r="T1" s="122"/>
      <c r="U1" s="122"/>
      <c r="V1" s="122"/>
      <c r="W1" s="122"/>
      <c r="X1" s="122"/>
      <c r="Y1" s="122"/>
      <c r="Z1" s="122"/>
    </row>
    <row r="2" spans="1:26" ht="12.75" customHeight="1" x14ac:dyDescent="0.25">
      <c r="A2" s="122"/>
      <c r="B2" s="123"/>
      <c r="C2" s="123"/>
      <c r="D2" s="123"/>
      <c r="E2" s="123"/>
      <c r="F2" s="123"/>
      <c r="G2" s="122"/>
      <c r="H2" s="122"/>
      <c r="I2" s="122"/>
      <c r="J2" s="122"/>
      <c r="K2" s="122"/>
      <c r="L2" s="122"/>
      <c r="M2" s="122"/>
      <c r="N2" s="122"/>
      <c r="O2" s="122"/>
      <c r="P2" s="122"/>
      <c r="Q2" s="122"/>
      <c r="R2" s="122"/>
      <c r="S2" s="122"/>
      <c r="T2" s="122"/>
      <c r="U2" s="122"/>
      <c r="V2" s="122"/>
      <c r="W2" s="122"/>
      <c r="X2" s="122"/>
      <c r="Y2" s="122"/>
      <c r="Z2" s="122"/>
    </row>
    <row r="3" spans="1:26" ht="12.75" customHeight="1" x14ac:dyDescent="0.2">
      <c r="A3" s="122"/>
      <c r="B3" s="273" t="s">
        <v>179</v>
      </c>
      <c r="C3" s="271"/>
      <c r="D3" s="274"/>
      <c r="E3" s="124" t="s">
        <v>180</v>
      </c>
      <c r="F3" s="125" t="s">
        <v>181</v>
      </c>
      <c r="G3" s="122"/>
      <c r="H3" s="122"/>
      <c r="I3" s="122"/>
      <c r="J3" s="122"/>
      <c r="K3" s="122"/>
      <c r="L3" s="122"/>
      <c r="M3" s="122"/>
      <c r="N3" s="122"/>
      <c r="O3" s="122"/>
      <c r="P3" s="122"/>
      <c r="Q3" s="122"/>
      <c r="R3" s="122"/>
      <c r="S3" s="122"/>
      <c r="T3" s="122"/>
      <c r="U3" s="122"/>
      <c r="V3" s="122"/>
      <c r="W3" s="122"/>
      <c r="X3" s="122"/>
      <c r="Y3" s="122"/>
      <c r="Z3" s="122"/>
    </row>
    <row r="4" spans="1:26" ht="12.75" customHeight="1" x14ac:dyDescent="0.2">
      <c r="A4" s="122"/>
      <c r="B4" s="275" t="s">
        <v>182</v>
      </c>
      <c r="C4" s="278" t="s">
        <v>90</v>
      </c>
      <c r="D4" s="126" t="s">
        <v>99</v>
      </c>
      <c r="E4" s="127" t="s">
        <v>183</v>
      </c>
      <c r="F4" s="128">
        <v>0.25</v>
      </c>
      <c r="G4" s="122"/>
      <c r="H4" s="122"/>
      <c r="I4" s="122"/>
      <c r="J4" s="122"/>
      <c r="K4" s="122"/>
      <c r="L4" s="122"/>
      <c r="M4" s="122"/>
      <c r="N4" s="122"/>
      <c r="O4" s="122"/>
      <c r="P4" s="122"/>
      <c r="Q4" s="122"/>
      <c r="R4" s="122"/>
      <c r="S4" s="122"/>
      <c r="T4" s="122"/>
      <c r="U4" s="122"/>
      <c r="V4" s="122"/>
      <c r="W4" s="122"/>
      <c r="X4" s="122"/>
      <c r="Y4" s="122"/>
      <c r="Z4" s="122"/>
    </row>
    <row r="5" spans="1:26" ht="12.75" customHeight="1" x14ac:dyDescent="0.2">
      <c r="A5" s="122"/>
      <c r="B5" s="276"/>
      <c r="C5" s="279"/>
      <c r="D5" s="129" t="s">
        <v>184</v>
      </c>
      <c r="E5" s="130" t="s">
        <v>185</v>
      </c>
      <c r="F5" s="131">
        <v>0.15</v>
      </c>
      <c r="G5" s="122"/>
      <c r="H5" s="122"/>
      <c r="I5" s="122"/>
      <c r="J5" s="122"/>
      <c r="K5" s="122"/>
      <c r="L5" s="122"/>
      <c r="M5" s="122"/>
      <c r="N5" s="122"/>
      <c r="O5" s="122"/>
      <c r="P5" s="122"/>
      <c r="Q5" s="122"/>
      <c r="R5" s="122"/>
      <c r="S5" s="122"/>
      <c r="T5" s="122"/>
      <c r="U5" s="122"/>
      <c r="V5" s="122"/>
      <c r="W5" s="122"/>
      <c r="X5" s="122"/>
      <c r="Y5" s="122"/>
      <c r="Z5" s="122"/>
    </row>
    <row r="6" spans="1:26" ht="12.75" customHeight="1" x14ac:dyDescent="0.2">
      <c r="A6" s="122"/>
      <c r="B6" s="276"/>
      <c r="C6" s="268"/>
      <c r="D6" s="129" t="s">
        <v>107</v>
      </c>
      <c r="E6" s="130" t="s">
        <v>186</v>
      </c>
      <c r="F6" s="131">
        <v>0.1</v>
      </c>
      <c r="G6" s="122"/>
      <c r="H6" s="122"/>
      <c r="I6" s="122"/>
      <c r="J6" s="122"/>
      <c r="K6" s="122"/>
      <c r="L6" s="122"/>
      <c r="M6" s="122"/>
      <c r="N6" s="122"/>
      <c r="O6" s="122"/>
      <c r="P6" s="122"/>
      <c r="Q6" s="122"/>
      <c r="R6" s="122"/>
      <c r="S6" s="122"/>
      <c r="T6" s="122"/>
      <c r="U6" s="122"/>
      <c r="V6" s="122"/>
      <c r="W6" s="122"/>
      <c r="X6" s="122"/>
      <c r="Y6" s="122"/>
      <c r="Z6" s="122"/>
    </row>
    <row r="7" spans="1:26" ht="12.75" customHeight="1" x14ac:dyDescent="0.2">
      <c r="A7" s="122"/>
      <c r="B7" s="276"/>
      <c r="C7" s="267" t="s">
        <v>91</v>
      </c>
      <c r="D7" s="129" t="s">
        <v>187</v>
      </c>
      <c r="E7" s="130" t="s">
        <v>188</v>
      </c>
      <c r="F7" s="131">
        <v>0.25</v>
      </c>
      <c r="G7" s="122"/>
      <c r="H7" s="122"/>
      <c r="I7" s="122"/>
      <c r="J7" s="122"/>
      <c r="K7" s="122"/>
      <c r="L7" s="122"/>
      <c r="M7" s="122"/>
      <c r="N7" s="122"/>
      <c r="O7" s="122"/>
      <c r="P7" s="122"/>
      <c r="Q7" s="122"/>
      <c r="R7" s="122"/>
      <c r="S7" s="122"/>
      <c r="T7" s="122"/>
      <c r="U7" s="122"/>
      <c r="V7" s="122"/>
      <c r="W7" s="122"/>
      <c r="X7" s="122"/>
      <c r="Y7" s="122"/>
      <c r="Z7" s="122"/>
    </row>
    <row r="8" spans="1:26" ht="12.75" customHeight="1" x14ac:dyDescent="0.2">
      <c r="A8" s="122"/>
      <c r="B8" s="277"/>
      <c r="C8" s="268"/>
      <c r="D8" s="129" t="s">
        <v>100</v>
      </c>
      <c r="E8" s="130" t="s">
        <v>189</v>
      </c>
      <c r="F8" s="131">
        <v>0.15</v>
      </c>
      <c r="G8" s="122"/>
      <c r="H8" s="122"/>
      <c r="I8" s="122"/>
      <c r="J8" s="122"/>
      <c r="K8" s="122"/>
      <c r="L8" s="122"/>
      <c r="M8" s="122"/>
      <c r="N8" s="122"/>
      <c r="O8" s="122"/>
      <c r="P8" s="122"/>
      <c r="Q8" s="122"/>
      <c r="R8" s="122"/>
      <c r="S8" s="122"/>
      <c r="T8" s="122"/>
      <c r="U8" s="122"/>
      <c r="V8" s="122"/>
      <c r="W8" s="122"/>
      <c r="X8" s="122"/>
      <c r="Y8" s="122"/>
      <c r="Z8" s="122"/>
    </row>
    <row r="9" spans="1:26" ht="12.75" customHeight="1" x14ac:dyDescent="0.2">
      <c r="A9" s="122"/>
      <c r="B9" s="280" t="s">
        <v>190</v>
      </c>
      <c r="C9" s="267" t="s">
        <v>93</v>
      </c>
      <c r="D9" s="129" t="s">
        <v>101</v>
      </c>
      <c r="E9" s="130" t="s">
        <v>191</v>
      </c>
      <c r="F9" s="132" t="s">
        <v>192</v>
      </c>
      <c r="G9" s="122"/>
      <c r="H9" s="122"/>
      <c r="I9" s="122"/>
      <c r="J9" s="122"/>
      <c r="K9" s="122"/>
      <c r="L9" s="122"/>
      <c r="M9" s="122"/>
      <c r="N9" s="122"/>
      <c r="O9" s="122"/>
      <c r="P9" s="122"/>
      <c r="Q9" s="122"/>
      <c r="R9" s="122"/>
      <c r="S9" s="122"/>
      <c r="T9" s="122"/>
      <c r="U9" s="122"/>
      <c r="V9" s="122"/>
      <c r="W9" s="122"/>
      <c r="X9" s="122"/>
      <c r="Y9" s="122"/>
      <c r="Z9" s="122"/>
    </row>
    <row r="10" spans="1:26" ht="12.75" customHeight="1" x14ac:dyDescent="0.2">
      <c r="A10" s="122"/>
      <c r="B10" s="276"/>
      <c r="C10" s="268"/>
      <c r="D10" s="129" t="s">
        <v>193</v>
      </c>
      <c r="E10" s="130" t="s">
        <v>194</v>
      </c>
      <c r="F10" s="132" t="s">
        <v>192</v>
      </c>
      <c r="G10" s="122"/>
      <c r="H10" s="122"/>
      <c r="I10" s="122"/>
      <c r="J10" s="122"/>
      <c r="K10" s="122"/>
      <c r="L10" s="122"/>
      <c r="M10" s="122"/>
      <c r="N10" s="122"/>
      <c r="O10" s="122"/>
      <c r="P10" s="122"/>
      <c r="Q10" s="122"/>
      <c r="R10" s="122"/>
      <c r="S10" s="122"/>
      <c r="T10" s="122"/>
      <c r="U10" s="122"/>
      <c r="V10" s="122"/>
      <c r="W10" s="122"/>
      <c r="X10" s="122"/>
      <c r="Y10" s="122"/>
      <c r="Z10" s="122"/>
    </row>
    <row r="11" spans="1:26" ht="12.75" customHeight="1" x14ac:dyDescent="0.2">
      <c r="A11" s="122"/>
      <c r="B11" s="276"/>
      <c r="C11" s="267" t="s">
        <v>94</v>
      </c>
      <c r="D11" s="129" t="s">
        <v>102</v>
      </c>
      <c r="E11" s="130" t="s">
        <v>195</v>
      </c>
      <c r="F11" s="132" t="s">
        <v>192</v>
      </c>
      <c r="G11" s="122"/>
      <c r="H11" s="122"/>
      <c r="I11" s="122"/>
      <c r="J11" s="122"/>
      <c r="K11" s="122"/>
      <c r="L11" s="122"/>
      <c r="M11" s="122"/>
      <c r="N11" s="122"/>
      <c r="O11" s="122"/>
      <c r="P11" s="122"/>
      <c r="Q11" s="122"/>
      <c r="R11" s="122"/>
      <c r="S11" s="122"/>
      <c r="T11" s="122"/>
      <c r="U11" s="122"/>
      <c r="V11" s="122"/>
      <c r="W11" s="122"/>
      <c r="X11" s="122"/>
      <c r="Y11" s="122"/>
      <c r="Z11" s="122"/>
    </row>
    <row r="12" spans="1:26" ht="12.75" customHeight="1" x14ac:dyDescent="0.2">
      <c r="A12" s="122"/>
      <c r="B12" s="276"/>
      <c r="C12" s="268"/>
      <c r="D12" s="129" t="s">
        <v>196</v>
      </c>
      <c r="E12" s="130" t="s">
        <v>197</v>
      </c>
      <c r="F12" s="132" t="s">
        <v>192</v>
      </c>
      <c r="G12" s="122"/>
      <c r="H12" s="122"/>
      <c r="I12" s="122"/>
      <c r="J12" s="122"/>
      <c r="K12" s="122"/>
      <c r="L12" s="122"/>
      <c r="M12" s="122"/>
      <c r="N12" s="122"/>
      <c r="O12" s="122"/>
      <c r="P12" s="122"/>
      <c r="Q12" s="122"/>
      <c r="R12" s="122"/>
      <c r="S12" s="122"/>
      <c r="T12" s="122"/>
      <c r="U12" s="122"/>
      <c r="V12" s="122"/>
      <c r="W12" s="122"/>
      <c r="X12" s="122"/>
      <c r="Y12" s="122"/>
      <c r="Z12" s="122"/>
    </row>
    <row r="13" spans="1:26" ht="12.75" customHeight="1" x14ac:dyDescent="0.2">
      <c r="A13" s="122"/>
      <c r="B13" s="276"/>
      <c r="C13" s="267" t="s">
        <v>95</v>
      </c>
      <c r="D13" s="129" t="s">
        <v>103</v>
      </c>
      <c r="E13" s="130" t="s">
        <v>198</v>
      </c>
      <c r="F13" s="132" t="s">
        <v>192</v>
      </c>
      <c r="G13" s="122"/>
      <c r="H13" s="122"/>
      <c r="I13" s="122"/>
      <c r="J13" s="122"/>
      <c r="K13" s="122"/>
      <c r="L13" s="122"/>
      <c r="M13" s="122"/>
      <c r="N13" s="122"/>
      <c r="O13" s="122"/>
      <c r="P13" s="122"/>
      <c r="Q13" s="122"/>
      <c r="R13" s="122"/>
      <c r="S13" s="122"/>
      <c r="T13" s="122"/>
      <c r="U13" s="122"/>
      <c r="V13" s="122"/>
      <c r="W13" s="122"/>
      <c r="X13" s="122"/>
      <c r="Y13" s="122"/>
      <c r="Z13" s="122"/>
    </row>
    <row r="14" spans="1:26" ht="12.75" customHeight="1" x14ac:dyDescent="0.2">
      <c r="A14" s="122"/>
      <c r="B14" s="281"/>
      <c r="C14" s="269"/>
      <c r="D14" s="133" t="s">
        <v>199</v>
      </c>
      <c r="E14" s="134" t="s">
        <v>200</v>
      </c>
      <c r="F14" s="135" t="s">
        <v>192</v>
      </c>
      <c r="G14" s="122"/>
      <c r="H14" s="122"/>
      <c r="I14" s="122"/>
      <c r="J14" s="122"/>
      <c r="K14" s="122"/>
      <c r="L14" s="122"/>
      <c r="M14" s="122"/>
      <c r="N14" s="122"/>
      <c r="O14" s="122"/>
      <c r="P14" s="122"/>
      <c r="Q14" s="122"/>
      <c r="R14" s="122"/>
      <c r="S14" s="122"/>
      <c r="T14" s="122"/>
      <c r="U14" s="122"/>
      <c r="V14" s="122"/>
      <c r="W14" s="122"/>
      <c r="X14" s="122"/>
      <c r="Y14" s="122"/>
      <c r="Z14" s="122"/>
    </row>
    <row r="15" spans="1:26" ht="49.5" customHeight="1" x14ac:dyDescent="0.2">
      <c r="A15" s="122"/>
      <c r="B15" s="266" t="s">
        <v>201</v>
      </c>
      <c r="C15" s="173"/>
      <c r="D15" s="173"/>
      <c r="E15" s="173"/>
      <c r="F15" s="195"/>
      <c r="G15" s="122"/>
      <c r="H15" s="122"/>
      <c r="I15" s="122"/>
      <c r="J15" s="122"/>
      <c r="K15" s="122"/>
      <c r="L15" s="122"/>
      <c r="M15" s="122"/>
      <c r="N15" s="122"/>
      <c r="O15" s="122"/>
      <c r="P15" s="122"/>
      <c r="Q15" s="122"/>
      <c r="R15" s="122"/>
      <c r="S15" s="122"/>
      <c r="T15" s="122"/>
      <c r="U15" s="122"/>
      <c r="V15" s="122"/>
      <c r="W15" s="122"/>
      <c r="X15" s="122"/>
      <c r="Y15" s="122"/>
      <c r="Z15" s="122"/>
    </row>
    <row r="16" spans="1:26" ht="27" customHeight="1" x14ac:dyDescent="0.25">
      <c r="A16" s="122"/>
      <c r="B16" s="136"/>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row>
    <row r="17" spans="1:26" ht="12.75" customHeight="1" x14ac:dyDescent="0.2">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row>
    <row r="18" spans="1:26" ht="12.75" customHeight="1" x14ac:dyDescent="0.2">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row>
    <row r="19" spans="1:26" ht="12.75" customHeight="1" x14ac:dyDescent="0.2">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row>
    <row r="20" spans="1:26" ht="12.75" customHeight="1" x14ac:dyDescent="0.2">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row>
    <row r="21" spans="1:26" ht="12.75" customHeight="1" x14ac:dyDescent="0.2">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row>
    <row r="22" spans="1:26" ht="12.75" customHeight="1" x14ac:dyDescent="0.2">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row>
    <row r="23" spans="1:26" ht="12.75" customHeight="1" x14ac:dyDescent="0.2">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row>
    <row r="24" spans="1:26" ht="12.75" customHeight="1" x14ac:dyDescent="0.2">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row>
    <row r="25" spans="1:26" ht="12.75" customHeight="1" x14ac:dyDescent="0.2">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row>
    <row r="26" spans="1:26" ht="12.75" customHeight="1" x14ac:dyDescent="0.2">
      <c r="A26" s="12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row>
    <row r="27" spans="1:26" ht="12.75" customHeight="1" x14ac:dyDescent="0.2">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row>
    <row r="28" spans="1:26" ht="12.75" customHeight="1" x14ac:dyDescent="0.2">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row>
    <row r="29" spans="1:26" ht="12.75" customHeight="1" x14ac:dyDescent="0.2">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row>
    <row r="30" spans="1:26" ht="12.75" customHeight="1" x14ac:dyDescent="0.2">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row>
    <row r="31" spans="1:26" ht="12.75" customHeight="1" x14ac:dyDescent="0.2">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1:26" ht="12.75"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1:26" ht="12.75" customHeight="1" x14ac:dyDescent="0.2">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row>
    <row r="34" spans="1:26" ht="12.75" customHeight="1" x14ac:dyDescent="0.2">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row>
    <row r="35" spans="1:26" ht="12.75" customHeight="1" x14ac:dyDescent="0.2">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row>
    <row r="36" spans="1:26" ht="12.75" customHeight="1"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row>
    <row r="37" spans="1:26" ht="12.75" customHeight="1" x14ac:dyDescent="0.2">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row>
    <row r="38" spans="1:26" ht="12.75" customHeight="1" x14ac:dyDescent="0.2">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row>
    <row r="39" spans="1:26" ht="12.75" customHeight="1" x14ac:dyDescent="0.2">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row>
    <row r="40" spans="1:26" ht="12.75"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1:26" ht="12.75" customHeight="1" x14ac:dyDescent="0.2">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1:26" ht="12.75" customHeight="1" x14ac:dyDescent="0.2">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1:26" ht="12.75" customHeight="1" x14ac:dyDescent="0.2">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1:26" ht="12.75" customHeight="1" x14ac:dyDescent="0.2">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row>
    <row r="45" spans="1:26" ht="12.75" customHeight="1" x14ac:dyDescent="0.2">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row>
    <row r="46" spans="1:26" ht="12.75" customHeight="1"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6" ht="12.75" customHeight="1"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row>
    <row r="48" spans="1:26" ht="12.75" customHeight="1" x14ac:dyDescent="0.2">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12.75" customHeight="1"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row>
    <row r="50" spans="1:26" ht="12.75" customHeight="1"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row>
    <row r="51" spans="1:26" ht="12.75" customHeight="1"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row>
    <row r="52" spans="1:26" ht="12.75" customHeight="1" x14ac:dyDescent="0.2">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row>
    <row r="53" spans="1:26" ht="12.75" customHeight="1"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row>
    <row r="54" spans="1:26" ht="12.75" customHeight="1" x14ac:dyDescent="0.2">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row>
    <row r="55" spans="1:26" ht="12.75" customHeight="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1:26" ht="12.75" customHeight="1" x14ac:dyDescent="0.2">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row>
    <row r="57" spans="1:26" ht="12.75" customHeight="1" x14ac:dyDescent="0.2">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row>
    <row r="58" spans="1:26" ht="12.75" customHeight="1" x14ac:dyDescent="0.2">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1:26" ht="12.75" customHeight="1" x14ac:dyDescent="0.2">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row>
    <row r="60" spans="1:26" ht="12.75" customHeight="1" x14ac:dyDescent="0.2">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1:26" ht="12.75" customHeight="1" x14ac:dyDescent="0.2">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1:26" ht="12.75" customHeight="1" x14ac:dyDescent="0.2">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row>
    <row r="63" spans="1:26" ht="12.75" customHeigh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row>
    <row r="64" spans="1:26" ht="12.75" customHeight="1" x14ac:dyDescent="0.2">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1:26" ht="12.75" customHeight="1" x14ac:dyDescent="0.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1:26" ht="12.75" customHeight="1" x14ac:dyDescent="0.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row>
    <row r="67" spans="1:26" ht="12.75" customHeight="1"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ht="12.75" customHeight="1" x14ac:dyDescent="0.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1:26" ht="12.75" customHeigh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ht="12.75" customHeight="1" x14ac:dyDescent="0.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1:26" ht="12.75" customHeight="1" x14ac:dyDescent="0.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row>
    <row r="72" spans="1:26" ht="12.75" customHeight="1" x14ac:dyDescent="0.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12.75" customHeight="1" x14ac:dyDescent="0.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1:26" ht="12.75" customHeight="1" x14ac:dyDescent="0.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1:26" ht="12.75" customHeight="1" x14ac:dyDescent="0.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1:26" ht="12.75" customHeight="1" x14ac:dyDescent="0.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1:26" ht="12.75" customHeight="1"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ht="12.75" customHeight="1" x14ac:dyDescent="0.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1:26" ht="12.75" customHeight="1" x14ac:dyDescent="0.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1:26" ht="12.75" customHeight="1" x14ac:dyDescent="0.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1:26" ht="12.75" customHeight="1" x14ac:dyDescent="0.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1:26" ht="12.75" customHeight="1"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row>
    <row r="83" spans="1:26" ht="12.75" customHeight="1"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1:26" ht="12.75" customHeight="1"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row>
    <row r="85" spans="1:26" ht="12.75" customHeight="1"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row>
    <row r="86" spans="1:26" ht="12.75" customHeight="1"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row>
    <row r="87" spans="1:26" ht="12.75" customHeight="1"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row>
    <row r="88" spans="1:26" ht="12.75" customHeight="1" x14ac:dyDescent="0.2">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row>
    <row r="89" spans="1:26" ht="12.75" customHeight="1" x14ac:dyDescent="0.2">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1:26" ht="12.75" customHeight="1" x14ac:dyDescent="0.2">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1:26" ht="12.75" customHeight="1" x14ac:dyDescent="0.2">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1:26" ht="12.75" customHeight="1" x14ac:dyDescent="0.2">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1:26" ht="12.75" customHeight="1" x14ac:dyDescent="0.2">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ht="12.75" customHeight="1" x14ac:dyDescent="0.2">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12.75" customHeight="1" x14ac:dyDescent="0.2">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row>
    <row r="96" spans="1:26" ht="12.75" customHeight="1" x14ac:dyDescent="0.2">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row>
    <row r="97" spans="1:26" ht="12.75" customHeight="1" x14ac:dyDescent="0.2">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row>
    <row r="98" spans="1:26" ht="12.75" customHeight="1" x14ac:dyDescent="0.2">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row>
    <row r="99" spans="1:26" ht="12.75" customHeight="1" x14ac:dyDescent="0.2">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row>
    <row r="100" spans="1:26" ht="12.75" customHeight="1" x14ac:dyDescent="0.2">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ht="12.75" customHeight="1" x14ac:dyDescent="0.2">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ht="12.75" customHeight="1" x14ac:dyDescent="0.2">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12.75" customHeight="1"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ht="12.75" customHeight="1"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ht="12.75" customHeight="1" x14ac:dyDescent="0.2">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ht="12.75"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ht="12.75" customHeight="1"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ht="12.75"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ht="12.75"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ht="12.75"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ht="12.75"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ht="12.75" customHeight="1" x14ac:dyDescent="0.2">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ht="12.75" customHeight="1" x14ac:dyDescent="0.2">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2.75" customHeight="1" x14ac:dyDescent="0.2">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ht="12.75" customHeight="1" x14ac:dyDescent="0.2">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ht="12.75" customHeight="1" x14ac:dyDescent="0.2">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ht="12.75" customHeight="1" x14ac:dyDescent="0.2">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ht="12.75" customHeight="1" x14ac:dyDescent="0.2">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ht="12.75" customHeight="1" x14ac:dyDescent="0.2">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ht="12.75" customHeight="1" x14ac:dyDescent="0.2">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ht="12.75" customHeight="1" x14ac:dyDescent="0.2">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ht="12.75" customHeight="1" x14ac:dyDescent="0.2">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12.75" customHeight="1" x14ac:dyDescent="0.2">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ht="12.75" customHeight="1" x14ac:dyDescent="0.2">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ht="12.75" customHeight="1" x14ac:dyDescent="0.2">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ht="12.75" customHeight="1" x14ac:dyDescent="0.2">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ht="12.75" customHeight="1" x14ac:dyDescent="0.2">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ht="12.75" customHeight="1" x14ac:dyDescent="0.2">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ht="12.75" customHeight="1" x14ac:dyDescent="0.2">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ht="12.75" customHeight="1" x14ac:dyDescent="0.2">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ht="12.75" customHeight="1" x14ac:dyDescent="0.2">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ht="12.75" customHeight="1" x14ac:dyDescent="0.2">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ht="12.75" customHeight="1" x14ac:dyDescent="0.2">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ht="12.75" customHeight="1" x14ac:dyDescent="0.2">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ht="12.75" customHeight="1" x14ac:dyDescent="0.2">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ht="12.75" customHeight="1" x14ac:dyDescent="0.2">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ht="12.75" customHeight="1" x14ac:dyDescent="0.2">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ht="12.75" customHeight="1" x14ac:dyDescent="0.2">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ht="12.75" customHeight="1" x14ac:dyDescent="0.2">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ht="12.75" customHeight="1" x14ac:dyDescent="0.2">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ht="12.75" customHeight="1" x14ac:dyDescent="0.2">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ht="12.75" customHeight="1" x14ac:dyDescent="0.2">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ht="12.75" customHeight="1" x14ac:dyDescent="0.2">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ht="12.75" customHeight="1" x14ac:dyDescent="0.2">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ht="12.75" customHeight="1" x14ac:dyDescent="0.2">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ht="12.75" customHeight="1" x14ac:dyDescent="0.2">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ht="12.75" customHeight="1" x14ac:dyDescent="0.2">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ht="12.75" customHeight="1" x14ac:dyDescent="0.2">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ht="12.75" customHeight="1" x14ac:dyDescent="0.2">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ht="12.75" customHeight="1" x14ac:dyDescent="0.2">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ht="12.75" customHeight="1" x14ac:dyDescent="0.2">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ht="12.75" customHeight="1" x14ac:dyDescent="0.2">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ht="12.75" customHeight="1" x14ac:dyDescent="0.2">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ht="12.75" customHeight="1" x14ac:dyDescent="0.2">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ht="12.75" customHeight="1" x14ac:dyDescent="0.2">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ht="12.75" customHeight="1" x14ac:dyDescent="0.2">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ht="12.75" customHeight="1" x14ac:dyDescent="0.2">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ht="12.75" customHeight="1" x14ac:dyDescent="0.2">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ht="12.75" customHeight="1" x14ac:dyDescent="0.2">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ht="12.75" customHeight="1" x14ac:dyDescent="0.2">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ht="12.75" customHeight="1" x14ac:dyDescent="0.2">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ht="12.75" customHeight="1" x14ac:dyDescent="0.2">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ht="12.75" customHeight="1" x14ac:dyDescent="0.2">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ht="12.75" customHeight="1" x14ac:dyDescent="0.2">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ht="12.75" customHeight="1" x14ac:dyDescent="0.2">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row>
    <row r="166" spans="1:26" ht="12.75" customHeight="1" x14ac:dyDescent="0.2">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row>
    <row r="167" spans="1:26" ht="12.75" customHeight="1" x14ac:dyDescent="0.2">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row>
    <row r="168" spans="1:26" ht="12.75" customHeight="1" x14ac:dyDescent="0.2">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row>
    <row r="169" spans="1:26" ht="12.75" customHeight="1" x14ac:dyDescent="0.2">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row>
    <row r="170" spans="1:26" ht="12.75" customHeight="1" x14ac:dyDescent="0.2">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row>
    <row r="171" spans="1:26" ht="12.75" customHeight="1" x14ac:dyDescent="0.2">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row>
    <row r="172" spans="1:26" ht="12.75" customHeight="1" x14ac:dyDescent="0.2">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row>
    <row r="173" spans="1:26" ht="12.75" customHeight="1" x14ac:dyDescent="0.2">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row>
    <row r="174" spans="1:26" ht="12.75" customHeight="1" x14ac:dyDescent="0.2">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row>
    <row r="175" spans="1:26" ht="12.75" customHeight="1" x14ac:dyDescent="0.2">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row>
    <row r="176" spans="1:26" ht="12.75" customHeight="1" x14ac:dyDescent="0.2">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row>
    <row r="177" spans="1:26" ht="12.75" customHeight="1" x14ac:dyDescent="0.2">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row>
    <row r="178" spans="1:26" ht="12.75" customHeight="1" x14ac:dyDescent="0.2">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row>
    <row r="179" spans="1:26" ht="12.75" customHeight="1" x14ac:dyDescent="0.2">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row>
    <row r="180" spans="1:26" ht="12.75" customHeight="1" x14ac:dyDescent="0.2">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row>
    <row r="181" spans="1:26" ht="12.75" customHeight="1" x14ac:dyDescent="0.2">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row>
    <row r="182" spans="1:26" ht="12.75" customHeight="1" x14ac:dyDescent="0.2">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row>
    <row r="183" spans="1:26" ht="12.75" customHeight="1" x14ac:dyDescent="0.2">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row>
    <row r="184" spans="1:26" ht="12.75" customHeight="1" x14ac:dyDescent="0.2">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row>
    <row r="185" spans="1:26" ht="12.75" customHeight="1" x14ac:dyDescent="0.2">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row>
    <row r="186" spans="1:26" ht="12.75" customHeight="1" x14ac:dyDescent="0.2">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row>
    <row r="187" spans="1:26" ht="12.75" customHeight="1" x14ac:dyDescent="0.2">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row>
    <row r="188" spans="1:26" ht="12.75" customHeight="1" x14ac:dyDescent="0.2">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row>
    <row r="189" spans="1:26" ht="12.75" customHeight="1" x14ac:dyDescent="0.2">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row>
    <row r="190" spans="1:26" ht="12.75" customHeight="1" x14ac:dyDescent="0.2">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row>
    <row r="191" spans="1:26" ht="12.75" customHeight="1" x14ac:dyDescent="0.2">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row>
    <row r="192" spans="1:26" ht="12.75" customHeight="1" x14ac:dyDescent="0.2">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row>
    <row r="193" spans="1:26" ht="12.75" customHeight="1" x14ac:dyDescent="0.2">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row>
    <row r="194" spans="1:26" ht="12.75" customHeight="1" x14ac:dyDescent="0.2">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2.75" customHeight="1" x14ac:dyDescent="0.2">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row>
    <row r="196" spans="1:26" ht="12.75" customHeight="1" x14ac:dyDescent="0.2">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row>
    <row r="197" spans="1:26" ht="12.75" customHeight="1" x14ac:dyDescent="0.2">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row>
    <row r="198" spans="1:26" ht="12.75" customHeight="1" x14ac:dyDescent="0.2">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row>
    <row r="199" spans="1:26" ht="12.75" customHeight="1" x14ac:dyDescent="0.2">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row>
    <row r="200" spans="1:26" ht="12.75" customHeight="1" x14ac:dyDescent="0.2">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row>
    <row r="201" spans="1:26" ht="12.75" customHeight="1" x14ac:dyDescent="0.2">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row>
    <row r="202" spans="1:26" ht="12.75" customHeight="1" x14ac:dyDescent="0.2">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row>
    <row r="203" spans="1:26" ht="12.75" customHeight="1" x14ac:dyDescent="0.2">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row>
    <row r="204" spans="1:26" ht="12.75" customHeight="1" x14ac:dyDescent="0.2">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row>
    <row r="205" spans="1:26" ht="12.75" customHeight="1" x14ac:dyDescent="0.2">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row>
    <row r="206" spans="1:26" ht="12.75" customHeight="1" x14ac:dyDescent="0.2">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row>
    <row r="207" spans="1:26" ht="12.75" customHeight="1" x14ac:dyDescent="0.2">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row>
    <row r="208" spans="1:26" ht="12.75" customHeight="1" x14ac:dyDescent="0.2">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row>
    <row r="209" spans="1:26" ht="12.75" customHeight="1" x14ac:dyDescent="0.2">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row>
    <row r="210" spans="1:26" ht="12.75" customHeight="1" x14ac:dyDescent="0.2">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row>
    <row r="211" spans="1:26" ht="12.75" customHeight="1" x14ac:dyDescent="0.2">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row>
    <row r="212" spans="1:26" ht="12.75" customHeight="1" x14ac:dyDescent="0.2">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row>
    <row r="213" spans="1:26" ht="12.75" customHeight="1" x14ac:dyDescent="0.2">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row>
    <row r="214" spans="1:26" ht="12.75" customHeight="1" x14ac:dyDescent="0.2">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row>
    <row r="215" spans="1:26" ht="12.75" customHeight="1" x14ac:dyDescent="0.2">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row>
    <row r="216" spans="1:26" ht="12.75" customHeight="1" x14ac:dyDescent="0.2">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row>
    <row r="217" spans="1:26" ht="12.75" customHeight="1" x14ac:dyDescent="0.2">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row>
    <row r="218" spans="1:26" ht="12.75" customHeight="1" x14ac:dyDescent="0.2">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row>
    <row r="219" spans="1:26" ht="12.75" customHeight="1" x14ac:dyDescent="0.2">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row>
    <row r="220" spans="1:26" ht="12.75" customHeight="1" x14ac:dyDescent="0.2">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row>
    <row r="221" spans="1:26" ht="12.75" customHeight="1" x14ac:dyDescent="0.2">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row>
    <row r="222" spans="1:26" ht="12.75" customHeight="1" x14ac:dyDescent="0.2">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row>
    <row r="223" spans="1:26" ht="12.75" customHeight="1" x14ac:dyDescent="0.2">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row>
    <row r="224" spans="1:26" ht="12.75" customHeight="1" x14ac:dyDescent="0.2">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row>
    <row r="225" spans="1:26" ht="12.75" customHeight="1" x14ac:dyDescent="0.2">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row>
    <row r="226" spans="1:26" ht="12.75" customHeight="1" x14ac:dyDescent="0.2">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row>
    <row r="227" spans="1:26" ht="12.75" customHeight="1" x14ac:dyDescent="0.2">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row>
    <row r="228" spans="1:26" ht="12.75" customHeight="1" x14ac:dyDescent="0.2">
      <c r="A228" s="122"/>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row>
    <row r="229" spans="1:26" ht="12.75" customHeight="1" x14ac:dyDescent="0.2">
      <c r="A229" s="122"/>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row>
    <row r="230" spans="1:26" ht="12.75" customHeight="1" x14ac:dyDescent="0.2">
      <c r="A230" s="122"/>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row>
    <row r="231" spans="1:26" ht="12.75" customHeight="1" x14ac:dyDescent="0.2">
      <c r="A231" s="122"/>
      <c r="B231" s="122"/>
      <c r="C231" s="122"/>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row>
    <row r="232" spans="1:26" ht="12.75" customHeight="1" x14ac:dyDescent="0.2">
      <c r="A232" s="122"/>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row>
    <row r="233" spans="1:26" ht="12.75" customHeight="1" x14ac:dyDescent="0.2">
      <c r="A233" s="122"/>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row>
    <row r="234" spans="1:26" ht="12.75" customHeight="1" x14ac:dyDescent="0.2">
      <c r="A234" s="122"/>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row>
    <row r="235" spans="1:26" ht="12.75" customHeight="1" x14ac:dyDescent="0.2">
      <c r="A235" s="122"/>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row>
    <row r="236" spans="1:26" ht="12.75" customHeight="1" x14ac:dyDescent="0.2">
      <c r="A236" s="122"/>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row>
    <row r="237" spans="1:26" ht="12.75" customHeight="1" x14ac:dyDescent="0.2">
      <c r="A237" s="122"/>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row>
    <row r="238" spans="1:26" ht="12.75" customHeight="1" x14ac:dyDescent="0.2">
      <c r="A238" s="122"/>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row>
    <row r="239" spans="1:26" ht="12.75" customHeight="1" x14ac:dyDescent="0.2">
      <c r="A239" s="122"/>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row>
    <row r="240" spans="1:26" ht="12.75" customHeight="1" x14ac:dyDescent="0.2">
      <c r="A240" s="122"/>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row>
    <row r="241" spans="1:26" ht="12.75" customHeight="1" x14ac:dyDescent="0.2">
      <c r="A241" s="122"/>
      <c r="B241" s="122"/>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row>
    <row r="242" spans="1:26" ht="12.75" customHeight="1" x14ac:dyDescent="0.2">
      <c r="A242" s="122"/>
      <c r="B242" s="122"/>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row>
    <row r="243" spans="1:26" ht="12.75" customHeight="1" x14ac:dyDescent="0.2">
      <c r="A243" s="122"/>
      <c r="B243" s="122"/>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row>
    <row r="244" spans="1:26" ht="12.75" customHeight="1" x14ac:dyDescent="0.2">
      <c r="A244" s="122"/>
      <c r="B244" s="122"/>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row>
    <row r="245" spans="1:26" ht="12.75" customHeight="1" x14ac:dyDescent="0.2">
      <c r="A245" s="122"/>
      <c r="B245" s="122"/>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row>
    <row r="246" spans="1:26" ht="12.75" customHeight="1" x14ac:dyDescent="0.2">
      <c r="A246" s="122"/>
      <c r="B246" s="122"/>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row>
    <row r="247" spans="1:26" ht="12.75" customHeight="1" x14ac:dyDescent="0.2">
      <c r="A247" s="122"/>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row>
    <row r="248" spans="1:26" ht="12.75" customHeight="1" x14ac:dyDescent="0.2">
      <c r="A248" s="122"/>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row>
    <row r="249" spans="1:26" ht="12.75" customHeight="1" x14ac:dyDescent="0.2">
      <c r="A249" s="122"/>
      <c r="B249" s="12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2.75" customHeight="1" x14ac:dyDescent="0.2">
      <c r="A250" s="122"/>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2.75" customHeight="1" x14ac:dyDescent="0.2">
      <c r="A251" s="122"/>
      <c r="B251" s="122"/>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2.75" customHeight="1" x14ac:dyDescent="0.2">
      <c r="A252" s="122"/>
      <c r="B252" s="122"/>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ht="12.75" customHeight="1" x14ac:dyDescent="0.2">
      <c r="A253" s="122"/>
      <c r="B253" s="122"/>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row>
    <row r="254" spans="1:26" ht="12.75" customHeight="1" x14ac:dyDescent="0.2">
      <c r="A254" s="122"/>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row>
    <row r="255" spans="1:26" ht="12.75" customHeight="1" x14ac:dyDescent="0.2">
      <c r="A255" s="122"/>
      <c r="B255" s="122"/>
      <c r="C255" s="122"/>
      <c r="D255" s="12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row>
    <row r="256" spans="1:26" ht="12.75" customHeight="1" x14ac:dyDescent="0.2">
      <c r="A256" s="122"/>
      <c r="B256" s="122"/>
      <c r="C256" s="122"/>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row>
    <row r="257" spans="1:26" ht="12.75" customHeight="1" x14ac:dyDescent="0.2">
      <c r="A257" s="122"/>
      <c r="B257" s="122"/>
      <c r="C257" s="122"/>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row>
    <row r="258" spans="1:26" ht="12.75" customHeight="1" x14ac:dyDescent="0.2">
      <c r="A258" s="122"/>
      <c r="B258" s="122"/>
      <c r="C258" s="122"/>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row>
    <row r="259" spans="1:26" ht="12.75" customHeight="1" x14ac:dyDescent="0.2">
      <c r="A259" s="122"/>
      <c r="B259" s="122"/>
      <c r="C259" s="122"/>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row>
    <row r="260" spans="1:26" ht="12.75" customHeight="1" x14ac:dyDescent="0.2">
      <c r="A260" s="122"/>
      <c r="B260" s="122"/>
      <c r="C260" s="122"/>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row>
    <row r="261" spans="1:26" ht="12.75" customHeight="1" x14ac:dyDescent="0.2">
      <c r="A261" s="122"/>
      <c r="B261" s="122"/>
      <c r="C261" s="122"/>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row>
    <row r="262" spans="1:26" ht="12.75" customHeight="1" x14ac:dyDescent="0.2">
      <c r="A262" s="122"/>
      <c r="B262" s="122"/>
      <c r="C262" s="122"/>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row>
    <row r="263" spans="1:26" ht="12.75" customHeight="1" x14ac:dyDescent="0.2">
      <c r="A263" s="122"/>
      <c r="B263" s="122"/>
      <c r="C263" s="122"/>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row>
    <row r="264" spans="1:26" ht="12.75" customHeight="1" x14ac:dyDescent="0.2">
      <c r="A264" s="122"/>
      <c r="B264" s="122"/>
      <c r="C264" s="122"/>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row>
    <row r="265" spans="1:26" ht="12.75" customHeight="1" x14ac:dyDescent="0.2">
      <c r="A265" s="122"/>
      <c r="B265" s="122"/>
      <c r="C265" s="122"/>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row>
    <row r="266" spans="1:26" ht="12.75" customHeight="1" x14ac:dyDescent="0.2">
      <c r="A266" s="122"/>
      <c r="B266" s="122"/>
      <c r="C266" s="122"/>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row>
    <row r="267" spans="1:26" ht="12.75" customHeight="1" x14ac:dyDescent="0.2">
      <c r="A267" s="122"/>
      <c r="B267" s="122"/>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row>
    <row r="268" spans="1:26" ht="12.75" customHeight="1" x14ac:dyDescent="0.2">
      <c r="A268" s="122"/>
      <c r="B268" s="122"/>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row>
    <row r="269" spans="1:26" ht="12.75" customHeight="1" x14ac:dyDescent="0.2">
      <c r="A269" s="122"/>
      <c r="B269" s="122"/>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row>
    <row r="270" spans="1:26" ht="12.75" customHeight="1" x14ac:dyDescent="0.2">
      <c r="A270" s="122"/>
      <c r="B270" s="122"/>
      <c r="C270" s="122"/>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row>
    <row r="271" spans="1:26" ht="12.75" customHeight="1" x14ac:dyDescent="0.2">
      <c r="A271" s="122"/>
      <c r="B271" s="122"/>
      <c r="C271" s="122"/>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row>
    <row r="272" spans="1:26" ht="12.75" customHeight="1" x14ac:dyDescent="0.2">
      <c r="A272" s="122"/>
      <c r="B272" s="122"/>
      <c r="C272" s="122"/>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row>
    <row r="273" spans="1:26" ht="12.75" customHeight="1" x14ac:dyDescent="0.2">
      <c r="A273" s="122"/>
      <c r="B273" s="122"/>
      <c r="C273" s="122"/>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row>
    <row r="274" spans="1:26" ht="12.75" customHeight="1" x14ac:dyDescent="0.2">
      <c r="A274" s="122"/>
      <c r="B274" s="122"/>
      <c r="C274" s="122"/>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row>
    <row r="275" spans="1:26" ht="12.75" customHeight="1" x14ac:dyDescent="0.2">
      <c r="A275" s="122"/>
      <c r="B275" s="122"/>
      <c r="C275" s="122"/>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row>
    <row r="276" spans="1:26" ht="12.75" customHeight="1" x14ac:dyDescent="0.2">
      <c r="A276" s="122"/>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row>
    <row r="277" spans="1:26" ht="12.75" customHeight="1" x14ac:dyDescent="0.2">
      <c r="A277" s="122"/>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row>
    <row r="278" spans="1:26" ht="12.75" customHeight="1" x14ac:dyDescent="0.2">
      <c r="A278" s="122"/>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row>
    <row r="279" spans="1:26" ht="12.75" customHeight="1" x14ac:dyDescent="0.2">
      <c r="A279" s="122"/>
      <c r="B279" s="122"/>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row>
    <row r="280" spans="1:26" ht="12.75" customHeight="1" x14ac:dyDescent="0.2">
      <c r="A280" s="122"/>
      <c r="B280" s="122"/>
      <c r="C280" s="122"/>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row>
    <row r="281" spans="1:26" ht="12.75" customHeight="1" x14ac:dyDescent="0.2">
      <c r="A281" s="122"/>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row>
    <row r="282" spans="1:26" ht="12.75" customHeight="1" x14ac:dyDescent="0.2">
      <c r="A282" s="122"/>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row>
    <row r="283" spans="1:26" ht="12.75" customHeight="1" x14ac:dyDescent="0.2">
      <c r="A283" s="122"/>
      <c r="B283" s="122"/>
      <c r="C283" s="122"/>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row>
    <row r="284" spans="1:26" ht="12.75" customHeight="1" x14ac:dyDescent="0.2">
      <c r="A284" s="122"/>
      <c r="B284" s="122"/>
      <c r="C284" s="122"/>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row>
    <row r="285" spans="1:26" ht="12.75" customHeight="1" x14ac:dyDescent="0.2">
      <c r="A285" s="122"/>
      <c r="B285" s="122"/>
      <c r="C285" s="122"/>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row>
    <row r="286" spans="1:26" ht="12.75" customHeight="1" x14ac:dyDescent="0.2">
      <c r="A286" s="122"/>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2.75" customHeight="1" x14ac:dyDescent="0.2">
      <c r="A287" s="122"/>
      <c r="B287" s="122"/>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row>
    <row r="288" spans="1:26" ht="12.75" customHeight="1" x14ac:dyDescent="0.2">
      <c r="A288" s="122"/>
      <c r="B288" s="122"/>
      <c r="C288" s="122"/>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row>
    <row r="289" spans="1:26" ht="12.75" customHeight="1" x14ac:dyDescent="0.2">
      <c r="A289" s="122"/>
      <c r="B289" s="122"/>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row>
    <row r="290" spans="1:26" ht="12.75" customHeight="1" x14ac:dyDescent="0.2">
      <c r="A290" s="122"/>
      <c r="B290" s="122"/>
      <c r="C290" s="122"/>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row>
    <row r="291" spans="1:26" ht="12.75" customHeight="1" x14ac:dyDescent="0.2">
      <c r="A291" s="122"/>
      <c r="B291" s="122"/>
      <c r="C291" s="122"/>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row>
    <row r="292" spans="1:26" ht="12.75" customHeight="1" x14ac:dyDescent="0.2">
      <c r="A292" s="122"/>
      <c r="B292" s="122"/>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row>
    <row r="293" spans="1:26" ht="12.75" customHeight="1" x14ac:dyDescent="0.2">
      <c r="A293" s="122"/>
      <c r="B293" s="122"/>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row>
    <row r="294" spans="1:26" ht="12.75" customHeight="1" x14ac:dyDescent="0.2">
      <c r="A294" s="122"/>
      <c r="B294" s="122"/>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row>
    <row r="295" spans="1:26" ht="12.75" customHeight="1" x14ac:dyDescent="0.2">
      <c r="A295" s="122"/>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2.75" customHeight="1" x14ac:dyDescent="0.2">
      <c r="A296" s="122"/>
      <c r="B296" s="122"/>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row>
    <row r="297" spans="1:26" ht="12.75" customHeight="1" x14ac:dyDescent="0.2">
      <c r="A297" s="122"/>
      <c r="B297" s="122"/>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row>
    <row r="298" spans="1:26" ht="12.75" customHeight="1" x14ac:dyDescent="0.2">
      <c r="A298" s="122"/>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row>
    <row r="299" spans="1:26" ht="12.75" customHeight="1" x14ac:dyDescent="0.2">
      <c r="A299" s="122"/>
      <c r="B299" s="122"/>
      <c r="C299" s="122"/>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row>
    <row r="300" spans="1:26" ht="12.75" customHeight="1" x14ac:dyDescent="0.2">
      <c r="A300" s="122"/>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row>
    <row r="301" spans="1:26" ht="12.75" customHeight="1" x14ac:dyDescent="0.2">
      <c r="A301" s="122"/>
      <c r="B301" s="122"/>
      <c r="C301" s="122"/>
      <c r="D301" s="12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row>
    <row r="302" spans="1:26" ht="12.75" customHeight="1" x14ac:dyDescent="0.2">
      <c r="A302" s="122"/>
      <c r="B302" s="122"/>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row>
    <row r="303" spans="1:26" ht="12.75" customHeight="1" x14ac:dyDescent="0.2">
      <c r="A303" s="122"/>
      <c r="B303" s="122"/>
      <c r="C303" s="122"/>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row>
    <row r="304" spans="1:26" ht="12.75" customHeight="1" x14ac:dyDescent="0.2">
      <c r="A304" s="122"/>
      <c r="B304" s="122"/>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row>
    <row r="305" spans="1:26" ht="12.75" customHeight="1" x14ac:dyDescent="0.2">
      <c r="A305" s="122"/>
      <c r="B305" s="122"/>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row>
    <row r="306" spans="1:26" ht="12.75" customHeight="1" x14ac:dyDescent="0.2">
      <c r="A306" s="122"/>
      <c r="B306" s="122"/>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row>
    <row r="307" spans="1:26" ht="12.75" customHeight="1" x14ac:dyDescent="0.2">
      <c r="A307" s="122"/>
      <c r="B307" s="122"/>
      <c r="C307" s="122"/>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row>
    <row r="308" spans="1:26" ht="12.75" customHeight="1" x14ac:dyDescent="0.2">
      <c r="A308" s="122"/>
      <c r="B308" s="122"/>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row>
    <row r="309" spans="1:26" ht="12.75" customHeight="1" x14ac:dyDescent="0.2">
      <c r="A309" s="122"/>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row>
    <row r="310" spans="1:26" ht="12.75" customHeight="1" x14ac:dyDescent="0.2">
      <c r="A310" s="122"/>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row>
    <row r="311" spans="1:26" ht="12.75" customHeight="1" x14ac:dyDescent="0.2">
      <c r="A311" s="122"/>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row>
    <row r="312" spans="1:26" ht="12.75" customHeight="1" x14ac:dyDescent="0.2">
      <c r="A312" s="122"/>
      <c r="B312" s="122"/>
      <c r="C312" s="122"/>
      <c r="D312" s="12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row>
    <row r="313" spans="1:26" ht="12.75" customHeight="1" x14ac:dyDescent="0.2">
      <c r="A313" s="122"/>
      <c r="B313" s="122"/>
      <c r="C313" s="122"/>
      <c r="D313" s="12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row>
    <row r="314" spans="1:26" ht="12.75" customHeight="1" x14ac:dyDescent="0.2">
      <c r="A314" s="122"/>
      <c r="B314" s="122"/>
      <c r="C314" s="122"/>
      <c r="D314" s="12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row>
    <row r="315" spans="1:26" ht="12.75" customHeight="1" x14ac:dyDescent="0.2">
      <c r="A315" s="122"/>
      <c r="B315" s="122"/>
      <c r="C315" s="122"/>
      <c r="D315" s="12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row>
    <row r="316" spans="1:26" ht="12.75" customHeight="1" x14ac:dyDescent="0.2">
      <c r="A316" s="122"/>
      <c r="B316" s="122"/>
      <c r="C316" s="122"/>
      <c r="D316" s="12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row>
    <row r="317" spans="1:26" ht="12.75" customHeight="1" x14ac:dyDescent="0.2">
      <c r="A317" s="122"/>
      <c r="B317" s="122"/>
      <c r="C317" s="122"/>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row>
    <row r="318" spans="1:26" ht="12.75" customHeight="1" x14ac:dyDescent="0.2">
      <c r="A318" s="122"/>
      <c r="B318" s="122"/>
      <c r="C318" s="122"/>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row>
    <row r="319" spans="1:26" ht="12.75" customHeight="1" x14ac:dyDescent="0.2">
      <c r="A319" s="122"/>
      <c r="B319" s="122"/>
      <c r="C319" s="122"/>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row>
    <row r="320" spans="1:26" ht="12.75" customHeight="1" x14ac:dyDescent="0.2">
      <c r="A320" s="122"/>
      <c r="B320" s="122"/>
      <c r="C320" s="122"/>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row>
    <row r="321" spans="1:26" ht="12.75" customHeight="1" x14ac:dyDescent="0.2">
      <c r="A321" s="122"/>
      <c r="B321" s="122"/>
      <c r="C321" s="122"/>
      <c r="D321" s="12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row>
    <row r="322" spans="1:26" ht="12.75" customHeight="1" x14ac:dyDescent="0.2">
      <c r="A322" s="122"/>
      <c r="B322" s="122"/>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row>
    <row r="323" spans="1:26" ht="12.75" customHeight="1" x14ac:dyDescent="0.2">
      <c r="A323" s="122"/>
      <c r="B323" s="122"/>
      <c r="C323" s="122"/>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row>
    <row r="324" spans="1:26" ht="12.75" customHeight="1" x14ac:dyDescent="0.2">
      <c r="A324" s="122"/>
      <c r="B324" s="122"/>
      <c r="C324" s="122"/>
      <c r="D324" s="12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row>
    <row r="325" spans="1:26" ht="12.75" customHeight="1" x14ac:dyDescent="0.2">
      <c r="A325" s="122"/>
      <c r="B325" s="122"/>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row>
    <row r="326" spans="1:26" ht="12.75" customHeight="1" x14ac:dyDescent="0.2">
      <c r="A326" s="122"/>
      <c r="B326" s="122"/>
      <c r="C326" s="122"/>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row>
    <row r="327" spans="1:26" ht="12.75" customHeight="1" x14ac:dyDescent="0.2">
      <c r="A327" s="122"/>
      <c r="B327" s="122"/>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row>
    <row r="328" spans="1:26" ht="12.75" customHeight="1" x14ac:dyDescent="0.2">
      <c r="A328" s="122"/>
      <c r="B328" s="122"/>
      <c r="C328" s="122"/>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row>
    <row r="329" spans="1:26" ht="12.75" customHeight="1" x14ac:dyDescent="0.2">
      <c r="A329" s="122"/>
      <c r="B329" s="122"/>
      <c r="C329" s="122"/>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row>
    <row r="330" spans="1:26" ht="12.75" customHeight="1" x14ac:dyDescent="0.2">
      <c r="A330" s="122"/>
      <c r="B330" s="122"/>
      <c r="C330" s="122"/>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row>
    <row r="331" spans="1:26" ht="12.75" customHeight="1" x14ac:dyDescent="0.2">
      <c r="A331" s="122"/>
      <c r="B331" s="122"/>
      <c r="C331" s="122"/>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row>
    <row r="332" spans="1:26" ht="12.75" customHeight="1" x14ac:dyDescent="0.2">
      <c r="A332" s="122"/>
      <c r="B332" s="122"/>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2.75" customHeight="1" x14ac:dyDescent="0.2">
      <c r="A333" s="122"/>
      <c r="B333" s="122"/>
      <c r="C333" s="122"/>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row>
    <row r="334" spans="1:26" ht="12.75" customHeight="1" x14ac:dyDescent="0.2">
      <c r="A334" s="122"/>
      <c r="B334" s="122"/>
      <c r="C334" s="122"/>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row>
    <row r="335" spans="1:26" ht="12.75" customHeight="1" x14ac:dyDescent="0.2">
      <c r="A335" s="122"/>
      <c r="B335" s="122"/>
      <c r="C335" s="122"/>
      <c r="D335" s="12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row>
    <row r="336" spans="1:26" ht="12.75" customHeight="1" x14ac:dyDescent="0.2">
      <c r="A336" s="122"/>
      <c r="B336" s="122"/>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row>
    <row r="337" spans="1:26" ht="12.75" customHeight="1" x14ac:dyDescent="0.2">
      <c r="A337" s="122"/>
      <c r="B337" s="122"/>
      <c r="C337" s="122"/>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row>
    <row r="338" spans="1:26" ht="12.75" customHeight="1" x14ac:dyDescent="0.2">
      <c r="A338" s="122"/>
      <c r="B338" s="122"/>
      <c r="C338" s="122"/>
      <c r="D338" s="12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row>
    <row r="339" spans="1:26" ht="12.75" customHeight="1" x14ac:dyDescent="0.2">
      <c r="A339" s="122"/>
      <c r="B339" s="122"/>
      <c r="C339" s="122"/>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row>
    <row r="340" spans="1:26" ht="12.75" customHeight="1" x14ac:dyDescent="0.2">
      <c r="A340" s="122"/>
      <c r="B340" s="122"/>
      <c r="C340" s="122"/>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row>
    <row r="341" spans="1:26" ht="12.75" customHeight="1" x14ac:dyDescent="0.2">
      <c r="A341" s="122"/>
      <c r="B341" s="122"/>
      <c r="C341" s="122"/>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row>
    <row r="342" spans="1:26" ht="12.75" customHeight="1" x14ac:dyDescent="0.2">
      <c r="A342" s="122"/>
      <c r="B342" s="122"/>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row>
    <row r="343" spans="1:26" ht="12.75" customHeight="1" x14ac:dyDescent="0.2">
      <c r="A343" s="122"/>
      <c r="B343" s="122"/>
      <c r="C343" s="122"/>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row>
    <row r="344" spans="1:26" ht="12.75" customHeight="1" x14ac:dyDescent="0.2">
      <c r="A344" s="122"/>
      <c r="B344" s="122"/>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row>
    <row r="345" spans="1:26" ht="12.75" customHeight="1" x14ac:dyDescent="0.2">
      <c r="A345" s="122"/>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row>
    <row r="346" spans="1:26" ht="12.75" customHeight="1" x14ac:dyDescent="0.2">
      <c r="A346" s="122"/>
      <c r="B346" s="122"/>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row>
    <row r="347" spans="1:26" ht="12.75" customHeight="1" x14ac:dyDescent="0.2">
      <c r="A347" s="122"/>
      <c r="B347" s="122"/>
      <c r="C347" s="122"/>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row>
    <row r="348" spans="1:26" ht="12.75" customHeight="1" x14ac:dyDescent="0.2">
      <c r="A348" s="122"/>
      <c r="B348" s="122"/>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row>
    <row r="349" spans="1:26" ht="12.75" customHeight="1" x14ac:dyDescent="0.2">
      <c r="A349" s="122"/>
      <c r="B349" s="122"/>
      <c r="C349" s="122"/>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row>
    <row r="350" spans="1:26" ht="12.75" customHeight="1" x14ac:dyDescent="0.2">
      <c r="A350" s="122"/>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row>
    <row r="351" spans="1:26" ht="12.75" customHeight="1" x14ac:dyDescent="0.2">
      <c r="A351" s="122"/>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row>
    <row r="352" spans="1:26" ht="12.75" customHeight="1" x14ac:dyDescent="0.2">
      <c r="A352" s="122"/>
      <c r="B352" s="122"/>
      <c r="C352" s="122"/>
      <c r="D352" s="12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row>
    <row r="353" spans="1:26" ht="12.75" customHeight="1" x14ac:dyDescent="0.2">
      <c r="A353" s="122"/>
      <c r="B353" s="122"/>
      <c r="C353" s="122"/>
      <c r="D353" s="12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row>
    <row r="354" spans="1:26" ht="12.75" customHeight="1" x14ac:dyDescent="0.2">
      <c r="A354" s="122"/>
      <c r="B354" s="122"/>
      <c r="C354" s="122"/>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row>
    <row r="355" spans="1:26" ht="12.75" customHeight="1" x14ac:dyDescent="0.2">
      <c r="A355" s="122"/>
      <c r="B355" s="122"/>
      <c r="C355" s="122"/>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row>
    <row r="356" spans="1:26" ht="12.75" customHeight="1" x14ac:dyDescent="0.2">
      <c r="A356" s="122"/>
      <c r="B356" s="122"/>
      <c r="C356" s="122"/>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row>
    <row r="357" spans="1:26" ht="12.75" customHeight="1" x14ac:dyDescent="0.2">
      <c r="A357" s="122"/>
      <c r="B357" s="122"/>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row>
    <row r="358" spans="1:26" ht="12.75" customHeight="1" x14ac:dyDescent="0.2">
      <c r="A358" s="122"/>
      <c r="B358" s="122"/>
      <c r="C358" s="122"/>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row>
    <row r="359" spans="1:26" ht="12.75" customHeight="1" x14ac:dyDescent="0.2">
      <c r="A359" s="122"/>
      <c r="B359" s="122"/>
      <c r="C359" s="122"/>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row>
    <row r="360" spans="1:26" ht="12.75" customHeight="1" x14ac:dyDescent="0.2">
      <c r="A360" s="122"/>
      <c r="B360" s="122"/>
      <c r="C360" s="122"/>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row>
    <row r="361" spans="1:26" ht="12.75" customHeight="1" x14ac:dyDescent="0.2">
      <c r="A361" s="122"/>
      <c r="B361" s="122"/>
      <c r="C361" s="122"/>
      <c r="D361" s="12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row>
    <row r="362" spans="1:26" ht="12.75" customHeight="1" x14ac:dyDescent="0.2">
      <c r="A362" s="122"/>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row>
    <row r="363" spans="1:26" ht="12.75" customHeight="1" x14ac:dyDescent="0.2">
      <c r="A363" s="122"/>
      <c r="B363" s="122"/>
      <c r="C363" s="122"/>
      <c r="D363" s="12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row>
    <row r="364" spans="1:26" ht="12.75" customHeight="1" x14ac:dyDescent="0.2">
      <c r="A364" s="122"/>
      <c r="B364" s="122"/>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row>
    <row r="365" spans="1:26" ht="12.75" customHeight="1" x14ac:dyDescent="0.2">
      <c r="A365" s="122"/>
      <c r="B365" s="122"/>
      <c r="C365" s="122"/>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row>
    <row r="366" spans="1:26" ht="12.75" customHeight="1" x14ac:dyDescent="0.2">
      <c r="A366" s="122"/>
      <c r="B366" s="122"/>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row>
    <row r="367" spans="1:26" ht="12.75" customHeight="1" x14ac:dyDescent="0.2">
      <c r="A367" s="122"/>
      <c r="B367" s="122"/>
      <c r="C367" s="122"/>
      <c r="D367" s="12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row>
    <row r="368" spans="1:26" ht="12.75" customHeight="1" x14ac:dyDescent="0.2">
      <c r="A368" s="122"/>
      <c r="B368" s="122"/>
      <c r="C368" s="122"/>
      <c r="D368" s="12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row>
    <row r="369" spans="1:26" ht="12.75" customHeight="1" x14ac:dyDescent="0.2">
      <c r="A369" s="122"/>
      <c r="B369" s="122"/>
      <c r="C369" s="122"/>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row>
    <row r="370" spans="1:26" ht="12.75" customHeight="1" x14ac:dyDescent="0.2">
      <c r="A370" s="122"/>
      <c r="B370" s="122"/>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row>
    <row r="371" spans="1:26" ht="12.75" customHeight="1" x14ac:dyDescent="0.2">
      <c r="A371" s="122"/>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row>
    <row r="372" spans="1:26" ht="12.75" customHeight="1" x14ac:dyDescent="0.2">
      <c r="A372" s="122"/>
      <c r="B372" s="122"/>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row>
    <row r="373" spans="1:26" ht="12.75" customHeight="1" x14ac:dyDescent="0.2">
      <c r="A373" s="122"/>
      <c r="B373" s="122"/>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row>
    <row r="374" spans="1:26" ht="12.75" customHeight="1" x14ac:dyDescent="0.2">
      <c r="A374" s="122"/>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row>
    <row r="375" spans="1:26" ht="12.75" customHeight="1" x14ac:dyDescent="0.2">
      <c r="A375" s="122"/>
      <c r="B375" s="122"/>
      <c r="C375" s="122"/>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row>
    <row r="376" spans="1:26" ht="12.75" customHeight="1" x14ac:dyDescent="0.2">
      <c r="A376" s="122"/>
      <c r="B376" s="122"/>
      <c r="C376" s="122"/>
      <c r="D376" s="12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row>
    <row r="377" spans="1:26" ht="12.75" customHeight="1" x14ac:dyDescent="0.2">
      <c r="A377" s="122"/>
      <c r="B377" s="122"/>
      <c r="C377" s="122"/>
      <c r="D377" s="12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row>
    <row r="378" spans="1:26" ht="12.75" customHeight="1" x14ac:dyDescent="0.2">
      <c r="A378" s="122"/>
      <c r="B378" s="122"/>
      <c r="C378" s="122"/>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row>
    <row r="379" spans="1:26" ht="12.75" customHeight="1" x14ac:dyDescent="0.2">
      <c r="A379" s="122"/>
      <c r="B379" s="122"/>
      <c r="C379" s="122"/>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row>
    <row r="380" spans="1:26" ht="12.75" customHeight="1" x14ac:dyDescent="0.2">
      <c r="A380" s="122"/>
      <c r="B380" s="122"/>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row>
    <row r="381" spans="1:26" ht="12.75" customHeight="1" x14ac:dyDescent="0.2">
      <c r="A381" s="122"/>
      <c r="B381" s="122"/>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row>
    <row r="382" spans="1:26" ht="12.75" customHeight="1" x14ac:dyDescent="0.2">
      <c r="A382" s="122"/>
      <c r="B382" s="122"/>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row>
    <row r="383" spans="1:26" ht="12.75" customHeight="1" x14ac:dyDescent="0.2">
      <c r="A383" s="122"/>
      <c r="B383" s="122"/>
      <c r="C383" s="122"/>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row>
    <row r="384" spans="1:26" ht="12.75" customHeight="1" x14ac:dyDescent="0.2">
      <c r="A384" s="122"/>
      <c r="B384" s="122"/>
      <c r="C384" s="122"/>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row>
    <row r="385" spans="1:26" ht="12.75" customHeight="1" x14ac:dyDescent="0.2">
      <c r="A385" s="122"/>
      <c r="B385" s="122"/>
      <c r="C385" s="122"/>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row>
    <row r="386" spans="1:26" ht="12.75" customHeight="1" x14ac:dyDescent="0.2">
      <c r="A386" s="122"/>
      <c r="B386" s="122"/>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row>
    <row r="387" spans="1:26" ht="12.75" customHeight="1" x14ac:dyDescent="0.2">
      <c r="A387" s="122"/>
      <c r="B387" s="122"/>
      <c r="C387" s="122"/>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row>
    <row r="388" spans="1:26" ht="12.75" customHeight="1" x14ac:dyDescent="0.2">
      <c r="A388" s="122"/>
      <c r="B388" s="122"/>
      <c r="C388" s="122"/>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row>
    <row r="389" spans="1:26" ht="12.75" customHeight="1" x14ac:dyDescent="0.2">
      <c r="A389" s="122"/>
      <c r="B389" s="122"/>
      <c r="C389" s="122"/>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row>
    <row r="390" spans="1:26" ht="12.75" customHeight="1" x14ac:dyDescent="0.2">
      <c r="A390" s="122"/>
      <c r="B390" s="122"/>
      <c r="C390" s="122"/>
      <c r="D390" s="12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row>
    <row r="391" spans="1:26" ht="12.75" customHeight="1" x14ac:dyDescent="0.2">
      <c r="A391" s="122"/>
      <c r="B391" s="122"/>
      <c r="C391" s="122"/>
      <c r="D391" s="12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row>
    <row r="392" spans="1:26" ht="12.75" customHeight="1" x14ac:dyDescent="0.2">
      <c r="A392" s="122"/>
      <c r="B392" s="122"/>
      <c r="C392" s="122"/>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row>
    <row r="393" spans="1:26" ht="12.75" customHeight="1" x14ac:dyDescent="0.2">
      <c r="A393" s="122"/>
      <c r="B393" s="122"/>
      <c r="C393" s="122"/>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row>
    <row r="394" spans="1:26" ht="12.75" customHeight="1" x14ac:dyDescent="0.2">
      <c r="A394" s="122"/>
      <c r="B394" s="122"/>
      <c r="C394" s="122"/>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row>
    <row r="395" spans="1:26" ht="12.75" customHeight="1" x14ac:dyDescent="0.2">
      <c r="A395" s="122"/>
      <c r="B395" s="122"/>
      <c r="C395" s="122"/>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row>
    <row r="396" spans="1:26" ht="12.75" customHeight="1" x14ac:dyDescent="0.2">
      <c r="A396" s="122"/>
      <c r="B396" s="122"/>
      <c r="C396" s="122"/>
      <c r="D396" s="12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row>
    <row r="397" spans="1:26" ht="12.75" customHeight="1" x14ac:dyDescent="0.2">
      <c r="A397" s="122"/>
      <c r="B397" s="122"/>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row>
    <row r="398" spans="1:26" ht="12.75" customHeight="1" x14ac:dyDescent="0.2">
      <c r="A398" s="122"/>
      <c r="B398" s="122"/>
      <c r="C398" s="122"/>
      <c r="D398" s="12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row>
    <row r="399" spans="1:26" ht="12.75" customHeight="1" x14ac:dyDescent="0.2">
      <c r="A399" s="122"/>
      <c r="B399" s="122"/>
      <c r="C399" s="122"/>
      <c r="D399" s="12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row>
    <row r="400" spans="1:26" ht="12.75" customHeight="1" x14ac:dyDescent="0.2">
      <c r="A400" s="122"/>
      <c r="B400" s="122"/>
      <c r="C400" s="122"/>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row>
    <row r="401" spans="1:26" ht="12.75" customHeight="1" x14ac:dyDescent="0.2">
      <c r="A401" s="122"/>
      <c r="B401" s="122"/>
      <c r="C401" s="122"/>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row>
    <row r="402" spans="1:26" ht="12.75" customHeight="1" x14ac:dyDescent="0.2">
      <c r="A402" s="122"/>
      <c r="B402" s="122"/>
      <c r="C402" s="122"/>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row>
    <row r="403" spans="1:26" ht="12.75" customHeight="1" x14ac:dyDescent="0.2">
      <c r="A403" s="122"/>
      <c r="B403" s="122"/>
      <c r="C403" s="122"/>
      <c r="D403" s="12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row>
    <row r="404" spans="1:26" ht="12.75" customHeight="1" x14ac:dyDescent="0.2">
      <c r="A404" s="122"/>
      <c r="B404" s="122"/>
      <c r="C404" s="122"/>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row>
    <row r="405" spans="1:26" ht="12.75" customHeight="1" x14ac:dyDescent="0.2">
      <c r="A405" s="122"/>
      <c r="B405" s="122"/>
      <c r="C405" s="122"/>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row>
    <row r="406" spans="1:26" ht="12.75" customHeight="1" x14ac:dyDescent="0.2">
      <c r="A406" s="122"/>
      <c r="B406" s="122"/>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row>
    <row r="407" spans="1:26" ht="12.75" customHeight="1" x14ac:dyDescent="0.2">
      <c r="A407" s="122"/>
      <c r="B407" s="122"/>
      <c r="C407" s="122"/>
      <c r="D407" s="12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row>
    <row r="408" spans="1:26" ht="12.75" customHeight="1" x14ac:dyDescent="0.2">
      <c r="A408" s="122"/>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row>
    <row r="409" spans="1:26" ht="12.75" customHeight="1" x14ac:dyDescent="0.2">
      <c r="A409" s="122"/>
      <c r="B409" s="122"/>
      <c r="C409" s="122"/>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row>
    <row r="410" spans="1:26" ht="12.75" customHeight="1" x14ac:dyDescent="0.2">
      <c r="A410" s="122"/>
      <c r="B410" s="122"/>
      <c r="C410" s="122"/>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row>
    <row r="411" spans="1:26" ht="12.75" customHeight="1" x14ac:dyDescent="0.2">
      <c r="A411" s="122"/>
      <c r="B411" s="122"/>
      <c r="C411" s="122"/>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row>
    <row r="412" spans="1:26" ht="12.75" customHeight="1" x14ac:dyDescent="0.2">
      <c r="A412" s="122"/>
      <c r="B412" s="122"/>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row>
    <row r="413" spans="1:26" ht="12.75" customHeight="1" x14ac:dyDescent="0.2">
      <c r="A413" s="122"/>
      <c r="B413" s="122"/>
      <c r="C413" s="122"/>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row>
    <row r="414" spans="1:26" ht="12.75" customHeight="1" x14ac:dyDescent="0.2">
      <c r="A414" s="122"/>
      <c r="B414" s="122"/>
      <c r="C414" s="122"/>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row>
    <row r="415" spans="1:26" ht="12.75" customHeight="1" x14ac:dyDescent="0.2">
      <c r="A415" s="122"/>
      <c r="B415" s="122"/>
      <c r="C415" s="122"/>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row>
    <row r="416" spans="1:26" ht="12.75" customHeight="1" x14ac:dyDescent="0.2">
      <c r="A416" s="122"/>
      <c r="B416" s="122"/>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row>
    <row r="417" spans="1:26" ht="12.75" customHeight="1" x14ac:dyDescent="0.2">
      <c r="A417" s="122"/>
      <c r="B417" s="122"/>
      <c r="C417" s="122"/>
      <c r="D417" s="12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row>
    <row r="418" spans="1:26" ht="12.75" customHeight="1" x14ac:dyDescent="0.2">
      <c r="A418" s="122"/>
      <c r="B418" s="122"/>
      <c r="C418" s="122"/>
      <c r="D418" s="12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row>
    <row r="419" spans="1:26" ht="12.75" customHeight="1" x14ac:dyDescent="0.2">
      <c r="A419" s="122"/>
      <c r="B419" s="122"/>
      <c r="C419" s="122"/>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row>
    <row r="420" spans="1:26" ht="12.75" customHeight="1" x14ac:dyDescent="0.2">
      <c r="A420" s="122"/>
      <c r="B420" s="122"/>
      <c r="C420" s="122"/>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row>
    <row r="421" spans="1:26" ht="12.75" customHeight="1" x14ac:dyDescent="0.2">
      <c r="A421" s="122"/>
      <c r="B421" s="122"/>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row>
    <row r="422" spans="1:26" ht="12.75" customHeight="1" x14ac:dyDescent="0.2">
      <c r="A422" s="122"/>
      <c r="B422" s="122"/>
      <c r="C422" s="122"/>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row>
    <row r="423" spans="1:26" ht="12.75" customHeight="1" x14ac:dyDescent="0.2">
      <c r="A423" s="122"/>
      <c r="B423" s="122"/>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row>
    <row r="424" spans="1:26" ht="12.75" customHeight="1" x14ac:dyDescent="0.2">
      <c r="A424" s="122"/>
      <c r="B424" s="122"/>
      <c r="C424" s="122"/>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row>
    <row r="425" spans="1:26" ht="12.75" customHeight="1" x14ac:dyDescent="0.2">
      <c r="A425" s="122"/>
      <c r="B425" s="122"/>
      <c r="C425" s="122"/>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row>
    <row r="426" spans="1:26" ht="12.75" customHeight="1" x14ac:dyDescent="0.2">
      <c r="A426" s="122"/>
      <c r="B426" s="122"/>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row>
    <row r="427" spans="1:26" ht="12.75" customHeight="1" x14ac:dyDescent="0.2">
      <c r="A427" s="122"/>
      <c r="B427" s="122"/>
      <c r="C427" s="122"/>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row>
    <row r="428" spans="1:26" ht="12.75" customHeight="1" x14ac:dyDescent="0.2">
      <c r="A428" s="122"/>
      <c r="B428" s="122"/>
      <c r="C428" s="122"/>
      <c r="D428" s="12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row>
    <row r="429" spans="1:26" ht="12.75" customHeight="1" x14ac:dyDescent="0.2">
      <c r="A429" s="122"/>
      <c r="B429" s="122"/>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row>
    <row r="430" spans="1:26" ht="12.75" customHeight="1" x14ac:dyDescent="0.2">
      <c r="A430" s="122"/>
      <c r="B430" s="122"/>
      <c r="C430" s="122"/>
      <c r="D430" s="12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row>
    <row r="431" spans="1:26" ht="12.75" customHeight="1" x14ac:dyDescent="0.2">
      <c r="A431" s="122"/>
      <c r="B431" s="122"/>
      <c r="C431" s="122"/>
      <c r="D431" s="12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row>
    <row r="432" spans="1:26" ht="12.75" customHeight="1" x14ac:dyDescent="0.2">
      <c r="A432" s="122"/>
      <c r="B432" s="122"/>
      <c r="C432" s="122"/>
      <c r="D432" s="12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row>
    <row r="433" spans="1:26" ht="12.75" customHeight="1" x14ac:dyDescent="0.2">
      <c r="A433" s="122"/>
      <c r="B433" s="122"/>
      <c r="C433" s="122"/>
      <c r="D433" s="12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row>
    <row r="434" spans="1:26" ht="12.75" customHeight="1" x14ac:dyDescent="0.2">
      <c r="A434" s="122"/>
      <c r="B434" s="122"/>
      <c r="C434" s="122"/>
      <c r="D434" s="12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row>
    <row r="435" spans="1:26" ht="12.75" customHeight="1" x14ac:dyDescent="0.2">
      <c r="A435" s="122"/>
      <c r="B435" s="122"/>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row>
    <row r="436" spans="1:26" ht="12.75" customHeight="1" x14ac:dyDescent="0.2">
      <c r="A436" s="122"/>
      <c r="B436" s="122"/>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row>
    <row r="437" spans="1:26" ht="12.75" customHeight="1" x14ac:dyDescent="0.2">
      <c r="A437" s="122"/>
      <c r="B437" s="122"/>
      <c r="C437" s="122"/>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row>
    <row r="438" spans="1:26" ht="12.75" customHeight="1" x14ac:dyDescent="0.2">
      <c r="A438" s="122"/>
      <c r="B438" s="122"/>
      <c r="C438" s="122"/>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row>
    <row r="439" spans="1:26" ht="12.75" customHeight="1" x14ac:dyDescent="0.2">
      <c r="A439" s="122"/>
      <c r="B439" s="122"/>
      <c r="C439" s="122"/>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row>
    <row r="440" spans="1:26" ht="12.75" customHeight="1" x14ac:dyDescent="0.2">
      <c r="A440" s="122"/>
      <c r="B440" s="122"/>
      <c r="C440" s="122"/>
      <c r="D440" s="12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row>
    <row r="441" spans="1:26" ht="12.75" customHeight="1" x14ac:dyDescent="0.2">
      <c r="A441" s="122"/>
      <c r="B441" s="122"/>
      <c r="C441" s="122"/>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row>
    <row r="442" spans="1:26" ht="12.75" customHeight="1" x14ac:dyDescent="0.2">
      <c r="A442" s="122"/>
      <c r="B442" s="122"/>
      <c r="C442" s="122"/>
      <c r="D442" s="12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row>
    <row r="443" spans="1:26" ht="12.75" customHeight="1" x14ac:dyDescent="0.2">
      <c r="A443" s="122"/>
      <c r="B443" s="122"/>
      <c r="C443" s="122"/>
      <c r="D443" s="12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row>
    <row r="444" spans="1:26" ht="12.75" customHeight="1" x14ac:dyDescent="0.2">
      <c r="A444" s="122"/>
      <c r="B444" s="122"/>
      <c r="C444" s="122"/>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row>
    <row r="445" spans="1:26" ht="12.75" customHeight="1" x14ac:dyDescent="0.2">
      <c r="A445" s="122"/>
      <c r="B445" s="122"/>
      <c r="C445" s="122"/>
      <c r="D445" s="12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row>
    <row r="446" spans="1:26" ht="12.75" customHeight="1" x14ac:dyDescent="0.2">
      <c r="A446" s="122"/>
      <c r="B446" s="122"/>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row>
    <row r="447" spans="1:26" ht="12.75" customHeight="1" x14ac:dyDescent="0.2">
      <c r="A447" s="122"/>
      <c r="B447" s="122"/>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row>
    <row r="448" spans="1:26" ht="12.75" customHeight="1" x14ac:dyDescent="0.2">
      <c r="A448" s="122"/>
      <c r="B448" s="122"/>
      <c r="C448" s="122"/>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row>
    <row r="449" spans="1:26" ht="12.75" customHeight="1" x14ac:dyDescent="0.2">
      <c r="A449" s="122"/>
      <c r="B449" s="122"/>
      <c r="C449" s="122"/>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row>
    <row r="450" spans="1:26" ht="12.75" customHeight="1" x14ac:dyDescent="0.2">
      <c r="A450" s="122"/>
      <c r="B450" s="122"/>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row>
    <row r="451" spans="1:26" ht="12.75" customHeight="1" x14ac:dyDescent="0.2">
      <c r="A451" s="122"/>
      <c r="B451" s="122"/>
      <c r="C451" s="122"/>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row>
    <row r="452" spans="1:26" ht="12.75" customHeight="1" x14ac:dyDescent="0.2">
      <c r="A452" s="122"/>
      <c r="B452" s="122"/>
      <c r="C452" s="122"/>
      <c r="D452" s="12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row>
    <row r="453" spans="1:26" ht="12.75" customHeight="1" x14ac:dyDescent="0.2">
      <c r="A453" s="122"/>
      <c r="B453" s="122"/>
      <c r="C453" s="122"/>
      <c r="D453" s="12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row>
    <row r="454" spans="1:26" ht="12.75" customHeight="1" x14ac:dyDescent="0.2">
      <c r="A454" s="122"/>
      <c r="B454" s="122"/>
      <c r="C454" s="122"/>
      <c r="D454" s="12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row>
    <row r="455" spans="1:26" ht="12.75" customHeight="1" x14ac:dyDescent="0.2">
      <c r="A455" s="122"/>
      <c r="B455" s="122"/>
      <c r="C455" s="122"/>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row>
    <row r="456" spans="1:26" ht="12.75" customHeight="1" x14ac:dyDescent="0.2">
      <c r="A456" s="122"/>
      <c r="B456" s="122"/>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row>
    <row r="457" spans="1:26" ht="12.75" customHeight="1" x14ac:dyDescent="0.2">
      <c r="A457" s="122"/>
      <c r="B457" s="122"/>
      <c r="C457" s="122"/>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row>
    <row r="458" spans="1:26" ht="12.75" customHeight="1" x14ac:dyDescent="0.2">
      <c r="A458" s="122"/>
      <c r="B458" s="122"/>
      <c r="C458" s="122"/>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row>
    <row r="459" spans="1:26" ht="12.75" customHeight="1" x14ac:dyDescent="0.2">
      <c r="A459" s="122"/>
      <c r="B459" s="122"/>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row>
    <row r="460" spans="1:26" ht="12.75" customHeight="1" x14ac:dyDescent="0.2">
      <c r="A460" s="122"/>
      <c r="B460" s="122"/>
      <c r="C460" s="122"/>
      <c r="D460" s="12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row>
    <row r="461" spans="1:26" ht="12.75" customHeight="1" x14ac:dyDescent="0.2">
      <c r="A461" s="122"/>
      <c r="B461" s="122"/>
      <c r="C461" s="122"/>
      <c r="D461" s="12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row>
    <row r="462" spans="1:26" ht="12.75" customHeight="1" x14ac:dyDescent="0.2">
      <c r="A462" s="122"/>
      <c r="B462" s="122"/>
      <c r="C462" s="122"/>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row>
    <row r="463" spans="1:26" ht="12.75" customHeight="1" x14ac:dyDescent="0.2">
      <c r="A463" s="122"/>
      <c r="B463" s="122"/>
      <c r="C463" s="122"/>
      <c r="D463" s="12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row>
    <row r="464" spans="1:26" ht="12.75" customHeight="1" x14ac:dyDescent="0.2">
      <c r="A464" s="122"/>
      <c r="B464" s="122"/>
      <c r="C464" s="122"/>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row>
    <row r="465" spans="1:26" ht="12.75" customHeight="1" x14ac:dyDescent="0.2">
      <c r="A465" s="122"/>
      <c r="B465" s="122"/>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row>
    <row r="466" spans="1:26" ht="12.75" customHeight="1" x14ac:dyDescent="0.2">
      <c r="A466" s="122"/>
      <c r="B466" s="122"/>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row>
    <row r="467" spans="1:26" ht="12.75" customHeight="1" x14ac:dyDescent="0.2">
      <c r="A467" s="122"/>
      <c r="B467" s="122"/>
      <c r="C467" s="122"/>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row>
    <row r="468" spans="1:26" ht="12.75" customHeight="1" x14ac:dyDescent="0.2">
      <c r="A468" s="122"/>
      <c r="B468" s="122"/>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row>
    <row r="469" spans="1:26" ht="12.75" customHeight="1" x14ac:dyDescent="0.2">
      <c r="A469" s="122"/>
      <c r="B469" s="122"/>
      <c r="C469" s="122"/>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row>
    <row r="470" spans="1:26" ht="12.75" customHeight="1" x14ac:dyDescent="0.2">
      <c r="A470" s="122"/>
      <c r="B470" s="122"/>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row>
    <row r="471" spans="1:26" ht="12.75" customHeight="1" x14ac:dyDescent="0.2">
      <c r="A471" s="122"/>
      <c r="B471" s="122"/>
      <c r="C471" s="122"/>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row>
    <row r="472" spans="1:26" ht="12.75" customHeight="1" x14ac:dyDescent="0.2">
      <c r="A472" s="122"/>
      <c r="B472" s="122"/>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row>
    <row r="473" spans="1:26" ht="12.75" customHeight="1" x14ac:dyDescent="0.2">
      <c r="A473" s="122"/>
      <c r="B473" s="122"/>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row>
    <row r="474" spans="1:26" ht="12.75" customHeight="1" x14ac:dyDescent="0.2">
      <c r="A474" s="122"/>
      <c r="B474" s="122"/>
      <c r="C474" s="122"/>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row>
    <row r="475" spans="1:26" ht="12.75" customHeight="1" x14ac:dyDescent="0.2">
      <c r="A475" s="122"/>
      <c r="B475" s="122"/>
      <c r="C475" s="122"/>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row>
    <row r="476" spans="1:26" ht="12.75" customHeight="1" x14ac:dyDescent="0.2">
      <c r="A476" s="122"/>
      <c r="B476" s="122"/>
      <c r="C476" s="122"/>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row>
    <row r="477" spans="1:26" ht="12.75" customHeight="1" x14ac:dyDescent="0.2">
      <c r="A477" s="122"/>
      <c r="B477" s="122"/>
      <c r="C477" s="122"/>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row>
    <row r="478" spans="1:26" ht="12.75" customHeight="1" x14ac:dyDescent="0.2">
      <c r="A478" s="122"/>
      <c r="B478" s="122"/>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row>
    <row r="479" spans="1:26" ht="12.75" customHeight="1" x14ac:dyDescent="0.2">
      <c r="A479" s="122"/>
      <c r="B479" s="122"/>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row>
    <row r="480" spans="1:26" ht="12.75" customHeight="1" x14ac:dyDescent="0.2">
      <c r="A480" s="122"/>
      <c r="B480" s="122"/>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row>
    <row r="481" spans="1:26" ht="12.75" customHeight="1" x14ac:dyDescent="0.2">
      <c r="A481" s="122"/>
      <c r="B481" s="122"/>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row>
    <row r="482" spans="1:26" ht="12.75" customHeight="1" x14ac:dyDescent="0.2">
      <c r="A482" s="122"/>
      <c r="B482" s="122"/>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row>
    <row r="483" spans="1:26" ht="12.75" customHeight="1" x14ac:dyDescent="0.2">
      <c r="A483" s="122"/>
      <c r="B483" s="122"/>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row>
    <row r="484" spans="1:26" ht="12.75" customHeight="1" x14ac:dyDescent="0.2">
      <c r="A484" s="122"/>
      <c r="B484" s="122"/>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row>
    <row r="485" spans="1:26" ht="12.75" customHeight="1" x14ac:dyDescent="0.2">
      <c r="A485" s="122"/>
      <c r="B485" s="122"/>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row>
    <row r="486" spans="1:26" ht="12.75" customHeight="1" x14ac:dyDescent="0.2">
      <c r="A486" s="122"/>
      <c r="B486" s="122"/>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row>
    <row r="487" spans="1:26" ht="12.75" customHeight="1" x14ac:dyDescent="0.2">
      <c r="A487" s="122"/>
      <c r="B487" s="122"/>
      <c r="C487" s="122"/>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row>
    <row r="488" spans="1:26" ht="12.75" customHeight="1" x14ac:dyDescent="0.2">
      <c r="A488" s="122"/>
      <c r="B488" s="122"/>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row>
    <row r="489" spans="1:26" ht="12.75" customHeight="1" x14ac:dyDescent="0.2">
      <c r="A489" s="122"/>
      <c r="B489" s="122"/>
      <c r="C489" s="122"/>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row>
    <row r="490" spans="1:26" ht="12.75" customHeight="1" x14ac:dyDescent="0.2">
      <c r="A490" s="122"/>
      <c r="B490" s="122"/>
      <c r="C490" s="122"/>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row>
    <row r="491" spans="1:26" ht="12.75" customHeight="1" x14ac:dyDescent="0.2">
      <c r="A491" s="122"/>
      <c r="B491" s="122"/>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row>
    <row r="492" spans="1:26" ht="12.75" customHeight="1" x14ac:dyDescent="0.2">
      <c r="A492" s="122"/>
      <c r="B492" s="122"/>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row>
    <row r="493" spans="1:26" ht="12.75" customHeight="1" x14ac:dyDescent="0.2">
      <c r="A493" s="122"/>
      <c r="B493" s="122"/>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row>
    <row r="494" spans="1:26" ht="12.75" customHeight="1" x14ac:dyDescent="0.2">
      <c r="A494" s="122"/>
      <c r="B494" s="122"/>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row>
    <row r="495" spans="1:26" ht="12.75" customHeight="1" x14ac:dyDescent="0.2">
      <c r="A495" s="122"/>
      <c r="B495" s="122"/>
      <c r="C495" s="122"/>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row>
    <row r="496" spans="1:26" ht="12.75" customHeight="1" x14ac:dyDescent="0.2">
      <c r="A496" s="122"/>
      <c r="B496" s="122"/>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row>
    <row r="497" spans="1:26" ht="12.75" customHeight="1" x14ac:dyDescent="0.2">
      <c r="A497" s="122"/>
      <c r="B497" s="122"/>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row>
    <row r="498" spans="1:26" ht="12.75" customHeight="1" x14ac:dyDescent="0.2">
      <c r="A498" s="122"/>
      <c r="B498" s="122"/>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row>
    <row r="499" spans="1:26" ht="12.75" customHeight="1" x14ac:dyDescent="0.2">
      <c r="A499" s="122"/>
      <c r="B499" s="122"/>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row>
    <row r="500" spans="1:26" ht="12.75" customHeight="1" x14ac:dyDescent="0.2">
      <c r="A500" s="122"/>
      <c r="B500" s="122"/>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row>
    <row r="501" spans="1:26" ht="12.75" customHeight="1" x14ac:dyDescent="0.2">
      <c r="A501" s="122"/>
      <c r="B501" s="122"/>
      <c r="C501" s="122"/>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row>
    <row r="502" spans="1:26" ht="12.75" customHeight="1" x14ac:dyDescent="0.2">
      <c r="A502" s="122"/>
      <c r="B502" s="122"/>
      <c r="C502" s="122"/>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row>
    <row r="503" spans="1:26" ht="12.75" customHeight="1" x14ac:dyDescent="0.2">
      <c r="A503" s="122"/>
      <c r="B503" s="122"/>
      <c r="C503" s="122"/>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row>
    <row r="504" spans="1:26" ht="12.75" customHeight="1" x14ac:dyDescent="0.2">
      <c r="A504" s="122"/>
      <c r="B504" s="122"/>
      <c r="C504" s="122"/>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row>
    <row r="505" spans="1:26" ht="12.75" customHeight="1" x14ac:dyDescent="0.2">
      <c r="A505" s="122"/>
      <c r="B505" s="122"/>
      <c r="C505" s="122"/>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row>
    <row r="506" spans="1:26" ht="12.75" customHeight="1" x14ac:dyDescent="0.2">
      <c r="A506" s="122"/>
      <c r="B506" s="122"/>
      <c r="C506" s="122"/>
      <c r="D506" s="12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row>
    <row r="507" spans="1:26" ht="12.75" customHeight="1" x14ac:dyDescent="0.2">
      <c r="A507" s="122"/>
      <c r="B507" s="122"/>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row>
    <row r="508" spans="1:26" ht="12.75" customHeight="1" x14ac:dyDescent="0.2">
      <c r="A508" s="122"/>
      <c r="B508" s="122"/>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row>
    <row r="509" spans="1:26" ht="12.75" customHeight="1" x14ac:dyDescent="0.2">
      <c r="A509" s="122"/>
      <c r="B509" s="122"/>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row>
    <row r="510" spans="1:26" ht="12.75" customHeight="1" x14ac:dyDescent="0.2">
      <c r="A510" s="122"/>
      <c r="B510" s="122"/>
      <c r="C510" s="122"/>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row>
    <row r="511" spans="1:26" ht="12.75" customHeight="1" x14ac:dyDescent="0.2">
      <c r="A511" s="122"/>
      <c r="B511" s="122"/>
      <c r="C511" s="122"/>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row>
    <row r="512" spans="1:26" ht="12.75" customHeight="1" x14ac:dyDescent="0.2">
      <c r="A512" s="122"/>
      <c r="B512" s="122"/>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row>
    <row r="513" spans="1:26" ht="12.75" customHeight="1" x14ac:dyDescent="0.2">
      <c r="A513" s="122"/>
      <c r="B513" s="122"/>
      <c r="C513" s="122"/>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row>
    <row r="514" spans="1:26" ht="12.75" customHeight="1" x14ac:dyDescent="0.2">
      <c r="A514" s="122"/>
      <c r="B514" s="122"/>
      <c r="C514" s="122"/>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row>
    <row r="515" spans="1:26" ht="12.75" customHeight="1" x14ac:dyDescent="0.2">
      <c r="A515" s="122"/>
      <c r="B515" s="122"/>
      <c r="C515" s="122"/>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row>
    <row r="516" spans="1:26" ht="12.75" customHeight="1" x14ac:dyDescent="0.2">
      <c r="A516" s="122"/>
      <c r="B516" s="122"/>
      <c r="C516" s="122"/>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row>
    <row r="517" spans="1:26" ht="12.75" customHeight="1" x14ac:dyDescent="0.2">
      <c r="A517" s="122"/>
      <c r="B517" s="122"/>
      <c r="C517" s="122"/>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row>
    <row r="518" spans="1:26" ht="12.75" customHeight="1" x14ac:dyDescent="0.2">
      <c r="A518" s="122"/>
      <c r="B518" s="122"/>
      <c r="C518" s="122"/>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row>
    <row r="519" spans="1:26" ht="12.75" customHeight="1" x14ac:dyDescent="0.2">
      <c r="A519" s="122"/>
      <c r="B519" s="122"/>
      <c r="C519" s="122"/>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row>
    <row r="520" spans="1:26" ht="12.75" customHeight="1" x14ac:dyDescent="0.2">
      <c r="A520" s="122"/>
      <c r="B520" s="122"/>
      <c r="C520" s="122"/>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row>
    <row r="521" spans="1:26" ht="12.75" customHeight="1" x14ac:dyDescent="0.2">
      <c r="A521" s="122"/>
      <c r="B521" s="122"/>
      <c r="C521" s="122"/>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row>
    <row r="522" spans="1:26" ht="12.75" customHeight="1" x14ac:dyDescent="0.2">
      <c r="A522" s="122"/>
      <c r="B522" s="122"/>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row>
    <row r="523" spans="1:26" ht="12.75" customHeight="1" x14ac:dyDescent="0.2">
      <c r="A523" s="122"/>
      <c r="B523" s="122"/>
      <c r="C523" s="122"/>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row>
    <row r="524" spans="1:26" ht="12.75" customHeight="1" x14ac:dyDescent="0.2">
      <c r="A524" s="122"/>
      <c r="B524" s="122"/>
      <c r="C524" s="122"/>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row>
    <row r="525" spans="1:26" ht="12.75" customHeight="1" x14ac:dyDescent="0.2">
      <c r="A525" s="122"/>
      <c r="B525" s="122"/>
      <c r="C525" s="122"/>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row>
    <row r="526" spans="1:26" ht="12.75" customHeight="1" x14ac:dyDescent="0.2">
      <c r="A526" s="122"/>
      <c r="B526" s="122"/>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row>
    <row r="527" spans="1:26" ht="12.75" customHeight="1" x14ac:dyDescent="0.2">
      <c r="A527" s="122"/>
      <c r="B527" s="122"/>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row>
    <row r="528" spans="1:26" ht="12.75" customHeight="1" x14ac:dyDescent="0.2">
      <c r="A528" s="122"/>
      <c r="B528" s="122"/>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row>
    <row r="529" spans="1:26" ht="12.75" customHeight="1" x14ac:dyDescent="0.2">
      <c r="A529" s="122"/>
      <c r="B529" s="122"/>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row>
    <row r="530" spans="1:26" ht="12.75" customHeight="1" x14ac:dyDescent="0.2">
      <c r="A530" s="122"/>
      <c r="B530" s="122"/>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row>
    <row r="531" spans="1:26" ht="12.75" customHeight="1" x14ac:dyDescent="0.2">
      <c r="A531" s="122"/>
      <c r="B531" s="122"/>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row>
    <row r="532" spans="1:26" ht="12.75" customHeight="1" x14ac:dyDescent="0.2">
      <c r="A532" s="122"/>
      <c r="B532" s="122"/>
      <c r="C532" s="122"/>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row>
    <row r="533" spans="1:26" ht="12.75" customHeight="1" x14ac:dyDescent="0.2">
      <c r="A533" s="122"/>
      <c r="B533" s="122"/>
      <c r="C533" s="122"/>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row>
    <row r="534" spans="1:26" ht="12.75" customHeight="1" x14ac:dyDescent="0.2">
      <c r="A534" s="122"/>
      <c r="B534" s="122"/>
      <c r="C534" s="122"/>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row>
    <row r="535" spans="1:26" ht="12.75" customHeight="1" x14ac:dyDescent="0.2">
      <c r="A535" s="122"/>
      <c r="B535" s="122"/>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row>
    <row r="536" spans="1:26" ht="12.75" customHeight="1" x14ac:dyDescent="0.2">
      <c r="A536" s="122"/>
      <c r="B536" s="122"/>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row>
    <row r="537" spans="1:26" ht="12.75" customHeight="1" x14ac:dyDescent="0.2">
      <c r="A537" s="122"/>
      <c r="B537" s="122"/>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row>
    <row r="538" spans="1:26" ht="12.75" customHeight="1" x14ac:dyDescent="0.2">
      <c r="A538" s="122"/>
      <c r="B538" s="122"/>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row>
    <row r="539" spans="1:26" ht="12.75" customHeight="1" x14ac:dyDescent="0.2">
      <c r="A539" s="122"/>
      <c r="B539" s="122"/>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row>
    <row r="540" spans="1:26" ht="12.75" customHeight="1" x14ac:dyDescent="0.2">
      <c r="A540" s="122"/>
      <c r="B540" s="122"/>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row>
    <row r="541" spans="1:26" ht="12.75" customHeight="1" x14ac:dyDescent="0.2">
      <c r="A541" s="122"/>
      <c r="B541" s="122"/>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row>
    <row r="542" spans="1:26" ht="12.75" customHeight="1" x14ac:dyDescent="0.2">
      <c r="A542" s="122"/>
      <c r="B542" s="122"/>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row>
    <row r="543" spans="1:26" ht="12.75" customHeight="1" x14ac:dyDescent="0.2">
      <c r="A543" s="122"/>
      <c r="B543" s="122"/>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row>
    <row r="544" spans="1:26" ht="12.75" customHeight="1" x14ac:dyDescent="0.2">
      <c r="A544" s="122"/>
      <c r="B544" s="122"/>
      <c r="C544" s="122"/>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row>
    <row r="545" spans="1:26" ht="12.75" customHeight="1" x14ac:dyDescent="0.2">
      <c r="A545" s="122"/>
      <c r="B545" s="122"/>
      <c r="C545" s="122"/>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row>
    <row r="546" spans="1:26" ht="12.75" customHeight="1" x14ac:dyDescent="0.2">
      <c r="A546" s="122"/>
      <c r="B546" s="122"/>
      <c r="C546" s="122"/>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row>
    <row r="547" spans="1:26" ht="12.75" customHeight="1" x14ac:dyDescent="0.2">
      <c r="A547" s="122"/>
      <c r="B547" s="122"/>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row>
    <row r="548" spans="1:26" ht="12.75" customHeight="1" x14ac:dyDescent="0.2">
      <c r="A548" s="122"/>
      <c r="B548" s="122"/>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row>
    <row r="549" spans="1:26" ht="12.75" customHeight="1" x14ac:dyDescent="0.2">
      <c r="A549" s="122"/>
      <c r="B549" s="122"/>
      <c r="C549" s="122"/>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row>
    <row r="550" spans="1:26" ht="12.75" customHeight="1" x14ac:dyDescent="0.2">
      <c r="A550" s="122"/>
      <c r="B550" s="122"/>
      <c r="C550" s="122"/>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row>
    <row r="551" spans="1:26" ht="12.75" customHeight="1" x14ac:dyDescent="0.2">
      <c r="A551" s="122"/>
      <c r="B551" s="122"/>
      <c r="C551" s="122"/>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row>
    <row r="552" spans="1:26" ht="12.75" customHeight="1" x14ac:dyDescent="0.2">
      <c r="A552" s="122"/>
      <c r="B552" s="122"/>
      <c r="C552" s="122"/>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row>
    <row r="553" spans="1:26" ht="12.75" customHeight="1" x14ac:dyDescent="0.2">
      <c r="A553" s="122"/>
      <c r="B553" s="122"/>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row>
    <row r="554" spans="1:26" ht="12.75" customHeight="1" x14ac:dyDescent="0.2">
      <c r="A554" s="122"/>
      <c r="B554" s="122"/>
      <c r="C554" s="122"/>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row>
    <row r="555" spans="1:26" ht="12.75" customHeight="1" x14ac:dyDescent="0.2">
      <c r="A555" s="122"/>
      <c r="B555" s="122"/>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row>
    <row r="556" spans="1:26" ht="12.75" customHeight="1" x14ac:dyDescent="0.2">
      <c r="A556" s="122"/>
      <c r="B556" s="122"/>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row>
    <row r="557" spans="1:26" ht="12.75" customHeight="1" x14ac:dyDescent="0.2">
      <c r="A557" s="122"/>
      <c r="B557" s="122"/>
      <c r="C557" s="122"/>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row>
    <row r="558" spans="1:26" ht="12.75" customHeight="1" x14ac:dyDescent="0.2">
      <c r="A558" s="122"/>
      <c r="B558" s="122"/>
      <c r="C558" s="122"/>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row>
    <row r="559" spans="1:26" ht="12.75" customHeight="1" x14ac:dyDescent="0.2">
      <c r="A559" s="122"/>
      <c r="B559" s="122"/>
      <c r="C559" s="122"/>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row>
    <row r="560" spans="1:26" ht="12.75" customHeight="1" x14ac:dyDescent="0.2">
      <c r="A560" s="122"/>
      <c r="B560" s="122"/>
      <c r="C560" s="122"/>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row>
    <row r="561" spans="1:26" ht="12.75" customHeight="1" x14ac:dyDescent="0.2">
      <c r="A561" s="122"/>
      <c r="B561" s="122"/>
      <c r="C561" s="122"/>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row>
    <row r="562" spans="1:26" ht="12.75" customHeight="1" x14ac:dyDescent="0.2">
      <c r="A562" s="122"/>
      <c r="B562" s="122"/>
      <c r="C562" s="122"/>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row>
    <row r="563" spans="1:26" ht="12.75" customHeight="1" x14ac:dyDescent="0.2">
      <c r="A563" s="122"/>
      <c r="B563" s="122"/>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row>
    <row r="564" spans="1:26" ht="12.75" customHeight="1" x14ac:dyDescent="0.2">
      <c r="A564" s="122"/>
      <c r="B564" s="122"/>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row>
    <row r="565" spans="1:26" ht="12.75" customHeight="1" x14ac:dyDescent="0.2">
      <c r="A565" s="122"/>
      <c r="B565" s="122"/>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row>
    <row r="566" spans="1:26" ht="12.75" customHeight="1" x14ac:dyDescent="0.2">
      <c r="A566" s="122"/>
      <c r="B566" s="122"/>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row>
    <row r="567" spans="1:26" ht="12.75" customHeight="1" x14ac:dyDescent="0.2">
      <c r="A567" s="122"/>
      <c r="B567" s="122"/>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row>
    <row r="568" spans="1:26" ht="12.75" customHeight="1" x14ac:dyDescent="0.2">
      <c r="A568" s="122"/>
      <c r="B568" s="122"/>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row>
    <row r="569" spans="1:26" ht="12.75" customHeight="1" x14ac:dyDescent="0.2">
      <c r="A569" s="122"/>
      <c r="B569" s="122"/>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row>
    <row r="570" spans="1:26" ht="12.75" customHeight="1" x14ac:dyDescent="0.2">
      <c r="A570" s="122"/>
      <c r="B570" s="122"/>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row>
    <row r="571" spans="1:26" ht="12.75" customHeight="1" x14ac:dyDescent="0.2">
      <c r="A571" s="122"/>
      <c r="B571" s="122"/>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row>
    <row r="572" spans="1:26" ht="12.75" customHeight="1" x14ac:dyDescent="0.2">
      <c r="A572" s="122"/>
      <c r="B572" s="122"/>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row>
    <row r="573" spans="1:26" ht="12.75" customHeight="1" x14ac:dyDescent="0.2">
      <c r="A573" s="122"/>
      <c r="B573" s="122"/>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row>
    <row r="574" spans="1:26" ht="12.75" customHeight="1" x14ac:dyDescent="0.2">
      <c r="A574" s="122"/>
      <c r="B574" s="122"/>
      <c r="C574" s="122"/>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row>
    <row r="575" spans="1:26" ht="12.75" customHeight="1" x14ac:dyDescent="0.2">
      <c r="A575" s="122"/>
      <c r="B575" s="122"/>
      <c r="C575" s="122"/>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row>
    <row r="576" spans="1:26" ht="12.75" customHeight="1" x14ac:dyDescent="0.2">
      <c r="A576" s="122"/>
      <c r="B576" s="122"/>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row>
    <row r="577" spans="1:26" ht="12.75" customHeight="1" x14ac:dyDescent="0.2">
      <c r="A577" s="122"/>
      <c r="B577" s="122"/>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row>
    <row r="578" spans="1:26" ht="12.75" customHeight="1" x14ac:dyDescent="0.2">
      <c r="A578" s="122"/>
      <c r="B578" s="122"/>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row>
    <row r="579" spans="1:26" ht="12.75" customHeight="1" x14ac:dyDescent="0.2">
      <c r="A579" s="122"/>
      <c r="B579" s="122"/>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row>
    <row r="580" spans="1:26" ht="12.75" customHeight="1" x14ac:dyDescent="0.2">
      <c r="A580" s="122"/>
      <c r="B580" s="122"/>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row>
    <row r="581" spans="1:26" ht="12.75" customHeight="1" x14ac:dyDescent="0.2">
      <c r="A581" s="122"/>
      <c r="B581" s="122"/>
      <c r="C581" s="122"/>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row>
    <row r="582" spans="1:26" ht="12.75" customHeight="1" x14ac:dyDescent="0.2">
      <c r="A582" s="122"/>
      <c r="B582" s="122"/>
      <c r="C582" s="122"/>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row>
    <row r="583" spans="1:26" ht="12.75" customHeight="1" x14ac:dyDescent="0.2">
      <c r="A583" s="122"/>
      <c r="B583" s="122"/>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row>
    <row r="584" spans="1:26" ht="12.75" customHeight="1" x14ac:dyDescent="0.2">
      <c r="A584" s="122"/>
      <c r="B584" s="122"/>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row>
    <row r="585" spans="1:26" ht="12.75" customHeight="1" x14ac:dyDescent="0.2">
      <c r="A585" s="122"/>
      <c r="B585" s="122"/>
      <c r="C585" s="122"/>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row>
    <row r="586" spans="1:26" ht="12.75" customHeight="1" x14ac:dyDescent="0.2">
      <c r="A586" s="122"/>
      <c r="B586" s="122"/>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row>
    <row r="587" spans="1:26" ht="12.75" customHeight="1" x14ac:dyDescent="0.2">
      <c r="A587" s="122"/>
      <c r="B587" s="122"/>
      <c r="C587" s="122"/>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row>
    <row r="588" spans="1:26" ht="12.75" customHeight="1" x14ac:dyDescent="0.2">
      <c r="A588" s="122"/>
      <c r="B588" s="122"/>
      <c r="C588" s="122"/>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row>
    <row r="589" spans="1:26" ht="12.75" customHeight="1" x14ac:dyDescent="0.2">
      <c r="A589" s="122"/>
      <c r="B589" s="122"/>
      <c r="C589" s="122"/>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row>
    <row r="590" spans="1:26" ht="12.75" customHeight="1" x14ac:dyDescent="0.2">
      <c r="A590" s="122"/>
      <c r="B590" s="122"/>
      <c r="C590" s="122"/>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row>
    <row r="591" spans="1:26" ht="12.75" customHeight="1" x14ac:dyDescent="0.2">
      <c r="A591" s="122"/>
      <c r="B591" s="122"/>
      <c r="C591" s="122"/>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row>
    <row r="592" spans="1:26" ht="12.75" customHeight="1" x14ac:dyDescent="0.2">
      <c r="A592" s="122"/>
      <c r="B592" s="122"/>
      <c r="C592" s="122"/>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row>
    <row r="593" spans="1:26" ht="12.75" customHeight="1" x14ac:dyDescent="0.2">
      <c r="A593" s="122"/>
      <c r="B593" s="122"/>
      <c r="C593" s="122"/>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row>
    <row r="594" spans="1:26" ht="12.75" customHeight="1" x14ac:dyDescent="0.2">
      <c r="A594" s="122"/>
      <c r="B594" s="122"/>
      <c r="C594" s="122"/>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row>
    <row r="595" spans="1:26" ht="12.75" customHeight="1" x14ac:dyDescent="0.2">
      <c r="A595" s="122"/>
      <c r="B595" s="122"/>
      <c r="C595" s="122"/>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row>
    <row r="596" spans="1:26" ht="12.75" customHeight="1" x14ac:dyDescent="0.2">
      <c r="A596" s="122"/>
      <c r="B596" s="122"/>
      <c r="C596" s="122"/>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row>
    <row r="597" spans="1:26" ht="12.75" customHeight="1" x14ac:dyDescent="0.2">
      <c r="A597" s="122"/>
      <c r="B597" s="122"/>
      <c r="C597" s="122"/>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row>
    <row r="598" spans="1:26" ht="12.75" customHeight="1" x14ac:dyDescent="0.2">
      <c r="A598" s="122"/>
      <c r="B598" s="122"/>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row>
    <row r="599" spans="1:26" ht="12.75" customHeight="1" x14ac:dyDescent="0.2">
      <c r="A599" s="122"/>
      <c r="B599" s="122"/>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row>
    <row r="600" spans="1:26" ht="12.75" customHeight="1" x14ac:dyDescent="0.2">
      <c r="A600" s="122"/>
      <c r="B600" s="122"/>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row>
    <row r="601" spans="1:26" ht="12.75" customHeight="1" x14ac:dyDescent="0.2">
      <c r="A601" s="122"/>
      <c r="B601" s="122"/>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row>
    <row r="602" spans="1:26" ht="12.75" customHeight="1" x14ac:dyDescent="0.2">
      <c r="A602" s="122"/>
      <c r="B602" s="122"/>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row>
    <row r="603" spans="1:26" ht="12.75" customHeight="1" x14ac:dyDescent="0.2">
      <c r="A603" s="122"/>
      <c r="B603" s="122"/>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row>
    <row r="604" spans="1:26" ht="12.75" customHeight="1" x14ac:dyDescent="0.2">
      <c r="A604" s="122"/>
      <c r="B604" s="122"/>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row>
    <row r="605" spans="1:26" ht="12.75" customHeight="1" x14ac:dyDescent="0.2">
      <c r="A605" s="122"/>
      <c r="B605" s="122"/>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row>
    <row r="606" spans="1:26" ht="12.75" customHeight="1" x14ac:dyDescent="0.2">
      <c r="A606" s="122"/>
      <c r="B606" s="122"/>
      <c r="C606" s="122"/>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row>
    <row r="607" spans="1:26" ht="12.75" customHeight="1" x14ac:dyDescent="0.2">
      <c r="A607" s="122"/>
      <c r="B607" s="122"/>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row>
    <row r="608" spans="1:26" ht="12.75" customHeight="1" x14ac:dyDescent="0.2">
      <c r="A608" s="122"/>
      <c r="B608" s="122"/>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row>
    <row r="609" spans="1:26" ht="12.75" customHeight="1" x14ac:dyDescent="0.2">
      <c r="A609" s="122"/>
      <c r="B609" s="122"/>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row>
    <row r="610" spans="1:26" ht="12.75" customHeight="1" x14ac:dyDescent="0.2">
      <c r="A610" s="122"/>
      <c r="B610" s="122"/>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row>
    <row r="611" spans="1:26" ht="12.75" customHeight="1" x14ac:dyDescent="0.2">
      <c r="A611" s="122"/>
      <c r="B611" s="122"/>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row>
    <row r="612" spans="1:26" ht="12.75" customHeight="1" x14ac:dyDescent="0.2">
      <c r="A612" s="122"/>
      <c r="B612" s="122"/>
      <c r="C612" s="122"/>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row>
    <row r="613" spans="1:26" ht="12.75" customHeight="1" x14ac:dyDescent="0.2">
      <c r="A613" s="122"/>
      <c r="B613" s="122"/>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row>
    <row r="614" spans="1:26" ht="12.75" customHeight="1" x14ac:dyDescent="0.2">
      <c r="A614" s="122"/>
      <c r="B614" s="122"/>
      <c r="C614" s="122"/>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row>
    <row r="615" spans="1:26" ht="12.75" customHeight="1" x14ac:dyDescent="0.2">
      <c r="A615" s="122"/>
      <c r="B615" s="122"/>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row>
    <row r="616" spans="1:26" ht="12.75" customHeight="1" x14ac:dyDescent="0.2">
      <c r="A616" s="122"/>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row>
    <row r="617" spans="1:26" ht="12.75" customHeight="1" x14ac:dyDescent="0.2">
      <c r="A617" s="122"/>
      <c r="B617" s="122"/>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row>
    <row r="618" spans="1:26" ht="12.75" customHeight="1" x14ac:dyDescent="0.2">
      <c r="A618" s="122"/>
      <c r="B618" s="122"/>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row>
    <row r="619" spans="1:26" ht="12.75" customHeight="1" x14ac:dyDescent="0.2">
      <c r="A619" s="122"/>
      <c r="B619" s="122"/>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row>
    <row r="620" spans="1:26" ht="12.75" customHeight="1" x14ac:dyDescent="0.2">
      <c r="A620" s="122"/>
      <c r="B620" s="122"/>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row>
    <row r="621" spans="1:26" ht="12.75" customHeight="1" x14ac:dyDescent="0.2">
      <c r="A621" s="122"/>
      <c r="B621" s="122"/>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row>
    <row r="622" spans="1:26" ht="12.75" customHeight="1" x14ac:dyDescent="0.2">
      <c r="A622" s="122"/>
      <c r="B622" s="122"/>
      <c r="C622" s="122"/>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row>
    <row r="623" spans="1:26" ht="12.75" customHeight="1" x14ac:dyDescent="0.2">
      <c r="A623" s="122"/>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row>
    <row r="624" spans="1:26" ht="12.75" customHeight="1" x14ac:dyDescent="0.2">
      <c r="A624" s="122"/>
      <c r="B624" s="122"/>
      <c r="C624" s="122"/>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row>
    <row r="625" spans="1:26" ht="12.75" customHeight="1" x14ac:dyDescent="0.2">
      <c r="A625" s="122"/>
      <c r="B625" s="122"/>
      <c r="C625" s="122"/>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row>
    <row r="626" spans="1:26" ht="12.75" customHeight="1" x14ac:dyDescent="0.2">
      <c r="A626" s="122"/>
      <c r="B626" s="122"/>
      <c r="C626" s="122"/>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row>
    <row r="627" spans="1:26" ht="12.75" customHeight="1" x14ac:dyDescent="0.2">
      <c r="A627" s="122"/>
      <c r="B627" s="122"/>
      <c r="C627" s="122"/>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row>
    <row r="628" spans="1:26" ht="12.75" customHeight="1" x14ac:dyDescent="0.2">
      <c r="A628" s="122"/>
      <c r="B628" s="122"/>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row>
    <row r="629" spans="1:26" ht="12.75" customHeight="1" x14ac:dyDescent="0.2">
      <c r="A629" s="122"/>
      <c r="B629" s="122"/>
      <c r="C629" s="122"/>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row>
    <row r="630" spans="1:26" ht="12.75" customHeight="1" x14ac:dyDescent="0.2">
      <c r="A630" s="122"/>
      <c r="B630" s="122"/>
      <c r="C630" s="122"/>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row>
    <row r="631" spans="1:26" ht="12.75" customHeight="1" x14ac:dyDescent="0.2">
      <c r="A631" s="122"/>
      <c r="B631" s="122"/>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row>
    <row r="632" spans="1:26" ht="12.75" customHeight="1" x14ac:dyDescent="0.2">
      <c r="A632" s="122"/>
      <c r="B632" s="122"/>
      <c r="C632" s="122"/>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row>
    <row r="633" spans="1:26" ht="12.75" customHeight="1" x14ac:dyDescent="0.2">
      <c r="A633" s="122"/>
      <c r="B633" s="122"/>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row>
    <row r="634" spans="1:26" ht="12.75" customHeight="1" x14ac:dyDescent="0.2">
      <c r="A634" s="122"/>
      <c r="B634" s="122"/>
      <c r="C634" s="122"/>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row>
    <row r="635" spans="1:26" ht="12.75" customHeight="1" x14ac:dyDescent="0.2">
      <c r="A635" s="122"/>
      <c r="B635" s="122"/>
      <c r="C635" s="122"/>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row>
    <row r="636" spans="1:26" ht="12.75" customHeight="1" x14ac:dyDescent="0.2">
      <c r="A636" s="122"/>
      <c r="B636" s="122"/>
      <c r="C636" s="122"/>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row>
    <row r="637" spans="1:26" ht="12.75" customHeight="1" x14ac:dyDescent="0.2">
      <c r="A637" s="122"/>
      <c r="B637" s="122"/>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row>
    <row r="638" spans="1:26" ht="12.75" customHeight="1" x14ac:dyDescent="0.2">
      <c r="A638" s="122"/>
      <c r="B638" s="122"/>
      <c r="C638" s="122"/>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row>
    <row r="639" spans="1:26" ht="12.75" customHeight="1" x14ac:dyDescent="0.2">
      <c r="A639" s="122"/>
      <c r="B639" s="122"/>
      <c r="C639" s="122"/>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row>
    <row r="640" spans="1:26" ht="12.75" customHeight="1" x14ac:dyDescent="0.2">
      <c r="A640" s="122"/>
      <c r="B640" s="122"/>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row>
    <row r="641" spans="1:26" ht="12.75" customHeight="1" x14ac:dyDescent="0.2">
      <c r="A641" s="122"/>
      <c r="B641" s="122"/>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row>
    <row r="642" spans="1:26" ht="12.75" customHeight="1" x14ac:dyDescent="0.2">
      <c r="A642" s="122"/>
      <c r="B642" s="122"/>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row>
    <row r="643" spans="1:26" ht="12.75" customHeight="1" x14ac:dyDescent="0.2">
      <c r="A643" s="122"/>
      <c r="B643" s="122"/>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row>
    <row r="644" spans="1:26" ht="12.75" customHeight="1" x14ac:dyDescent="0.2">
      <c r="A644" s="122"/>
      <c r="B644" s="122"/>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row>
    <row r="645" spans="1:26" ht="12.75" customHeight="1" x14ac:dyDescent="0.2">
      <c r="A645" s="122"/>
      <c r="B645" s="122"/>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row>
    <row r="646" spans="1:26" ht="12.75" customHeight="1" x14ac:dyDescent="0.2">
      <c r="A646" s="122"/>
      <c r="B646" s="122"/>
      <c r="C646" s="122"/>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row>
    <row r="647" spans="1:26" ht="12.75" customHeight="1" x14ac:dyDescent="0.2">
      <c r="A647" s="122"/>
      <c r="B647" s="122"/>
      <c r="C647" s="122"/>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row>
    <row r="648" spans="1:26" ht="12.75" customHeight="1" x14ac:dyDescent="0.2">
      <c r="A648" s="122"/>
      <c r="B648" s="122"/>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row>
    <row r="649" spans="1:26" ht="12.75" customHeight="1" x14ac:dyDescent="0.2">
      <c r="A649" s="122"/>
      <c r="B649" s="122"/>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row>
    <row r="650" spans="1:26" ht="12.75" customHeight="1" x14ac:dyDescent="0.2">
      <c r="A650" s="122"/>
      <c r="B650" s="122"/>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row>
    <row r="651" spans="1:26" ht="12.75" customHeight="1" x14ac:dyDescent="0.2">
      <c r="A651" s="122"/>
      <c r="B651" s="122"/>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row>
    <row r="652" spans="1:26" ht="12.75" customHeight="1" x14ac:dyDescent="0.2">
      <c r="A652" s="122"/>
      <c r="B652" s="122"/>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row>
    <row r="653" spans="1:26" ht="12.75" customHeight="1" x14ac:dyDescent="0.2">
      <c r="A653" s="122"/>
      <c r="B653" s="122"/>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row>
    <row r="654" spans="1:26" ht="12.75" customHeight="1" x14ac:dyDescent="0.2">
      <c r="A654" s="122"/>
      <c r="B654" s="122"/>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row>
    <row r="655" spans="1:26" ht="12.75" customHeight="1" x14ac:dyDescent="0.2">
      <c r="A655" s="122"/>
      <c r="B655" s="122"/>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row>
    <row r="656" spans="1:26" ht="12.75" customHeight="1" x14ac:dyDescent="0.2">
      <c r="A656" s="122"/>
      <c r="B656" s="122"/>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row>
    <row r="657" spans="1:26" ht="12.75" customHeight="1" x14ac:dyDescent="0.2">
      <c r="A657" s="122"/>
      <c r="B657" s="122"/>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row>
    <row r="658" spans="1:26" ht="12.75" customHeight="1" x14ac:dyDescent="0.2">
      <c r="A658" s="122"/>
      <c r="B658" s="122"/>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row>
    <row r="659" spans="1:26" ht="12.75" customHeight="1" x14ac:dyDescent="0.2">
      <c r="A659" s="122"/>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row>
    <row r="660" spans="1:26" ht="12.75" customHeight="1" x14ac:dyDescent="0.2">
      <c r="A660" s="122"/>
      <c r="B660" s="122"/>
      <c r="C660" s="122"/>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row>
    <row r="661" spans="1:26" ht="12.75" customHeight="1" x14ac:dyDescent="0.2">
      <c r="A661" s="122"/>
      <c r="B661" s="122"/>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row>
    <row r="662" spans="1:26" ht="12.75" customHeight="1" x14ac:dyDescent="0.2">
      <c r="A662" s="122"/>
      <c r="B662" s="122"/>
      <c r="C662" s="122"/>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row>
    <row r="663" spans="1:26" ht="12.75" customHeight="1" x14ac:dyDescent="0.2">
      <c r="A663" s="122"/>
      <c r="B663" s="122"/>
      <c r="C663" s="122"/>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row>
    <row r="664" spans="1:26" ht="12.75" customHeight="1" x14ac:dyDescent="0.2">
      <c r="A664" s="122"/>
      <c r="B664" s="122"/>
      <c r="C664" s="122"/>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row>
    <row r="665" spans="1:26" ht="12.75" customHeight="1" x14ac:dyDescent="0.2">
      <c r="A665" s="122"/>
      <c r="B665" s="122"/>
      <c r="C665" s="122"/>
      <c r="D665" s="12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row>
    <row r="666" spans="1:26" ht="12.75" customHeight="1" x14ac:dyDescent="0.2">
      <c r="A666" s="122"/>
      <c r="B666" s="122"/>
      <c r="C666" s="122"/>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row>
    <row r="667" spans="1:26" ht="12.75" customHeight="1" x14ac:dyDescent="0.2">
      <c r="A667" s="122"/>
      <c r="B667" s="122"/>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row>
    <row r="668" spans="1:26" ht="12.75" customHeight="1" x14ac:dyDescent="0.2">
      <c r="A668" s="122"/>
      <c r="B668" s="122"/>
      <c r="C668" s="122"/>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row>
    <row r="669" spans="1:26" ht="12.75" customHeight="1" x14ac:dyDescent="0.2">
      <c r="A669" s="122"/>
      <c r="B669" s="122"/>
      <c r="C669" s="122"/>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row>
    <row r="670" spans="1:26" ht="12.75" customHeight="1" x14ac:dyDescent="0.2">
      <c r="A670" s="122"/>
      <c r="B670" s="122"/>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row>
    <row r="671" spans="1:26" ht="12.75" customHeight="1" x14ac:dyDescent="0.2">
      <c r="A671" s="122"/>
      <c r="B671" s="122"/>
      <c r="C671" s="122"/>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row>
    <row r="672" spans="1:26" ht="12.75" customHeight="1" x14ac:dyDescent="0.2">
      <c r="A672" s="122"/>
      <c r="B672" s="122"/>
      <c r="C672" s="122"/>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row>
    <row r="673" spans="1:26" ht="12.75" customHeight="1" x14ac:dyDescent="0.2">
      <c r="A673" s="122"/>
      <c r="B673" s="122"/>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row>
    <row r="674" spans="1:26" ht="12.75" customHeight="1" x14ac:dyDescent="0.2">
      <c r="A674" s="122"/>
      <c r="B674" s="122"/>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row>
    <row r="675" spans="1:26" ht="12.75" customHeight="1" x14ac:dyDescent="0.2">
      <c r="A675" s="122"/>
      <c r="B675" s="122"/>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row>
    <row r="676" spans="1:26" ht="12.75" customHeight="1" x14ac:dyDescent="0.2">
      <c r="A676" s="122"/>
      <c r="B676" s="122"/>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row>
    <row r="677" spans="1:26" ht="12.75" customHeight="1" x14ac:dyDescent="0.2">
      <c r="A677" s="122"/>
      <c r="B677" s="122"/>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row>
    <row r="678" spans="1:26" ht="12.75" customHeight="1" x14ac:dyDescent="0.2">
      <c r="A678" s="122"/>
      <c r="B678" s="122"/>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row>
    <row r="679" spans="1:26" ht="12.75" customHeight="1" x14ac:dyDescent="0.2">
      <c r="A679" s="122"/>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row>
    <row r="680" spans="1:26" ht="12.75" customHeight="1" x14ac:dyDescent="0.2">
      <c r="A680" s="122"/>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row>
    <row r="681" spans="1:26" ht="12.75" customHeight="1" x14ac:dyDescent="0.2">
      <c r="A681" s="122"/>
      <c r="B681" s="122"/>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row>
    <row r="682" spans="1:26" ht="12.75" customHeight="1" x14ac:dyDescent="0.2">
      <c r="A682" s="122"/>
      <c r="B682" s="122"/>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row>
    <row r="683" spans="1:26" ht="12.75" customHeight="1" x14ac:dyDescent="0.2">
      <c r="A683" s="122"/>
      <c r="B683" s="122"/>
      <c r="C683" s="122"/>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row>
    <row r="684" spans="1:26" ht="12.75" customHeight="1" x14ac:dyDescent="0.2">
      <c r="A684" s="122"/>
      <c r="B684" s="122"/>
      <c r="C684" s="122"/>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row>
    <row r="685" spans="1:26" ht="12.75" customHeight="1" x14ac:dyDescent="0.2">
      <c r="A685" s="122"/>
      <c r="B685" s="122"/>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row>
    <row r="686" spans="1:26" ht="12.75" customHeight="1" x14ac:dyDescent="0.2">
      <c r="A686" s="122"/>
      <c r="B686" s="122"/>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row>
    <row r="687" spans="1:26" ht="12.75" customHeight="1" x14ac:dyDescent="0.2">
      <c r="A687" s="122"/>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row>
    <row r="688" spans="1:26" ht="12.75" customHeight="1" x14ac:dyDescent="0.2">
      <c r="A688" s="122"/>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row>
    <row r="689" spans="1:26" ht="12.75" customHeight="1" x14ac:dyDescent="0.2">
      <c r="A689" s="122"/>
      <c r="B689" s="122"/>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row>
    <row r="690" spans="1:26" ht="12.75" customHeight="1" x14ac:dyDescent="0.2">
      <c r="A690" s="122"/>
      <c r="B690" s="122"/>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row>
    <row r="691" spans="1:26" ht="12.75" customHeight="1" x14ac:dyDescent="0.2">
      <c r="A691" s="122"/>
      <c r="B691" s="122"/>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row>
    <row r="692" spans="1:26" ht="12.75" customHeight="1" x14ac:dyDescent="0.2">
      <c r="A692" s="122"/>
      <c r="B692" s="122"/>
      <c r="C692" s="122"/>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row>
    <row r="693" spans="1:26" ht="12.75" customHeight="1" x14ac:dyDescent="0.2">
      <c r="A693" s="122"/>
      <c r="B693" s="122"/>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row>
    <row r="694" spans="1:26" ht="12.75" customHeight="1" x14ac:dyDescent="0.2">
      <c r="A694" s="122"/>
      <c r="B694" s="122"/>
      <c r="C694" s="122"/>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row>
    <row r="695" spans="1:26" ht="12.75" customHeight="1" x14ac:dyDescent="0.2">
      <c r="A695" s="122"/>
      <c r="B695" s="122"/>
      <c r="C695" s="122"/>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row>
    <row r="696" spans="1:26" ht="12.75" customHeight="1" x14ac:dyDescent="0.2">
      <c r="A696" s="122"/>
      <c r="B696" s="122"/>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row>
    <row r="697" spans="1:26" ht="12.75" customHeight="1" x14ac:dyDescent="0.2">
      <c r="A697" s="122"/>
      <c r="B697" s="122"/>
      <c r="C697" s="122"/>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row>
    <row r="698" spans="1:26" ht="12.75" customHeight="1" x14ac:dyDescent="0.2">
      <c r="A698" s="122"/>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row>
    <row r="699" spans="1:26" ht="12.75" customHeight="1" x14ac:dyDescent="0.2">
      <c r="A699" s="122"/>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row>
    <row r="700" spans="1:26" ht="12.75" customHeight="1" x14ac:dyDescent="0.2">
      <c r="A700" s="122"/>
      <c r="B700" s="122"/>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row>
    <row r="701" spans="1:26" ht="12.75" customHeight="1" x14ac:dyDescent="0.2">
      <c r="A701" s="122"/>
      <c r="B701" s="122"/>
      <c r="C701" s="122"/>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row>
    <row r="702" spans="1:26" ht="12.75" customHeight="1" x14ac:dyDescent="0.2">
      <c r="A702" s="122"/>
      <c r="B702" s="122"/>
      <c r="C702" s="122"/>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row>
    <row r="703" spans="1:26" ht="12.75" customHeight="1" x14ac:dyDescent="0.2">
      <c r="A703" s="122"/>
      <c r="B703" s="122"/>
      <c r="C703" s="122"/>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row>
    <row r="704" spans="1:26" ht="12.75" customHeight="1" x14ac:dyDescent="0.2">
      <c r="A704" s="122"/>
      <c r="B704" s="122"/>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row>
    <row r="705" spans="1:26" ht="12.75" customHeight="1" x14ac:dyDescent="0.2">
      <c r="A705" s="122"/>
      <c r="B705" s="122"/>
      <c r="C705" s="122"/>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row>
    <row r="706" spans="1:26" ht="12.75" customHeight="1" x14ac:dyDescent="0.2">
      <c r="A706" s="122"/>
      <c r="B706" s="122"/>
      <c r="C706" s="122"/>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row>
    <row r="707" spans="1:26" ht="12.75" customHeight="1" x14ac:dyDescent="0.2">
      <c r="A707" s="122"/>
      <c r="B707" s="122"/>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row>
    <row r="708" spans="1:26" ht="12.75" customHeight="1" x14ac:dyDescent="0.2">
      <c r="A708" s="122"/>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row>
    <row r="709" spans="1:26" ht="12.75" customHeight="1" x14ac:dyDescent="0.2">
      <c r="A709" s="122"/>
      <c r="B709" s="122"/>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row>
    <row r="710" spans="1:26" ht="12.75" customHeight="1" x14ac:dyDescent="0.2">
      <c r="A710" s="122"/>
      <c r="B710" s="122"/>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row>
    <row r="711" spans="1:26" ht="12.75" customHeight="1" x14ac:dyDescent="0.2">
      <c r="A711" s="122"/>
      <c r="B711" s="122"/>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row>
    <row r="712" spans="1:26" ht="12.75" customHeight="1" x14ac:dyDescent="0.2">
      <c r="A712" s="122"/>
      <c r="B712" s="122"/>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row>
    <row r="713" spans="1:26" ht="12.75" customHeight="1" x14ac:dyDescent="0.2">
      <c r="A713" s="122"/>
      <c r="B713" s="122"/>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row>
    <row r="714" spans="1:26" ht="12.75" customHeight="1" x14ac:dyDescent="0.2">
      <c r="A714" s="122"/>
      <c r="B714" s="122"/>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row>
    <row r="715" spans="1:26" ht="12.75" customHeight="1" x14ac:dyDescent="0.2">
      <c r="A715" s="122"/>
      <c r="B715" s="122"/>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row>
    <row r="716" spans="1:26" ht="12.75" customHeight="1" x14ac:dyDescent="0.2">
      <c r="A716" s="122"/>
      <c r="B716" s="122"/>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row>
    <row r="717" spans="1:26" ht="12.75" customHeight="1" x14ac:dyDescent="0.2">
      <c r="A717" s="122"/>
      <c r="B717" s="122"/>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row>
    <row r="718" spans="1:26" ht="12.75" customHeight="1" x14ac:dyDescent="0.2">
      <c r="A718" s="122"/>
      <c r="B718" s="122"/>
      <c r="C718" s="122"/>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row>
    <row r="719" spans="1:26" ht="12.75" customHeight="1" x14ac:dyDescent="0.2">
      <c r="A719" s="122"/>
      <c r="B719" s="122"/>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row>
    <row r="720" spans="1:26" ht="12.75" customHeight="1" x14ac:dyDescent="0.2">
      <c r="A720" s="122"/>
      <c r="B720" s="122"/>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row>
    <row r="721" spans="1:26" ht="12.75" customHeight="1" x14ac:dyDescent="0.2">
      <c r="A721" s="122"/>
      <c r="B721" s="122"/>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row>
    <row r="722" spans="1:26" ht="12.75" customHeight="1" x14ac:dyDescent="0.2">
      <c r="A722" s="122"/>
      <c r="B722" s="122"/>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row>
    <row r="723" spans="1:26" ht="12.75" customHeight="1" x14ac:dyDescent="0.2">
      <c r="A723" s="122"/>
      <c r="B723" s="122"/>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row>
    <row r="724" spans="1:26" ht="12.75" customHeight="1" x14ac:dyDescent="0.2">
      <c r="A724" s="122"/>
      <c r="B724" s="122"/>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row>
    <row r="725" spans="1:26" ht="12.75" customHeight="1" x14ac:dyDescent="0.2">
      <c r="A725" s="122"/>
      <c r="B725" s="122"/>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row>
    <row r="726" spans="1:26" ht="12.75" customHeight="1" x14ac:dyDescent="0.2">
      <c r="A726" s="122"/>
      <c r="B726" s="122"/>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row>
    <row r="727" spans="1:26" ht="12.75" customHeight="1" x14ac:dyDescent="0.2">
      <c r="A727" s="122"/>
      <c r="B727" s="122"/>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row>
    <row r="728" spans="1:26" ht="12.75" customHeight="1" x14ac:dyDescent="0.2">
      <c r="A728" s="122"/>
      <c r="B728" s="122"/>
      <c r="C728" s="122"/>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row>
    <row r="729" spans="1:26" ht="12.75" customHeight="1" x14ac:dyDescent="0.2">
      <c r="A729" s="122"/>
      <c r="B729" s="122"/>
      <c r="C729" s="122"/>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row>
    <row r="730" spans="1:26" ht="12.75" customHeight="1" x14ac:dyDescent="0.2">
      <c r="A730" s="122"/>
      <c r="B730" s="122"/>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row>
    <row r="731" spans="1:26" ht="12.75" customHeight="1" x14ac:dyDescent="0.2">
      <c r="A731" s="122"/>
      <c r="B731" s="122"/>
      <c r="C731" s="122"/>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row>
    <row r="732" spans="1:26" ht="12.75" customHeight="1" x14ac:dyDescent="0.2">
      <c r="A732" s="122"/>
      <c r="B732" s="122"/>
      <c r="C732" s="122"/>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row>
    <row r="733" spans="1:26" ht="12.75" customHeight="1" x14ac:dyDescent="0.2">
      <c r="A733" s="122"/>
      <c r="B733" s="122"/>
      <c r="C733" s="122"/>
      <c r="D733" s="12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row>
    <row r="734" spans="1:26" ht="12.75" customHeight="1" x14ac:dyDescent="0.2">
      <c r="A734" s="122"/>
      <c r="B734" s="122"/>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row>
    <row r="735" spans="1:26" ht="12.75" customHeight="1" x14ac:dyDescent="0.2">
      <c r="A735" s="122"/>
      <c r="B735" s="122"/>
      <c r="C735" s="122"/>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row>
    <row r="736" spans="1:26" ht="12.75" customHeight="1" x14ac:dyDescent="0.2">
      <c r="A736" s="122"/>
      <c r="B736" s="122"/>
      <c r="C736" s="122"/>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row>
    <row r="737" spans="1:26" ht="12.75" customHeight="1" x14ac:dyDescent="0.2">
      <c r="A737" s="122"/>
      <c r="B737" s="122"/>
      <c r="C737" s="122"/>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row>
    <row r="738" spans="1:26" ht="12.75" customHeight="1" x14ac:dyDescent="0.2">
      <c r="A738" s="122"/>
      <c r="B738" s="122"/>
      <c r="C738" s="122"/>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row>
    <row r="739" spans="1:26" ht="12.75" customHeight="1" x14ac:dyDescent="0.2">
      <c r="A739" s="122"/>
      <c r="B739" s="122"/>
      <c r="C739" s="122"/>
      <c r="D739" s="12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row>
    <row r="740" spans="1:26" ht="12.75" customHeight="1" x14ac:dyDescent="0.2">
      <c r="A740" s="122"/>
      <c r="B740" s="122"/>
      <c r="C740" s="122"/>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row>
    <row r="741" spans="1:26" ht="12.75" customHeight="1" x14ac:dyDescent="0.2">
      <c r="A741" s="122"/>
      <c r="B741" s="122"/>
      <c r="C741" s="122"/>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row>
    <row r="742" spans="1:26" ht="12.75" customHeight="1" x14ac:dyDescent="0.2">
      <c r="A742" s="122"/>
      <c r="B742" s="122"/>
      <c r="C742" s="122"/>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row>
    <row r="743" spans="1:26" ht="12.75" customHeight="1" x14ac:dyDescent="0.2">
      <c r="A743" s="122"/>
      <c r="B743" s="122"/>
      <c r="C743" s="122"/>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2"/>
    </row>
    <row r="744" spans="1:26" ht="12.75" customHeight="1" x14ac:dyDescent="0.2">
      <c r="A744" s="122"/>
      <c r="B744" s="122"/>
      <c r="C744" s="122"/>
      <c r="D744" s="122"/>
      <c r="E744" s="122"/>
      <c r="F744" s="122"/>
      <c r="G744" s="122"/>
      <c r="H744" s="122"/>
      <c r="I744" s="122"/>
      <c r="J744" s="122"/>
      <c r="K744" s="122"/>
      <c r="L744" s="122"/>
      <c r="M744" s="122"/>
      <c r="N744" s="122"/>
      <c r="O744" s="122"/>
      <c r="P744" s="122"/>
      <c r="Q744" s="122"/>
      <c r="R744" s="122"/>
      <c r="S744" s="122"/>
      <c r="T744" s="122"/>
      <c r="U744" s="122"/>
      <c r="V744" s="122"/>
      <c r="W744" s="122"/>
      <c r="X744" s="122"/>
      <c r="Y744" s="122"/>
      <c r="Z744" s="122"/>
    </row>
    <row r="745" spans="1:26" ht="12.75" customHeight="1" x14ac:dyDescent="0.2">
      <c r="A745" s="122"/>
      <c r="B745" s="122"/>
      <c r="C745" s="122"/>
      <c r="D745" s="122"/>
      <c r="E745" s="122"/>
      <c r="F745" s="122"/>
      <c r="G745" s="122"/>
      <c r="H745" s="122"/>
      <c r="I745" s="122"/>
      <c r="J745" s="122"/>
      <c r="K745" s="122"/>
      <c r="L745" s="122"/>
      <c r="M745" s="122"/>
      <c r="N745" s="122"/>
      <c r="O745" s="122"/>
      <c r="P745" s="122"/>
      <c r="Q745" s="122"/>
      <c r="R745" s="122"/>
      <c r="S745" s="122"/>
      <c r="T745" s="122"/>
      <c r="U745" s="122"/>
      <c r="V745" s="122"/>
      <c r="W745" s="122"/>
      <c r="X745" s="122"/>
      <c r="Y745" s="122"/>
      <c r="Z745" s="122"/>
    </row>
    <row r="746" spans="1:26" ht="12.75" customHeight="1" x14ac:dyDescent="0.2">
      <c r="A746" s="122"/>
      <c r="B746" s="122"/>
      <c r="C746" s="122"/>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row>
    <row r="747" spans="1:26" ht="12.75" customHeight="1" x14ac:dyDescent="0.2">
      <c r="A747" s="122"/>
      <c r="B747" s="122"/>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row>
    <row r="748" spans="1:26" ht="12.75" customHeight="1" x14ac:dyDescent="0.2">
      <c r="A748" s="122"/>
      <c r="B748" s="122"/>
      <c r="C748" s="122"/>
      <c r="D748" s="12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row>
    <row r="749" spans="1:26" ht="12.75" customHeight="1" x14ac:dyDescent="0.2">
      <c r="A749" s="122"/>
      <c r="B749" s="122"/>
      <c r="C749" s="122"/>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row>
    <row r="750" spans="1:26" ht="12.75" customHeight="1" x14ac:dyDescent="0.2">
      <c r="A750" s="122"/>
      <c r="B750" s="122"/>
      <c r="C750" s="122"/>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row>
    <row r="751" spans="1:26" ht="12.75" customHeight="1" x14ac:dyDescent="0.2">
      <c r="A751" s="122"/>
      <c r="B751" s="122"/>
      <c r="C751" s="122"/>
      <c r="D751" s="122"/>
      <c r="E751" s="122"/>
      <c r="F751" s="122"/>
      <c r="G751" s="122"/>
      <c r="H751" s="122"/>
      <c r="I751" s="122"/>
      <c r="J751" s="122"/>
      <c r="K751" s="122"/>
      <c r="L751" s="122"/>
      <c r="M751" s="122"/>
      <c r="N751" s="122"/>
      <c r="O751" s="122"/>
      <c r="P751" s="122"/>
      <c r="Q751" s="122"/>
      <c r="R751" s="122"/>
      <c r="S751" s="122"/>
      <c r="T751" s="122"/>
      <c r="U751" s="122"/>
      <c r="V751" s="122"/>
      <c r="W751" s="122"/>
      <c r="X751" s="122"/>
      <c r="Y751" s="122"/>
      <c r="Z751" s="122"/>
    </row>
    <row r="752" spans="1:26" ht="12.75" customHeight="1" x14ac:dyDescent="0.2">
      <c r="A752" s="122"/>
      <c r="B752" s="122"/>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2"/>
    </row>
    <row r="753" spans="1:26" ht="12.75" customHeight="1" x14ac:dyDescent="0.2">
      <c r="A753" s="122"/>
      <c r="B753" s="122"/>
      <c r="C753" s="122"/>
      <c r="D753" s="122"/>
      <c r="E753" s="122"/>
      <c r="F753" s="122"/>
      <c r="G753" s="122"/>
      <c r="H753" s="122"/>
      <c r="I753" s="122"/>
      <c r="J753" s="122"/>
      <c r="K753" s="122"/>
      <c r="L753" s="122"/>
      <c r="M753" s="122"/>
      <c r="N753" s="122"/>
      <c r="O753" s="122"/>
      <c r="P753" s="122"/>
      <c r="Q753" s="122"/>
      <c r="R753" s="122"/>
      <c r="S753" s="122"/>
      <c r="T753" s="122"/>
      <c r="U753" s="122"/>
      <c r="V753" s="122"/>
      <c r="W753" s="122"/>
      <c r="X753" s="122"/>
      <c r="Y753" s="122"/>
      <c r="Z753" s="122"/>
    </row>
    <row r="754" spans="1:26" ht="12.75" customHeight="1" x14ac:dyDescent="0.2">
      <c r="A754" s="122"/>
      <c r="B754" s="122"/>
      <c r="C754" s="122"/>
      <c r="D754" s="122"/>
      <c r="E754" s="122"/>
      <c r="F754" s="122"/>
      <c r="G754" s="122"/>
      <c r="H754" s="122"/>
      <c r="I754" s="122"/>
      <c r="J754" s="122"/>
      <c r="K754" s="122"/>
      <c r="L754" s="122"/>
      <c r="M754" s="122"/>
      <c r="N754" s="122"/>
      <c r="O754" s="122"/>
      <c r="P754" s="122"/>
      <c r="Q754" s="122"/>
      <c r="R754" s="122"/>
      <c r="S754" s="122"/>
      <c r="T754" s="122"/>
      <c r="U754" s="122"/>
      <c r="V754" s="122"/>
      <c r="W754" s="122"/>
      <c r="X754" s="122"/>
      <c r="Y754" s="122"/>
      <c r="Z754" s="122"/>
    </row>
    <row r="755" spans="1:26" ht="12.75" customHeight="1" x14ac:dyDescent="0.2">
      <c r="A755" s="122"/>
      <c r="B755" s="122"/>
      <c r="C755" s="122"/>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row>
    <row r="756" spans="1:26" ht="12.75" customHeight="1" x14ac:dyDescent="0.2">
      <c r="A756" s="122"/>
      <c r="B756" s="122"/>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row>
    <row r="757" spans="1:26" ht="12.75" customHeight="1" x14ac:dyDescent="0.2">
      <c r="A757" s="122"/>
      <c r="B757" s="122"/>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row>
    <row r="758" spans="1:26" ht="12.75" customHeight="1" x14ac:dyDescent="0.2">
      <c r="A758" s="122"/>
      <c r="B758" s="122"/>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row>
    <row r="759" spans="1:26" ht="12.75" customHeight="1" x14ac:dyDescent="0.2">
      <c r="A759" s="122"/>
      <c r="B759" s="122"/>
      <c r="C759" s="122"/>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row>
    <row r="760" spans="1:26" ht="12.75" customHeight="1" x14ac:dyDescent="0.2">
      <c r="A760" s="122"/>
      <c r="B760" s="122"/>
      <c r="C760" s="122"/>
      <c r="D760" s="122"/>
      <c r="E760" s="122"/>
      <c r="F760" s="122"/>
      <c r="G760" s="122"/>
      <c r="H760" s="122"/>
      <c r="I760" s="122"/>
      <c r="J760" s="122"/>
      <c r="K760" s="122"/>
      <c r="L760" s="122"/>
      <c r="M760" s="122"/>
      <c r="N760" s="122"/>
      <c r="O760" s="122"/>
      <c r="P760" s="122"/>
      <c r="Q760" s="122"/>
      <c r="R760" s="122"/>
      <c r="S760" s="122"/>
      <c r="T760" s="122"/>
      <c r="U760" s="122"/>
      <c r="V760" s="122"/>
      <c r="W760" s="122"/>
      <c r="X760" s="122"/>
      <c r="Y760" s="122"/>
      <c r="Z760" s="122"/>
    </row>
    <row r="761" spans="1:26" ht="12.75" customHeight="1" x14ac:dyDescent="0.2">
      <c r="A761" s="122"/>
      <c r="B761" s="122"/>
      <c r="C761" s="122"/>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2"/>
      <c r="Z761" s="122"/>
    </row>
    <row r="762" spans="1:26" ht="12.75" customHeight="1" x14ac:dyDescent="0.2">
      <c r="A762" s="122"/>
      <c r="B762" s="122"/>
      <c r="C762" s="122"/>
      <c r="D762" s="122"/>
      <c r="E762" s="122"/>
      <c r="F762" s="122"/>
      <c r="G762" s="122"/>
      <c r="H762" s="122"/>
      <c r="I762" s="122"/>
      <c r="J762" s="122"/>
      <c r="K762" s="122"/>
      <c r="L762" s="122"/>
      <c r="M762" s="122"/>
      <c r="N762" s="122"/>
      <c r="O762" s="122"/>
      <c r="P762" s="122"/>
      <c r="Q762" s="122"/>
      <c r="R762" s="122"/>
      <c r="S762" s="122"/>
      <c r="T762" s="122"/>
      <c r="U762" s="122"/>
      <c r="V762" s="122"/>
      <c r="W762" s="122"/>
      <c r="X762" s="122"/>
      <c r="Y762" s="122"/>
      <c r="Z762" s="122"/>
    </row>
    <row r="763" spans="1:26" ht="12.75" customHeight="1" x14ac:dyDescent="0.2">
      <c r="A763" s="122"/>
      <c r="B763" s="122"/>
      <c r="C763" s="122"/>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2"/>
    </row>
    <row r="764" spans="1:26" ht="12.75" customHeight="1" x14ac:dyDescent="0.2">
      <c r="A764" s="122"/>
      <c r="B764" s="122"/>
      <c r="C764" s="122"/>
      <c r="D764" s="122"/>
      <c r="E764" s="122"/>
      <c r="F764" s="122"/>
      <c r="G764" s="122"/>
      <c r="H764" s="122"/>
      <c r="I764" s="122"/>
      <c r="J764" s="122"/>
      <c r="K764" s="122"/>
      <c r="L764" s="122"/>
      <c r="M764" s="122"/>
      <c r="N764" s="122"/>
      <c r="O764" s="122"/>
      <c r="P764" s="122"/>
      <c r="Q764" s="122"/>
      <c r="R764" s="122"/>
      <c r="S764" s="122"/>
      <c r="T764" s="122"/>
      <c r="U764" s="122"/>
      <c r="V764" s="122"/>
      <c r="W764" s="122"/>
      <c r="X764" s="122"/>
      <c r="Y764" s="122"/>
      <c r="Z764" s="122"/>
    </row>
    <row r="765" spans="1:26" ht="12.75" customHeight="1" x14ac:dyDescent="0.2">
      <c r="A765" s="122"/>
      <c r="B765" s="122"/>
      <c r="C765" s="122"/>
      <c r="D765" s="122"/>
      <c r="E765" s="122"/>
      <c r="F765" s="122"/>
      <c r="G765" s="122"/>
      <c r="H765" s="122"/>
      <c r="I765" s="122"/>
      <c r="J765" s="122"/>
      <c r="K765" s="122"/>
      <c r="L765" s="122"/>
      <c r="M765" s="122"/>
      <c r="N765" s="122"/>
      <c r="O765" s="122"/>
      <c r="P765" s="122"/>
      <c r="Q765" s="122"/>
      <c r="R765" s="122"/>
      <c r="S765" s="122"/>
      <c r="T765" s="122"/>
      <c r="U765" s="122"/>
      <c r="V765" s="122"/>
      <c r="W765" s="122"/>
      <c r="X765" s="122"/>
      <c r="Y765" s="122"/>
      <c r="Z765" s="122"/>
    </row>
    <row r="766" spans="1:26" ht="12.75" customHeight="1" x14ac:dyDescent="0.2">
      <c r="A766" s="122"/>
      <c r="B766" s="122"/>
      <c r="C766" s="122"/>
      <c r="D766" s="122"/>
      <c r="E766" s="122"/>
      <c r="F766" s="122"/>
      <c r="G766" s="122"/>
      <c r="H766" s="122"/>
      <c r="I766" s="122"/>
      <c r="J766" s="122"/>
      <c r="K766" s="122"/>
      <c r="L766" s="122"/>
      <c r="M766" s="122"/>
      <c r="N766" s="122"/>
      <c r="O766" s="122"/>
      <c r="P766" s="122"/>
      <c r="Q766" s="122"/>
      <c r="R766" s="122"/>
      <c r="S766" s="122"/>
      <c r="T766" s="122"/>
      <c r="U766" s="122"/>
      <c r="V766" s="122"/>
      <c r="W766" s="122"/>
      <c r="X766" s="122"/>
      <c r="Y766" s="122"/>
      <c r="Z766" s="122"/>
    </row>
    <row r="767" spans="1:26" ht="12.75" customHeight="1" x14ac:dyDescent="0.2">
      <c r="A767" s="122"/>
      <c r="B767" s="122"/>
      <c r="C767" s="122"/>
      <c r="D767" s="122"/>
      <c r="E767" s="122"/>
      <c r="F767" s="122"/>
      <c r="G767" s="122"/>
      <c r="H767" s="122"/>
      <c r="I767" s="122"/>
      <c r="J767" s="122"/>
      <c r="K767" s="122"/>
      <c r="L767" s="122"/>
      <c r="M767" s="122"/>
      <c r="N767" s="122"/>
      <c r="O767" s="122"/>
      <c r="P767" s="122"/>
      <c r="Q767" s="122"/>
      <c r="R767" s="122"/>
      <c r="S767" s="122"/>
      <c r="T767" s="122"/>
      <c r="U767" s="122"/>
      <c r="V767" s="122"/>
      <c r="W767" s="122"/>
      <c r="X767" s="122"/>
      <c r="Y767" s="122"/>
      <c r="Z767" s="122"/>
    </row>
    <row r="768" spans="1:26" ht="12.75" customHeight="1" x14ac:dyDescent="0.2">
      <c r="A768" s="122"/>
      <c r="B768" s="122"/>
      <c r="C768" s="122"/>
      <c r="D768" s="12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2"/>
    </row>
    <row r="769" spans="1:26" ht="12.75" customHeight="1" x14ac:dyDescent="0.2">
      <c r="A769" s="122"/>
      <c r="B769" s="122"/>
      <c r="C769" s="122"/>
      <c r="D769" s="122"/>
      <c r="E769" s="122"/>
      <c r="F769" s="122"/>
      <c r="G769" s="122"/>
      <c r="H769" s="122"/>
      <c r="I769" s="122"/>
      <c r="J769" s="122"/>
      <c r="K769" s="122"/>
      <c r="L769" s="122"/>
      <c r="M769" s="122"/>
      <c r="N769" s="122"/>
      <c r="O769" s="122"/>
      <c r="P769" s="122"/>
      <c r="Q769" s="122"/>
      <c r="R769" s="122"/>
      <c r="S769" s="122"/>
      <c r="T769" s="122"/>
      <c r="U769" s="122"/>
      <c r="V769" s="122"/>
      <c r="W769" s="122"/>
      <c r="X769" s="122"/>
      <c r="Y769" s="122"/>
      <c r="Z769" s="122"/>
    </row>
    <row r="770" spans="1:26" ht="12.75" customHeight="1" x14ac:dyDescent="0.2">
      <c r="A770" s="122"/>
      <c r="B770" s="122"/>
      <c r="C770" s="122"/>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122"/>
      <c r="Z770" s="122"/>
    </row>
    <row r="771" spans="1:26" ht="12.75" customHeight="1" x14ac:dyDescent="0.2">
      <c r="A771" s="122"/>
      <c r="B771" s="122"/>
      <c r="C771" s="122"/>
      <c r="D771" s="122"/>
      <c r="E771" s="122"/>
      <c r="F771" s="122"/>
      <c r="G771" s="122"/>
      <c r="H771" s="122"/>
      <c r="I771" s="122"/>
      <c r="J771" s="122"/>
      <c r="K771" s="122"/>
      <c r="L771" s="122"/>
      <c r="M771" s="122"/>
      <c r="N771" s="122"/>
      <c r="O771" s="122"/>
      <c r="P771" s="122"/>
      <c r="Q771" s="122"/>
      <c r="R771" s="122"/>
      <c r="S771" s="122"/>
      <c r="T771" s="122"/>
      <c r="U771" s="122"/>
      <c r="V771" s="122"/>
      <c r="W771" s="122"/>
      <c r="X771" s="122"/>
      <c r="Y771" s="122"/>
      <c r="Z771" s="122"/>
    </row>
    <row r="772" spans="1:26" ht="12.75" customHeight="1" x14ac:dyDescent="0.2">
      <c r="A772" s="122"/>
      <c r="B772" s="122"/>
      <c r="C772" s="122"/>
      <c r="D772" s="122"/>
      <c r="E772" s="122"/>
      <c r="F772" s="122"/>
      <c r="G772" s="122"/>
      <c r="H772" s="122"/>
      <c r="I772" s="122"/>
      <c r="J772" s="122"/>
      <c r="K772" s="122"/>
      <c r="L772" s="122"/>
      <c r="M772" s="122"/>
      <c r="N772" s="122"/>
      <c r="O772" s="122"/>
      <c r="P772" s="122"/>
      <c r="Q772" s="122"/>
      <c r="R772" s="122"/>
      <c r="S772" s="122"/>
      <c r="T772" s="122"/>
      <c r="U772" s="122"/>
      <c r="V772" s="122"/>
      <c r="W772" s="122"/>
      <c r="X772" s="122"/>
      <c r="Y772" s="122"/>
      <c r="Z772" s="122"/>
    </row>
    <row r="773" spans="1:26" ht="12.75" customHeight="1" x14ac:dyDescent="0.2">
      <c r="A773" s="122"/>
      <c r="B773" s="122"/>
      <c r="C773" s="122"/>
      <c r="D773" s="122"/>
      <c r="E773" s="122"/>
      <c r="F773" s="122"/>
      <c r="G773" s="122"/>
      <c r="H773" s="122"/>
      <c r="I773" s="122"/>
      <c r="J773" s="122"/>
      <c r="K773" s="122"/>
      <c r="L773" s="122"/>
      <c r="M773" s="122"/>
      <c r="N773" s="122"/>
      <c r="O773" s="122"/>
      <c r="P773" s="122"/>
      <c r="Q773" s="122"/>
      <c r="R773" s="122"/>
      <c r="S773" s="122"/>
      <c r="T773" s="122"/>
      <c r="U773" s="122"/>
      <c r="V773" s="122"/>
      <c r="W773" s="122"/>
      <c r="X773" s="122"/>
      <c r="Y773" s="122"/>
      <c r="Z773" s="122"/>
    </row>
    <row r="774" spans="1:26" ht="12.75" customHeight="1" x14ac:dyDescent="0.2">
      <c r="A774" s="122"/>
      <c r="B774" s="122"/>
      <c r="C774" s="122"/>
      <c r="D774" s="122"/>
      <c r="E774" s="122"/>
      <c r="F774" s="122"/>
      <c r="G774" s="122"/>
      <c r="H774" s="122"/>
      <c r="I774" s="122"/>
      <c r="J774" s="122"/>
      <c r="K774" s="122"/>
      <c r="L774" s="122"/>
      <c r="M774" s="122"/>
      <c r="N774" s="122"/>
      <c r="O774" s="122"/>
      <c r="P774" s="122"/>
      <c r="Q774" s="122"/>
      <c r="R774" s="122"/>
      <c r="S774" s="122"/>
      <c r="T774" s="122"/>
      <c r="U774" s="122"/>
      <c r="V774" s="122"/>
      <c r="W774" s="122"/>
      <c r="X774" s="122"/>
      <c r="Y774" s="122"/>
      <c r="Z774" s="122"/>
    </row>
    <row r="775" spans="1:26" ht="12.75" customHeight="1" x14ac:dyDescent="0.2">
      <c r="A775" s="122"/>
      <c r="B775" s="122"/>
      <c r="C775" s="122"/>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2"/>
    </row>
    <row r="776" spans="1:26" ht="12.75" customHeight="1" x14ac:dyDescent="0.2">
      <c r="A776" s="122"/>
      <c r="B776" s="122"/>
      <c r="C776" s="122"/>
      <c r="D776" s="122"/>
      <c r="E776" s="122"/>
      <c r="F776" s="122"/>
      <c r="G776" s="122"/>
      <c r="H776" s="122"/>
      <c r="I776" s="122"/>
      <c r="J776" s="122"/>
      <c r="K776" s="122"/>
      <c r="L776" s="122"/>
      <c r="M776" s="122"/>
      <c r="N776" s="122"/>
      <c r="O776" s="122"/>
      <c r="P776" s="122"/>
      <c r="Q776" s="122"/>
      <c r="R776" s="122"/>
      <c r="S776" s="122"/>
      <c r="T776" s="122"/>
      <c r="U776" s="122"/>
      <c r="V776" s="122"/>
      <c r="W776" s="122"/>
      <c r="X776" s="122"/>
      <c r="Y776" s="122"/>
      <c r="Z776" s="122"/>
    </row>
    <row r="777" spans="1:26" ht="12.75" customHeight="1" x14ac:dyDescent="0.2">
      <c r="A777" s="122"/>
      <c r="B777" s="122"/>
      <c r="C777" s="122"/>
      <c r="D777" s="122"/>
      <c r="E777" s="122"/>
      <c r="F777" s="122"/>
      <c r="G777" s="122"/>
      <c r="H777" s="122"/>
      <c r="I777" s="122"/>
      <c r="J777" s="122"/>
      <c r="K777" s="122"/>
      <c r="L777" s="122"/>
      <c r="M777" s="122"/>
      <c r="N777" s="122"/>
      <c r="O777" s="122"/>
      <c r="P777" s="122"/>
      <c r="Q777" s="122"/>
      <c r="R777" s="122"/>
      <c r="S777" s="122"/>
      <c r="T777" s="122"/>
      <c r="U777" s="122"/>
      <c r="V777" s="122"/>
      <c r="W777" s="122"/>
      <c r="X777" s="122"/>
      <c r="Y777" s="122"/>
      <c r="Z777" s="122"/>
    </row>
    <row r="778" spans="1:26" ht="12.75" customHeight="1" x14ac:dyDescent="0.2">
      <c r="A778" s="122"/>
      <c r="B778" s="122"/>
      <c r="C778" s="122"/>
      <c r="D778" s="12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row>
    <row r="779" spans="1:26" ht="12.75" customHeight="1" x14ac:dyDescent="0.2">
      <c r="A779" s="122"/>
      <c r="B779" s="122"/>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row>
    <row r="780" spans="1:26" ht="12.75" customHeight="1" x14ac:dyDescent="0.2">
      <c r="A780" s="122"/>
      <c r="B780" s="122"/>
      <c r="C780" s="122"/>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row>
    <row r="781" spans="1:26" ht="12.75" customHeight="1" x14ac:dyDescent="0.2">
      <c r="A781" s="122"/>
      <c r="B781" s="122"/>
      <c r="C781" s="122"/>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row>
    <row r="782" spans="1:26" ht="12.75" customHeight="1" x14ac:dyDescent="0.2">
      <c r="A782" s="122"/>
      <c r="B782" s="122"/>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row>
    <row r="783" spans="1:26" ht="12.75" customHeight="1" x14ac:dyDescent="0.2">
      <c r="A783" s="122"/>
      <c r="B783" s="122"/>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row>
    <row r="784" spans="1:26" ht="12.75" customHeight="1" x14ac:dyDescent="0.2">
      <c r="A784" s="122"/>
      <c r="B784" s="122"/>
      <c r="C784" s="122"/>
      <c r="D784" s="122"/>
      <c r="E784" s="122"/>
      <c r="F784" s="122"/>
      <c r="G784" s="122"/>
      <c r="H784" s="122"/>
      <c r="I784" s="122"/>
      <c r="J784" s="122"/>
      <c r="K784" s="122"/>
      <c r="L784" s="122"/>
      <c r="M784" s="122"/>
      <c r="N784" s="122"/>
      <c r="O784" s="122"/>
      <c r="P784" s="122"/>
      <c r="Q784" s="122"/>
      <c r="R784" s="122"/>
      <c r="S784" s="122"/>
      <c r="T784" s="122"/>
      <c r="U784" s="122"/>
      <c r="V784" s="122"/>
      <c r="W784" s="122"/>
      <c r="X784" s="122"/>
      <c r="Y784" s="122"/>
      <c r="Z784" s="122"/>
    </row>
    <row r="785" spans="1:26" ht="12.75" customHeight="1" x14ac:dyDescent="0.2">
      <c r="A785" s="122"/>
      <c r="B785" s="122"/>
      <c r="C785" s="122"/>
      <c r="D785" s="122"/>
      <c r="E785" s="122"/>
      <c r="F785" s="122"/>
      <c r="G785" s="122"/>
      <c r="H785" s="122"/>
      <c r="I785" s="122"/>
      <c r="J785" s="122"/>
      <c r="K785" s="122"/>
      <c r="L785" s="122"/>
      <c r="M785" s="122"/>
      <c r="N785" s="122"/>
      <c r="O785" s="122"/>
      <c r="P785" s="122"/>
      <c r="Q785" s="122"/>
      <c r="R785" s="122"/>
      <c r="S785" s="122"/>
      <c r="T785" s="122"/>
      <c r="U785" s="122"/>
      <c r="V785" s="122"/>
      <c r="W785" s="122"/>
      <c r="X785" s="122"/>
      <c r="Y785" s="122"/>
      <c r="Z785" s="122"/>
    </row>
    <row r="786" spans="1:26" ht="12.75" customHeight="1" x14ac:dyDescent="0.2">
      <c r="A786" s="122"/>
      <c r="B786" s="122"/>
      <c r="C786" s="122"/>
      <c r="D786" s="122"/>
      <c r="E786" s="122"/>
      <c r="F786" s="122"/>
      <c r="G786" s="122"/>
      <c r="H786" s="122"/>
      <c r="I786" s="122"/>
      <c r="J786" s="122"/>
      <c r="K786" s="122"/>
      <c r="L786" s="122"/>
      <c r="M786" s="122"/>
      <c r="N786" s="122"/>
      <c r="O786" s="122"/>
      <c r="P786" s="122"/>
      <c r="Q786" s="122"/>
      <c r="R786" s="122"/>
      <c r="S786" s="122"/>
      <c r="T786" s="122"/>
      <c r="U786" s="122"/>
      <c r="V786" s="122"/>
      <c r="W786" s="122"/>
      <c r="X786" s="122"/>
      <c r="Y786" s="122"/>
      <c r="Z786" s="122"/>
    </row>
    <row r="787" spans="1:26" ht="12.75" customHeight="1" x14ac:dyDescent="0.2">
      <c r="A787" s="122"/>
      <c r="B787" s="122"/>
      <c r="C787" s="122"/>
      <c r="D787" s="122"/>
      <c r="E787" s="122"/>
      <c r="F787" s="122"/>
      <c r="G787" s="122"/>
      <c r="H787" s="122"/>
      <c r="I787" s="122"/>
      <c r="J787" s="122"/>
      <c r="K787" s="122"/>
      <c r="L787" s="122"/>
      <c r="M787" s="122"/>
      <c r="N787" s="122"/>
      <c r="O787" s="122"/>
      <c r="P787" s="122"/>
      <c r="Q787" s="122"/>
      <c r="R787" s="122"/>
      <c r="S787" s="122"/>
      <c r="T787" s="122"/>
      <c r="U787" s="122"/>
      <c r="V787" s="122"/>
      <c r="W787" s="122"/>
      <c r="X787" s="122"/>
      <c r="Y787" s="122"/>
      <c r="Z787" s="122"/>
    </row>
    <row r="788" spans="1:26" ht="12.75" customHeight="1" x14ac:dyDescent="0.2">
      <c r="A788" s="122"/>
      <c r="B788" s="122"/>
      <c r="C788" s="122"/>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row>
    <row r="789" spans="1:26" ht="12.75" customHeight="1" x14ac:dyDescent="0.2">
      <c r="A789" s="122"/>
      <c r="B789" s="122"/>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row>
    <row r="790" spans="1:26" ht="12.75" customHeight="1" x14ac:dyDescent="0.2">
      <c r="A790" s="122"/>
      <c r="B790" s="122"/>
      <c r="C790" s="122"/>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row>
    <row r="791" spans="1:26" ht="12.75" customHeight="1" x14ac:dyDescent="0.2">
      <c r="A791" s="122"/>
      <c r="B791" s="122"/>
      <c r="C791" s="122"/>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row>
    <row r="792" spans="1:26" ht="12.75" customHeight="1" x14ac:dyDescent="0.2">
      <c r="A792" s="122"/>
      <c r="B792" s="122"/>
      <c r="C792" s="122"/>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row>
    <row r="793" spans="1:26" ht="12.75" customHeight="1" x14ac:dyDescent="0.2">
      <c r="A793" s="122"/>
      <c r="B793" s="122"/>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row>
    <row r="794" spans="1:26" ht="12.75" customHeight="1" x14ac:dyDescent="0.2">
      <c r="A794" s="122"/>
      <c r="B794" s="122"/>
      <c r="C794" s="122"/>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row>
    <row r="795" spans="1:26" ht="12.75" customHeight="1" x14ac:dyDescent="0.2">
      <c r="A795" s="122"/>
      <c r="B795" s="122"/>
      <c r="C795" s="122"/>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row>
    <row r="796" spans="1:26" ht="12.75" customHeight="1" x14ac:dyDescent="0.2">
      <c r="A796" s="122"/>
      <c r="B796" s="122"/>
      <c r="C796" s="122"/>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row>
    <row r="797" spans="1:26" ht="12.75" customHeight="1" x14ac:dyDescent="0.2">
      <c r="A797" s="122"/>
      <c r="B797" s="122"/>
      <c r="C797" s="122"/>
      <c r="D797" s="122"/>
      <c r="E797" s="122"/>
      <c r="F797" s="122"/>
      <c r="G797" s="122"/>
      <c r="H797" s="122"/>
      <c r="I797" s="122"/>
      <c r="J797" s="122"/>
      <c r="K797" s="122"/>
      <c r="L797" s="122"/>
      <c r="M797" s="122"/>
      <c r="N797" s="122"/>
      <c r="O797" s="122"/>
      <c r="P797" s="122"/>
      <c r="Q797" s="122"/>
      <c r="R797" s="122"/>
      <c r="S797" s="122"/>
      <c r="T797" s="122"/>
      <c r="U797" s="122"/>
      <c r="V797" s="122"/>
      <c r="W797" s="122"/>
      <c r="X797" s="122"/>
      <c r="Y797" s="122"/>
      <c r="Z797" s="122"/>
    </row>
    <row r="798" spans="1:26" ht="12.75" customHeight="1" x14ac:dyDescent="0.2">
      <c r="A798" s="122"/>
      <c r="B798" s="122"/>
      <c r="C798" s="122"/>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row>
    <row r="799" spans="1:26" ht="12.75" customHeight="1" x14ac:dyDescent="0.2">
      <c r="A799" s="122"/>
      <c r="B799" s="122"/>
      <c r="C799" s="122"/>
      <c r="D799" s="122"/>
      <c r="E799" s="122"/>
      <c r="F799" s="122"/>
      <c r="G799" s="122"/>
      <c r="H799" s="122"/>
      <c r="I799" s="122"/>
      <c r="J799" s="122"/>
      <c r="K799" s="122"/>
      <c r="L799" s="122"/>
      <c r="M799" s="122"/>
      <c r="N799" s="122"/>
      <c r="O799" s="122"/>
      <c r="P799" s="122"/>
      <c r="Q799" s="122"/>
      <c r="R799" s="122"/>
      <c r="S799" s="122"/>
      <c r="T799" s="122"/>
      <c r="U799" s="122"/>
      <c r="V799" s="122"/>
      <c r="W799" s="122"/>
      <c r="X799" s="122"/>
      <c r="Y799" s="122"/>
      <c r="Z799" s="122"/>
    </row>
    <row r="800" spans="1:26" ht="12.75" customHeight="1" x14ac:dyDescent="0.2">
      <c r="A800" s="122"/>
      <c r="B800" s="122"/>
      <c r="C800" s="122"/>
      <c r="D800" s="122"/>
      <c r="E800" s="122"/>
      <c r="F800" s="122"/>
      <c r="G800" s="122"/>
      <c r="H800" s="122"/>
      <c r="I800" s="122"/>
      <c r="J800" s="122"/>
      <c r="K800" s="122"/>
      <c r="L800" s="122"/>
      <c r="M800" s="122"/>
      <c r="N800" s="122"/>
      <c r="O800" s="122"/>
      <c r="P800" s="122"/>
      <c r="Q800" s="122"/>
      <c r="R800" s="122"/>
      <c r="S800" s="122"/>
      <c r="T800" s="122"/>
      <c r="U800" s="122"/>
      <c r="V800" s="122"/>
      <c r="W800" s="122"/>
      <c r="X800" s="122"/>
      <c r="Y800" s="122"/>
      <c r="Z800" s="122"/>
    </row>
    <row r="801" spans="1:26" ht="12.75" customHeight="1" x14ac:dyDescent="0.2">
      <c r="A801" s="122"/>
      <c r="B801" s="122"/>
      <c r="C801" s="122"/>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2"/>
      <c r="Z801" s="122"/>
    </row>
    <row r="802" spans="1:26" ht="12.75" customHeight="1" x14ac:dyDescent="0.2">
      <c r="A802" s="122"/>
      <c r="B802" s="122"/>
      <c r="C802" s="122"/>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2"/>
    </row>
    <row r="803" spans="1:26" ht="12.75" customHeight="1" x14ac:dyDescent="0.2">
      <c r="A803" s="122"/>
      <c r="B803" s="122"/>
      <c r="C803" s="122"/>
      <c r="D803" s="122"/>
      <c r="E803" s="122"/>
      <c r="F803" s="122"/>
      <c r="G803" s="122"/>
      <c r="H803" s="122"/>
      <c r="I803" s="122"/>
      <c r="J803" s="122"/>
      <c r="K803" s="122"/>
      <c r="L803" s="122"/>
      <c r="M803" s="122"/>
      <c r="N803" s="122"/>
      <c r="O803" s="122"/>
      <c r="P803" s="122"/>
      <c r="Q803" s="122"/>
      <c r="R803" s="122"/>
      <c r="S803" s="122"/>
      <c r="T803" s="122"/>
      <c r="U803" s="122"/>
      <c r="V803" s="122"/>
      <c r="W803" s="122"/>
      <c r="X803" s="122"/>
      <c r="Y803" s="122"/>
      <c r="Z803" s="122"/>
    </row>
    <row r="804" spans="1:26" ht="12.75" customHeight="1" x14ac:dyDescent="0.2">
      <c r="A804" s="122"/>
      <c r="B804" s="122"/>
      <c r="C804" s="122"/>
      <c r="D804" s="122"/>
      <c r="E804" s="122"/>
      <c r="F804" s="122"/>
      <c r="G804" s="122"/>
      <c r="H804" s="122"/>
      <c r="I804" s="122"/>
      <c r="J804" s="122"/>
      <c r="K804" s="122"/>
      <c r="L804" s="122"/>
      <c r="M804" s="122"/>
      <c r="N804" s="122"/>
      <c r="O804" s="122"/>
      <c r="P804" s="122"/>
      <c r="Q804" s="122"/>
      <c r="R804" s="122"/>
      <c r="S804" s="122"/>
      <c r="T804" s="122"/>
      <c r="U804" s="122"/>
      <c r="V804" s="122"/>
      <c r="W804" s="122"/>
      <c r="X804" s="122"/>
      <c r="Y804" s="122"/>
      <c r="Z804" s="122"/>
    </row>
    <row r="805" spans="1:26" ht="12.75" customHeight="1" x14ac:dyDescent="0.2">
      <c r="A805" s="122"/>
      <c r="B805" s="122"/>
      <c r="C805" s="122"/>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2"/>
    </row>
    <row r="806" spans="1:26" ht="12.75" customHeight="1" x14ac:dyDescent="0.2">
      <c r="A806" s="122"/>
      <c r="B806" s="122"/>
      <c r="C806" s="122"/>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2"/>
    </row>
    <row r="807" spans="1:26" ht="12.75" customHeight="1" x14ac:dyDescent="0.2">
      <c r="A807" s="122"/>
      <c r="B807" s="122"/>
      <c r="C807" s="122"/>
      <c r="D807" s="122"/>
      <c r="E807" s="122"/>
      <c r="F807" s="122"/>
      <c r="G807" s="122"/>
      <c r="H807" s="122"/>
      <c r="I807" s="122"/>
      <c r="J807" s="122"/>
      <c r="K807" s="122"/>
      <c r="L807" s="122"/>
      <c r="M807" s="122"/>
      <c r="N807" s="122"/>
      <c r="O807" s="122"/>
      <c r="P807" s="122"/>
      <c r="Q807" s="122"/>
      <c r="R807" s="122"/>
      <c r="S807" s="122"/>
      <c r="T807" s="122"/>
      <c r="U807" s="122"/>
      <c r="V807" s="122"/>
      <c r="W807" s="122"/>
      <c r="X807" s="122"/>
      <c r="Y807" s="122"/>
      <c r="Z807" s="122"/>
    </row>
    <row r="808" spans="1:26" ht="12.75" customHeight="1" x14ac:dyDescent="0.2">
      <c r="A808" s="122"/>
      <c r="B808" s="122"/>
      <c r="C808" s="122"/>
      <c r="D808" s="122"/>
      <c r="E808" s="122"/>
      <c r="F808" s="122"/>
      <c r="G808" s="122"/>
      <c r="H808" s="122"/>
      <c r="I808" s="122"/>
      <c r="J808" s="122"/>
      <c r="K808" s="122"/>
      <c r="L808" s="122"/>
      <c r="M808" s="122"/>
      <c r="N808" s="122"/>
      <c r="O808" s="122"/>
      <c r="P808" s="122"/>
      <c r="Q808" s="122"/>
      <c r="R808" s="122"/>
      <c r="S808" s="122"/>
      <c r="T808" s="122"/>
      <c r="U808" s="122"/>
      <c r="V808" s="122"/>
      <c r="W808" s="122"/>
      <c r="X808" s="122"/>
      <c r="Y808" s="122"/>
      <c r="Z808" s="122"/>
    </row>
    <row r="809" spans="1:26" ht="12.75" customHeight="1" x14ac:dyDescent="0.2">
      <c r="A809" s="122"/>
      <c r="B809" s="122"/>
      <c r="C809" s="122"/>
      <c r="D809" s="122"/>
      <c r="E809" s="122"/>
      <c r="F809" s="122"/>
      <c r="G809" s="122"/>
      <c r="H809" s="122"/>
      <c r="I809" s="122"/>
      <c r="J809" s="122"/>
      <c r="K809" s="122"/>
      <c r="L809" s="122"/>
      <c r="M809" s="122"/>
      <c r="N809" s="122"/>
      <c r="O809" s="122"/>
      <c r="P809" s="122"/>
      <c r="Q809" s="122"/>
      <c r="R809" s="122"/>
      <c r="S809" s="122"/>
      <c r="T809" s="122"/>
      <c r="U809" s="122"/>
      <c r="V809" s="122"/>
      <c r="W809" s="122"/>
      <c r="X809" s="122"/>
      <c r="Y809" s="122"/>
      <c r="Z809" s="122"/>
    </row>
    <row r="810" spans="1:26" ht="12.75" customHeight="1" x14ac:dyDescent="0.2">
      <c r="A810" s="122"/>
      <c r="B810" s="122"/>
      <c r="C810" s="122"/>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2"/>
    </row>
    <row r="811" spans="1:26" ht="12.75" customHeight="1" x14ac:dyDescent="0.2">
      <c r="A811" s="122"/>
      <c r="B811" s="122"/>
      <c r="C811" s="122"/>
      <c r="D811" s="122"/>
      <c r="E811" s="122"/>
      <c r="F811" s="122"/>
      <c r="G811" s="122"/>
      <c r="H811" s="122"/>
      <c r="I811" s="122"/>
      <c r="J811" s="122"/>
      <c r="K811" s="122"/>
      <c r="L811" s="122"/>
      <c r="M811" s="122"/>
      <c r="N811" s="122"/>
      <c r="O811" s="122"/>
      <c r="P811" s="122"/>
      <c r="Q811" s="122"/>
      <c r="R811" s="122"/>
      <c r="S811" s="122"/>
      <c r="T811" s="122"/>
      <c r="U811" s="122"/>
      <c r="V811" s="122"/>
      <c r="W811" s="122"/>
      <c r="X811" s="122"/>
      <c r="Y811" s="122"/>
      <c r="Z811" s="122"/>
    </row>
    <row r="812" spans="1:26" ht="12.75" customHeight="1" x14ac:dyDescent="0.2">
      <c r="A812" s="122"/>
      <c r="B812" s="122"/>
      <c r="C812" s="122"/>
      <c r="D812" s="122"/>
      <c r="E812" s="122"/>
      <c r="F812" s="122"/>
      <c r="G812" s="122"/>
      <c r="H812" s="122"/>
      <c r="I812" s="122"/>
      <c r="J812" s="122"/>
      <c r="K812" s="122"/>
      <c r="L812" s="122"/>
      <c r="M812" s="122"/>
      <c r="N812" s="122"/>
      <c r="O812" s="122"/>
      <c r="P812" s="122"/>
      <c r="Q812" s="122"/>
      <c r="R812" s="122"/>
      <c r="S812" s="122"/>
      <c r="T812" s="122"/>
      <c r="U812" s="122"/>
      <c r="V812" s="122"/>
      <c r="W812" s="122"/>
      <c r="X812" s="122"/>
      <c r="Y812" s="122"/>
      <c r="Z812" s="122"/>
    </row>
    <row r="813" spans="1:26" ht="12.75" customHeight="1" x14ac:dyDescent="0.2">
      <c r="A813" s="122"/>
      <c r="B813" s="122"/>
      <c r="C813" s="122"/>
      <c r="D813" s="122"/>
      <c r="E813" s="122"/>
      <c r="F813" s="122"/>
      <c r="G813" s="122"/>
      <c r="H813" s="122"/>
      <c r="I813" s="122"/>
      <c r="J813" s="122"/>
      <c r="K813" s="122"/>
      <c r="L813" s="122"/>
      <c r="M813" s="122"/>
      <c r="N813" s="122"/>
      <c r="O813" s="122"/>
      <c r="P813" s="122"/>
      <c r="Q813" s="122"/>
      <c r="R813" s="122"/>
      <c r="S813" s="122"/>
      <c r="T813" s="122"/>
      <c r="U813" s="122"/>
      <c r="V813" s="122"/>
      <c r="W813" s="122"/>
      <c r="X813" s="122"/>
      <c r="Y813" s="122"/>
      <c r="Z813" s="122"/>
    </row>
    <row r="814" spans="1:26" ht="12.75" customHeight="1" x14ac:dyDescent="0.2">
      <c r="A814" s="122"/>
      <c r="B814" s="122"/>
      <c r="C814" s="122"/>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2"/>
    </row>
    <row r="815" spans="1:26" ht="12.75" customHeight="1" x14ac:dyDescent="0.2">
      <c r="A815" s="122"/>
      <c r="B815" s="122"/>
      <c r="C815" s="122"/>
      <c r="D815" s="122"/>
      <c r="E815" s="122"/>
      <c r="F815" s="122"/>
      <c r="G815" s="122"/>
      <c r="H815" s="122"/>
      <c r="I815" s="122"/>
      <c r="J815" s="122"/>
      <c r="K815" s="122"/>
      <c r="L815" s="122"/>
      <c r="M815" s="122"/>
      <c r="N815" s="122"/>
      <c r="O815" s="122"/>
      <c r="P815" s="122"/>
      <c r="Q815" s="122"/>
      <c r="R815" s="122"/>
      <c r="S815" s="122"/>
      <c r="T815" s="122"/>
      <c r="U815" s="122"/>
      <c r="V815" s="122"/>
      <c r="W815" s="122"/>
      <c r="X815" s="122"/>
      <c r="Y815" s="122"/>
      <c r="Z815" s="122"/>
    </row>
    <row r="816" spans="1:26" ht="12.75" customHeight="1" x14ac:dyDescent="0.2">
      <c r="A816" s="122"/>
      <c r="B816" s="122"/>
      <c r="C816" s="122"/>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122"/>
      <c r="Z816" s="122"/>
    </row>
    <row r="817" spans="1:26" ht="12.75" customHeight="1" x14ac:dyDescent="0.2">
      <c r="A817" s="122"/>
      <c r="B817" s="122"/>
      <c r="C817" s="122"/>
      <c r="D817" s="122"/>
      <c r="E817" s="122"/>
      <c r="F817" s="122"/>
      <c r="G817" s="122"/>
      <c r="H817" s="122"/>
      <c r="I817" s="122"/>
      <c r="J817" s="122"/>
      <c r="K817" s="122"/>
      <c r="L817" s="122"/>
      <c r="M817" s="122"/>
      <c r="N817" s="122"/>
      <c r="O817" s="122"/>
      <c r="P817" s="122"/>
      <c r="Q817" s="122"/>
      <c r="R817" s="122"/>
      <c r="S817" s="122"/>
      <c r="T817" s="122"/>
      <c r="U817" s="122"/>
      <c r="V817" s="122"/>
      <c r="W817" s="122"/>
      <c r="X817" s="122"/>
      <c r="Y817" s="122"/>
      <c r="Z817" s="122"/>
    </row>
    <row r="818" spans="1:26" ht="12.75" customHeight="1" x14ac:dyDescent="0.2">
      <c r="A818" s="122"/>
      <c r="B818" s="122"/>
      <c r="C818" s="122"/>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122"/>
      <c r="Z818" s="122"/>
    </row>
    <row r="819" spans="1:26" ht="12.75" customHeight="1" x14ac:dyDescent="0.2">
      <c r="A819" s="122"/>
      <c r="B819" s="122"/>
      <c r="C819" s="122"/>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row>
    <row r="820" spans="1:26" ht="12.75" customHeight="1" x14ac:dyDescent="0.2">
      <c r="A820" s="122"/>
      <c r="B820" s="122"/>
      <c r="C820" s="122"/>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row>
    <row r="821" spans="1:26" ht="12.75" customHeight="1" x14ac:dyDescent="0.2">
      <c r="A821" s="122"/>
      <c r="B821" s="122"/>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row>
    <row r="822" spans="1:26" ht="12.75" customHeight="1" x14ac:dyDescent="0.2">
      <c r="A822" s="122"/>
      <c r="B822" s="122"/>
      <c r="C822" s="122"/>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row>
    <row r="823" spans="1:26" ht="12.75" customHeight="1" x14ac:dyDescent="0.2">
      <c r="A823" s="122"/>
      <c r="B823" s="122"/>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row>
    <row r="824" spans="1:26" ht="12.75" customHeight="1" x14ac:dyDescent="0.2">
      <c r="A824" s="122"/>
      <c r="B824" s="122"/>
      <c r="C824" s="122"/>
      <c r="D824" s="12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row>
    <row r="825" spans="1:26" ht="12.75" customHeight="1" x14ac:dyDescent="0.2">
      <c r="A825" s="122"/>
      <c r="B825" s="122"/>
      <c r="C825" s="122"/>
      <c r="D825" s="12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row>
    <row r="826" spans="1:26" ht="12.75" customHeight="1" x14ac:dyDescent="0.2">
      <c r="A826" s="122"/>
      <c r="B826" s="122"/>
      <c r="C826" s="122"/>
      <c r="D826" s="12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row>
    <row r="827" spans="1:26" ht="12.75" customHeight="1" x14ac:dyDescent="0.2">
      <c r="A827" s="122"/>
      <c r="B827" s="122"/>
      <c r="C827" s="122"/>
      <c r="D827" s="12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row>
    <row r="828" spans="1:26" ht="12.75" customHeight="1" x14ac:dyDescent="0.2">
      <c r="A828" s="122"/>
      <c r="B828" s="122"/>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row>
    <row r="829" spans="1:26" ht="12.75" customHeight="1" x14ac:dyDescent="0.2">
      <c r="A829" s="122"/>
      <c r="B829" s="122"/>
      <c r="C829" s="122"/>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row>
    <row r="830" spans="1:26" ht="12.75" customHeight="1" x14ac:dyDescent="0.2">
      <c r="A830" s="122"/>
      <c r="B830" s="122"/>
      <c r="C830" s="122"/>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row>
    <row r="831" spans="1:26" ht="12.75" customHeight="1" x14ac:dyDescent="0.2">
      <c r="A831" s="122"/>
      <c r="B831" s="122"/>
      <c r="C831" s="122"/>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row>
    <row r="832" spans="1:26" ht="12.75" customHeight="1" x14ac:dyDescent="0.2">
      <c r="A832" s="122"/>
      <c r="B832" s="122"/>
      <c r="C832" s="122"/>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row>
    <row r="833" spans="1:26" ht="12.75" customHeight="1" x14ac:dyDescent="0.2">
      <c r="A833" s="122"/>
      <c r="B833" s="122"/>
      <c r="C833" s="122"/>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row>
    <row r="834" spans="1:26" ht="12.75" customHeight="1" x14ac:dyDescent="0.2">
      <c r="A834" s="122"/>
      <c r="B834" s="122"/>
      <c r="C834" s="122"/>
      <c r="D834" s="12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row>
    <row r="835" spans="1:26" ht="12.75" customHeight="1" x14ac:dyDescent="0.2">
      <c r="A835" s="122"/>
      <c r="B835" s="122"/>
      <c r="C835" s="122"/>
      <c r="D835" s="12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row>
    <row r="836" spans="1:26" ht="12.75" customHeight="1" x14ac:dyDescent="0.2">
      <c r="A836" s="122"/>
      <c r="B836" s="122"/>
      <c r="C836" s="122"/>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row>
    <row r="837" spans="1:26" ht="12.75" customHeight="1" x14ac:dyDescent="0.2">
      <c r="A837" s="122"/>
      <c r="B837" s="122"/>
      <c r="C837" s="122"/>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row>
    <row r="838" spans="1:26" ht="12.75" customHeight="1" x14ac:dyDescent="0.2">
      <c r="A838" s="122"/>
      <c r="B838" s="122"/>
      <c r="C838" s="122"/>
      <c r="D838" s="12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row>
    <row r="839" spans="1:26" ht="12.75" customHeight="1" x14ac:dyDescent="0.2">
      <c r="A839" s="122"/>
      <c r="B839" s="122"/>
      <c r="C839" s="122"/>
      <c r="D839" s="122"/>
      <c r="E839" s="122"/>
      <c r="F839" s="122"/>
      <c r="G839" s="122"/>
      <c r="H839" s="122"/>
      <c r="I839" s="122"/>
      <c r="J839" s="122"/>
      <c r="K839" s="122"/>
      <c r="L839" s="122"/>
      <c r="M839" s="122"/>
      <c r="N839" s="122"/>
      <c r="O839" s="122"/>
      <c r="P839" s="122"/>
      <c r="Q839" s="122"/>
      <c r="R839" s="122"/>
      <c r="S839" s="122"/>
      <c r="T839" s="122"/>
      <c r="U839" s="122"/>
      <c r="V839" s="122"/>
      <c r="W839" s="122"/>
      <c r="X839" s="122"/>
      <c r="Y839" s="122"/>
      <c r="Z839" s="122"/>
    </row>
    <row r="840" spans="1:26" ht="12.75" customHeight="1" x14ac:dyDescent="0.2">
      <c r="A840" s="122"/>
      <c r="B840" s="122"/>
      <c r="C840" s="122"/>
      <c r="D840" s="122"/>
      <c r="E840" s="122"/>
      <c r="F840" s="122"/>
      <c r="G840" s="122"/>
      <c r="H840" s="122"/>
      <c r="I840" s="122"/>
      <c r="J840" s="122"/>
      <c r="K840" s="122"/>
      <c r="L840" s="122"/>
      <c r="M840" s="122"/>
      <c r="N840" s="122"/>
      <c r="O840" s="122"/>
      <c r="P840" s="122"/>
      <c r="Q840" s="122"/>
      <c r="R840" s="122"/>
      <c r="S840" s="122"/>
      <c r="T840" s="122"/>
      <c r="U840" s="122"/>
      <c r="V840" s="122"/>
      <c r="W840" s="122"/>
      <c r="X840" s="122"/>
      <c r="Y840" s="122"/>
      <c r="Z840" s="122"/>
    </row>
    <row r="841" spans="1:26" ht="12.75" customHeight="1" x14ac:dyDescent="0.2">
      <c r="A841" s="122"/>
      <c r="B841" s="122"/>
      <c r="C841" s="122"/>
      <c r="D841" s="122"/>
      <c r="E841" s="122"/>
      <c r="F841" s="122"/>
      <c r="G841" s="122"/>
      <c r="H841" s="122"/>
      <c r="I841" s="122"/>
      <c r="J841" s="122"/>
      <c r="K841" s="122"/>
      <c r="L841" s="122"/>
      <c r="M841" s="122"/>
      <c r="N841" s="122"/>
      <c r="O841" s="122"/>
      <c r="P841" s="122"/>
      <c r="Q841" s="122"/>
      <c r="R841" s="122"/>
      <c r="S841" s="122"/>
      <c r="T841" s="122"/>
      <c r="U841" s="122"/>
      <c r="V841" s="122"/>
      <c r="W841" s="122"/>
      <c r="X841" s="122"/>
      <c r="Y841" s="122"/>
      <c r="Z841" s="122"/>
    </row>
    <row r="842" spans="1:26" ht="12.75" customHeight="1" x14ac:dyDescent="0.2">
      <c r="A842" s="122"/>
      <c r="B842" s="122"/>
      <c r="C842" s="122"/>
      <c r="D842" s="122"/>
      <c r="E842" s="122"/>
      <c r="F842" s="122"/>
      <c r="G842" s="122"/>
      <c r="H842" s="122"/>
      <c r="I842" s="122"/>
      <c r="J842" s="122"/>
      <c r="K842" s="122"/>
      <c r="L842" s="122"/>
      <c r="M842" s="122"/>
      <c r="N842" s="122"/>
      <c r="O842" s="122"/>
      <c r="P842" s="122"/>
      <c r="Q842" s="122"/>
      <c r="R842" s="122"/>
      <c r="S842" s="122"/>
      <c r="T842" s="122"/>
      <c r="U842" s="122"/>
      <c r="V842" s="122"/>
      <c r="W842" s="122"/>
      <c r="X842" s="122"/>
      <c r="Y842" s="122"/>
      <c r="Z842" s="122"/>
    </row>
    <row r="843" spans="1:26" ht="12.75" customHeight="1" x14ac:dyDescent="0.2">
      <c r="A843" s="122"/>
      <c r="B843" s="122"/>
      <c r="C843" s="122"/>
      <c r="D843" s="122"/>
      <c r="E843" s="122"/>
      <c r="F843" s="122"/>
      <c r="G843" s="122"/>
      <c r="H843" s="122"/>
      <c r="I843" s="122"/>
      <c r="J843" s="122"/>
      <c r="K843" s="122"/>
      <c r="L843" s="122"/>
      <c r="M843" s="122"/>
      <c r="N843" s="122"/>
      <c r="O843" s="122"/>
      <c r="P843" s="122"/>
      <c r="Q843" s="122"/>
      <c r="R843" s="122"/>
      <c r="S843" s="122"/>
      <c r="T843" s="122"/>
      <c r="U843" s="122"/>
      <c r="V843" s="122"/>
      <c r="W843" s="122"/>
      <c r="X843" s="122"/>
      <c r="Y843" s="122"/>
      <c r="Z843" s="122"/>
    </row>
    <row r="844" spans="1:26" ht="12.75" customHeight="1" x14ac:dyDescent="0.2">
      <c r="A844" s="122"/>
      <c r="B844" s="122"/>
      <c r="C844" s="122"/>
      <c r="D844" s="122"/>
      <c r="E844" s="122"/>
      <c r="F844" s="122"/>
      <c r="G844" s="122"/>
      <c r="H844" s="122"/>
      <c r="I844" s="122"/>
      <c r="J844" s="122"/>
      <c r="K844" s="122"/>
      <c r="L844" s="122"/>
      <c r="M844" s="122"/>
      <c r="N844" s="122"/>
      <c r="O844" s="122"/>
      <c r="P844" s="122"/>
      <c r="Q844" s="122"/>
      <c r="R844" s="122"/>
      <c r="S844" s="122"/>
      <c r="T844" s="122"/>
      <c r="U844" s="122"/>
      <c r="V844" s="122"/>
      <c r="W844" s="122"/>
      <c r="X844" s="122"/>
      <c r="Y844" s="122"/>
      <c r="Z844" s="122"/>
    </row>
    <row r="845" spans="1:26" ht="12.75" customHeight="1" x14ac:dyDescent="0.2">
      <c r="A845" s="122"/>
      <c r="B845" s="122"/>
      <c r="C845" s="122"/>
      <c r="D845" s="12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2"/>
    </row>
    <row r="846" spans="1:26" ht="12.75" customHeight="1" x14ac:dyDescent="0.2">
      <c r="A846" s="122"/>
      <c r="B846" s="122"/>
      <c r="C846" s="122"/>
      <c r="D846" s="122"/>
      <c r="E846" s="122"/>
      <c r="F846" s="122"/>
      <c r="G846" s="122"/>
      <c r="H846" s="122"/>
      <c r="I846" s="122"/>
      <c r="J846" s="122"/>
      <c r="K846" s="122"/>
      <c r="L846" s="122"/>
      <c r="M846" s="122"/>
      <c r="N846" s="122"/>
      <c r="O846" s="122"/>
      <c r="P846" s="122"/>
      <c r="Q846" s="122"/>
      <c r="R846" s="122"/>
      <c r="S846" s="122"/>
      <c r="T846" s="122"/>
      <c r="U846" s="122"/>
      <c r="V846" s="122"/>
      <c r="W846" s="122"/>
      <c r="X846" s="122"/>
      <c r="Y846" s="122"/>
      <c r="Z846" s="122"/>
    </row>
    <row r="847" spans="1:26" ht="12.75" customHeight="1" x14ac:dyDescent="0.2">
      <c r="A847" s="122"/>
      <c r="B847" s="122"/>
      <c r="C847" s="122"/>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2"/>
    </row>
    <row r="848" spans="1:26" ht="12.75" customHeight="1" x14ac:dyDescent="0.2">
      <c r="A848" s="122"/>
      <c r="B848" s="122"/>
      <c r="C848" s="122"/>
      <c r="D848" s="122"/>
      <c r="E848" s="122"/>
      <c r="F848" s="122"/>
      <c r="G848" s="122"/>
      <c r="H848" s="122"/>
      <c r="I848" s="122"/>
      <c r="J848" s="122"/>
      <c r="K848" s="122"/>
      <c r="L848" s="122"/>
      <c r="M848" s="122"/>
      <c r="N848" s="122"/>
      <c r="O848" s="122"/>
      <c r="P848" s="122"/>
      <c r="Q848" s="122"/>
      <c r="R848" s="122"/>
      <c r="S848" s="122"/>
      <c r="T848" s="122"/>
      <c r="U848" s="122"/>
      <c r="V848" s="122"/>
      <c r="W848" s="122"/>
      <c r="X848" s="122"/>
      <c r="Y848" s="122"/>
      <c r="Z848" s="122"/>
    </row>
    <row r="849" spans="1:26" ht="12.75" customHeight="1" x14ac:dyDescent="0.2">
      <c r="A849" s="122"/>
      <c r="B849" s="122"/>
      <c r="C849" s="122"/>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2"/>
    </row>
    <row r="850" spans="1:26" ht="12.75" customHeight="1" x14ac:dyDescent="0.2">
      <c r="A850" s="122"/>
      <c r="B850" s="122"/>
      <c r="C850" s="122"/>
      <c r="D850" s="122"/>
      <c r="E850" s="122"/>
      <c r="F850" s="122"/>
      <c r="G850" s="122"/>
      <c r="H850" s="122"/>
      <c r="I850" s="122"/>
      <c r="J850" s="122"/>
      <c r="K850" s="122"/>
      <c r="L850" s="122"/>
      <c r="M850" s="122"/>
      <c r="N850" s="122"/>
      <c r="O850" s="122"/>
      <c r="P850" s="122"/>
      <c r="Q850" s="122"/>
      <c r="R850" s="122"/>
      <c r="S850" s="122"/>
      <c r="T850" s="122"/>
      <c r="U850" s="122"/>
      <c r="V850" s="122"/>
      <c r="W850" s="122"/>
      <c r="X850" s="122"/>
      <c r="Y850" s="122"/>
      <c r="Z850" s="122"/>
    </row>
    <row r="851" spans="1:26" ht="12.75" customHeight="1" x14ac:dyDescent="0.2">
      <c r="A851" s="122"/>
      <c r="B851" s="122"/>
      <c r="C851" s="122"/>
      <c r="D851" s="122"/>
      <c r="E851" s="122"/>
      <c r="F851" s="122"/>
      <c r="G851" s="122"/>
      <c r="H851" s="122"/>
      <c r="I851" s="122"/>
      <c r="J851" s="122"/>
      <c r="K851" s="122"/>
      <c r="L851" s="122"/>
      <c r="M851" s="122"/>
      <c r="N851" s="122"/>
      <c r="O851" s="122"/>
      <c r="P851" s="122"/>
      <c r="Q851" s="122"/>
      <c r="R851" s="122"/>
      <c r="S851" s="122"/>
      <c r="T851" s="122"/>
      <c r="U851" s="122"/>
      <c r="V851" s="122"/>
      <c r="W851" s="122"/>
      <c r="X851" s="122"/>
      <c r="Y851" s="122"/>
      <c r="Z851" s="122"/>
    </row>
    <row r="852" spans="1:26" ht="12.75" customHeight="1" x14ac:dyDescent="0.2">
      <c r="A852" s="122"/>
      <c r="B852" s="122"/>
      <c r="C852" s="122"/>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row>
    <row r="853" spans="1:26" ht="12.75" customHeight="1" x14ac:dyDescent="0.2">
      <c r="A853" s="122"/>
      <c r="B853" s="122"/>
      <c r="C853" s="122"/>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row>
    <row r="854" spans="1:26" ht="12.75" customHeight="1" x14ac:dyDescent="0.2">
      <c r="A854" s="122"/>
      <c r="B854" s="122"/>
      <c r="C854" s="122"/>
      <c r="D854" s="12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row>
    <row r="855" spans="1:26" ht="12.75" customHeight="1" x14ac:dyDescent="0.2">
      <c r="A855" s="122"/>
      <c r="B855" s="122"/>
      <c r="C855" s="122"/>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row>
    <row r="856" spans="1:26" ht="12.75" customHeight="1" x14ac:dyDescent="0.2">
      <c r="A856" s="122"/>
      <c r="B856" s="122"/>
      <c r="C856" s="122"/>
      <c r="D856" s="12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row>
    <row r="857" spans="1:26" ht="12.75" customHeight="1" x14ac:dyDescent="0.2">
      <c r="A857" s="122"/>
      <c r="B857" s="122"/>
      <c r="C857" s="122"/>
      <c r="D857" s="122"/>
      <c r="E857" s="122"/>
      <c r="F857" s="122"/>
      <c r="G857" s="122"/>
      <c r="H857" s="122"/>
      <c r="I857" s="122"/>
      <c r="J857" s="122"/>
      <c r="K857" s="122"/>
      <c r="L857" s="122"/>
      <c r="M857" s="122"/>
      <c r="N857" s="122"/>
      <c r="O857" s="122"/>
      <c r="P857" s="122"/>
      <c r="Q857" s="122"/>
      <c r="R857" s="122"/>
      <c r="S857" s="122"/>
      <c r="T857" s="122"/>
      <c r="U857" s="122"/>
      <c r="V857" s="122"/>
      <c r="W857" s="122"/>
      <c r="X857" s="122"/>
      <c r="Y857" s="122"/>
      <c r="Z857" s="122"/>
    </row>
    <row r="858" spans="1:26" ht="12.75" customHeight="1" x14ac:dyDescent="0.2">
      <c r="A858" s="122"/>
      <c r="B858" s="122"/>
      <c r="C858" s="122"/>
      <c r="D858" s="122"/>
      <c r="E858" s="122"/>
      <c r="F858" s="122"/>
      <c r="G858" s="122"/>
      <c r="H858" s="122"/>
      <c r="I858" s="122"/>
      <c r="J858" s="122"/>
      <c r="K858" s="122"/>
      <c r="L858" s="122"/>
      <c r="M858" s="122"/>
      <c r="N858" s="122"/>
      <c r="O858" s="122"/>
      <c r="P858" s="122"/>
      <c r="Q858" s="122"/>
      <c r="R858" s="122"/>
      <c r="S858" s="122"/>
      <c r="T858" s="122"/>
      <c r="U858" s="122"/>
      <c r="V858" s="122"/>
      <c r="W858" s="122"/>
      <c r="X858" s="122"/>
      <c r="Y858" s="122"/>
      <c r="Z858" s="122"/>
    </row>
    <row r="859" spans="1:26" ht="12.75" customHeight="1" x14ac:dyDescent="0.2">
      <c r="A859" s="122"/>
      <c r="B859" s="122"/>
      <c r="C859" s="122"/>
      <c r="D859" s="122"/>
      <c r="E859" s="122"/>
      <c r="F859" s="122"/>
      <c r="G859" s="122"/>
      <c r="H859" s="122"/>
      <c r="I859" s="122"/>
      <c r="J859" s="122"/>
      <c r="K859" s="122"/>
      <c r="L859" s="122"/>
      <c r="M859" s="122"/>
      <c r="N859" s="122"/>
      <c r="O859" s="122"/>
      <c r="P859" s="122"/>
      <c r="Q859" s="122"/>
      <c r="R859" s="122"/>
      <c r="S859" s="122"/>
      <c r="T859" s="122"/>
      <c r="U859" s="122"/>
      <c r="V859" s="122"/>
      <c r="W859" s="122"/>
      <c r="X859" s="122"/>
      <c r="Y859" s="122"/>
      <c r="Z859" s="122"/>
    </row>
    <row r="860" spans="1:26" ht="12.75" customHeight="1" x14ac:dyDescent="0.2">
      <c r="A860" s="122"/>
      <c r="B860" s="122"/>
      <c r="C860" s="122"/>
      <c r="D860" s="122"/>
      <c r="E860" s="122"/>
      <c r="F860" s="122"/>
      <c r="G860" s="122"/>
      <c r="H860" s="122"/>
      <c r="I860" s="122"/>
      <c r="J860" s="122"/>
      <c r="K860" s="122"/>
      <c r="L860" s="122"/>
      <c r="M860" s="122"/>
      <c r="N860" s="122"/>
      <c r="O860" s="122"/>
      <c r="P860" s="122"/>
      <c r="Q860" s="122"/>
      <c r="R860" s="122"/>
      <c r="S860" s="122"/>
      <c r="T860" s="122"/>
      <c r="U860" s="122"/>
      <c r="V860" s="122"/>
      <c r="W860" s="122"/>
      <c r="X860" s="122"/>
      <c r="Y860" s="122"/>
      <c r="Z860" s="122"/>
    </row>
    <row r="861" spans="1:26" ht="12.75" customHeight="1" x14ac:dyDescent="0.2">
      <c r="A861" s="122"/>
      <c r="B861" s="122"/>
      <c r="C861" s="122"/>
      <c r="D861" s="12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row>
    <row r="862" spans="1:26" ht="12.75" customHeight="1" x14ac:dyDescent="0.2">
      <c r="A862" s="122"/>
      <c r="B862" s="122"/>
      <c r="C862" s="122"/>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row>
    <row r="863" spans="1:26" ht="12.75" customHeight="1" x14ac:dyDescent="0.2">
      <c r="A863" s="122"/>
      <c r="B863" s="122"/>
      <c r="C863" s="122"/>
      <c r="D863" s="12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row>
    <row r="864" spans="1:26" ht="12.75" customHeight="1" x14ac:dyDescent="0.2">
      <c r="A864" s="122"/>
      <c r="B864" s="122"/>
      <c r="C864" s="122"/>
      <c r="D864" s="12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row>
    <row r="865" spans="1:26" ht="12.75" customHeight="1" x14ac:dyDescent="0.2">
      <c r="A865" s="122"/>
      <c r="B865" s="122"/>
      <c r="C865" s="122"/>
      <c r="D865" s="12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row>
    <row r="866" spans="1:26" ht="12.75" customHeight="1" x14ac:dyDescent="0.2">
      <c r="A866" s="122"/>
      <c r="B866" s="122"/>
      <c r="C866" s="122"/>
      <c r="D866" s="122"/>
      <c r="E866" s="122"/>
      <c r="F866" s="122"/>
      <c r="G866" s="122"/>
      <c r="H866" s="122"/>
      <c r="I866" s="122"/>
      <c r="J866" s="122"/>
      <c r="K866" s="122"/>
      <c r="L866" s="122"/>
      <c r="M866" s="122"/>
      <c r="N866" s="122"/>
      <c r="O866" s="122"/>
      <c r="P866" s="122"/>
      <c r="Q866" s="122"/>
      <c r="R866" s="122"/>
      <c r="S866" s="122"/>
      <c r="T866" s="122"/>
      <c r="U866" s="122"/>
      <c r="V866" s="122"/>
      <c r="W866" s="122"/>
      <c r="X866" s="122"/>
      <c r="Y866" s="122"/>
      <c r="Z866" s="122"/>
    </row>
    <row r="867" spans="1:26" ht="12.75" customHeight="1" x14ac:dyDescent="0.2">
      <c r="A867" s="122"/>
      <c r="B867" s="122"/>
      <c r="C867" s="122"/>
      <c r="D867" s="122"/>
      <c r="E867" s="122"/>
      <c r="F867" s="122"/>
      <c r="G867" s="122"/>
      <c r="H867" s="122"/>
      <c r="I867" s="122"/>
      <c r="J867" s="122"/>
      <c r="K867" s="122"/>
      <c r="L867" s="122"/>
      <c r="M867" s="122"/>
      <c r="N867" s="122"/>
      <c r="O867" s="122"/>
      <c r="P867" s="122"/>
      <c r="Q867" s="122"/>
      <c r="R867" s="122"/>
      <c r="S867" s="122"/>
      <c r="T867" s="122"/>
      <c r="U867" s="122"/>
      <c r="V867" s="122"/>
      <c r="W867" s="122"/>
      <c r="X867" s="122"/>
      <c r="Y867" s="122"/>
      <c r="Z867" s="122"/>
    </row>
    <row r="868" spans="1:26" ht="12.75" customHeight="1" x14ac:dyDescent="0.2">
      <c r="A868" s="122"/>
      <c r="B868" s="122"/>
      <c r="C868" s="122"/>
      <c r="D868" s="12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2"/>
    </row>
    <row r="869" spans="1:26" ht="12.75" customHeight="1" x14ac:dyDescent="0.2">
      <c r="A869" s="122"/>
      <c r="B869" s="122"/>
      <c r="C869" s="122"/>
      <c r="D869" s="12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2"/>
    </row>
    <row r="870" spans="1:26" ht="12.75" customHeight="1" x14ac:dyDescent="0.2">
      <c r="A870" s="122"/>
      <c r="B870" s="122"/>
      <c r="C870" s="122"/>
      <c r="D870" s="122"/>
      <c r="E870" s="122"/>
      <c r="F870" s="122"/>
      <c r="G870" s="122"/>
      <c r="H870" s="122"/>
      <c r="I870" s="122"/>
      <c r="J870" s="122"/>
      <c r="K870" s="122"/>
      <c r="L870" s="122"/>
      <c r="M870" s="122"/>
      <c r="N870" s="122"/>
      <c r="O870" s="122"/>
      <c r="P870" s="122"/>
      <c r="Q870" s="122"/>
      <c r="R870" s="122"/>
      <c r="S870" s="122"/>
      <c r="T870" s="122"/>
      <c r="U870" s="122"/>
      <c r="V870" s="122"/>
      <c r="W870" s="122"/>
      <c r="X870" s="122"/>
      <c r="Y870" s="122"/>
      <c r="Z870" s="122"/>
    </row>
    <row r="871" spans="1:26" ht="12.75" customHeight="1" x14ac:dyDescent="0.2">
      <c r="A871" s="122"/>
      <c r="B871" s="122"/>
      <c r="C871" s="122"/>
      <c r="D871" s="122"/>
      <c r="E871" s="122"/>
      <c r="F871" s="122"/>
      <c r="G871" s="122"/>
      <c r="H871" s="122"/>
      <c r="I871" s="122"/>
      <c r="J871" s="122"/>
      <c r="K871" s="122"/>
      <c r="L871" s="122"/>
      <c r="M871" s="122"/>
      <c r="N871" s="122"/>
      <c r="O871" s="122"/>
      <c r="P871" s="122"/>
      <c r="Q871" s="122"/>
      <c r="R871" s="122"/>
      <c r="S871" s="122"/>
      <c r="T871" s="122"/>
      <c r="U871" s="122"/>
      <c r="V871" s="122"/>
      <c r="W871" s="122"/>
      <c r="X871" s="122"/>
      <c r="Y871" s="122"/>
      <c r="Z871" s="122"/>
    </row>
    <row r="872" spans="1:26" ht="12.75" customHeight="1" x14ac:dyDescent="0.2">
      <c r="A872" s="122"/>
      <c r="B872" s="122"/>
      <c r="C872" s="122"/>
      <c r="D872" s="122"/>
      <c r="E872" s="122"/>
      <c r="F872" s="122"/>
      <c r="G872" s="122"/>
      <c r="H872" s="122"/>
      <c r="I872" s="122"/>
      <c r="J872" s="122"/>
      <c r="K872" s="122"/>
      <c r="L872" s="122"/>
      <c r="M872" s="122"/>
      <c r="N872" s="122"/>
      <c r="O872" s="122"/>
      <c r="P872" s="122"/>
      <c r="Q872" s="122"/>
      <c r="R872" s="122"/>
      <c r="S872" s="122"/>
      <c r="T872" s="122"/>
      <c r="U872" s="122"/>
      <c r="V872" s="122"/>
      <c r="W872" s="122"/>
      <c r="X872" s="122"/>
      <c r="Y872" s="122"/>
      <c r="Z872" s="122"/>
    </row>
    <row r="873" spans="1:26" ht="12.75" customHeight="1" x14ac:dyDescent="0.2">
      <c r="A873" s="122"/>
      <c r="B873" s="122"/>
      <c r="C873" s="122"/>
      <c r="D873" s="122"/>
      <c r="E873" s="122"/>
      <c r="F873" s="122"/>
      <c r="G873" s="122"/>
      <c r="H873" s="122"/>
      <c r="I873" s="122"/>
      <c r="J873" s="122"/>
      <c r="K873" s="122"/>
      <c r="L873" s="122"/>
      <c r="M873" s="122"/>
      <c r="N873" s="122"/>
      <c r="O873" s="122"/>
      <c r="P873" s="122"/>
      <c r="Q873" s="122"/>
      <c r="R873" s="122"/>
      <c r="S873" s="122"/>
      <c r="T873" s="122"/>
      <c r="U873" s="122"/>
      <c r="V873" s="122"/>
      <c r="W873" s="122"/>
      <c r="X873" s="122"/>
      <c r="Y873" s="122"/>
      <c r="Z873" s="122"/>
    </row>
    <row r="874" spans="1:26" ht="12.75" customHeight="1" x14ac:dyDescent="0.2">
      <c r="A874" s="122"/>
      <c r="B874" s="122"/>
      <c r="C874" s="122"/>
      <c r="D874" s="122"/>
      <c r="E874" s="122"/>
      <c r="F874" s="122"/>
      <c r="G874" s="122"/>
      <c r="H874" s="122"/>
      <c r="I874" s="122"/>
      <c r="J874" s="122"/>
      <c r="K874" s="122"/>
      <c r="L874" s="122"/>
      <c r="M874" s="122"/>
      <c r="N874" s="122"/>
      <c r="O874" s="122"/>
      <c r="P874" s="122"/>
      <c r="Q874" s="122"/>
      <c r="R874" s="122"/>
      <c r="S874" s="122"/>
      <c r="T874" s="122"/>
      <c r="U874" s="122"/>
      <c r="V874" s="122"/>
      <c r="W874" s="122"/>
      <c r="X874" s="122"/>
      <c r="Y874" s="122"/>
      <c r="Z874" s="122"/>
    </row>
    <row r="875" spans="1:26" ht="12.75" customHeight="1" x14ac:dyDescent="0.2">
      <c r="A875" s="122"/>
      <c r="B875" s="122"/>
      <c r="C875" s="122"/>
      <c r="D875" s="122"/>
      <c r="E875" s="122"/>
      <c r="F875" s="122"/>
      <c r="G875" s="122"/>
      <c r="H875" s="122"/>
      <c r="I875" s="122"/>
      <c r="J875" s="122"/>
      <c r="K875" s="122"/>
      <c r="L875" s="122"/>
      <c r="M875" s="122"/>
      <c r="N875" s="122"/>
      <c r="O875" s="122"/>
      <c r="P875" s="122"/>
      <c r="Q875" s="122"/>
      <c r="R875" s="122"/>
      <c r="S875" s="122"/>
      <c r="T875" s="122"/>
      <c r="U875" s="122"/>
      <c r="V875" s="122"/>
      <c r="W875" s="122"/>
      <c r="X875" s="122"/>
      <c r="Y875" s="122"/>
      <c r="Z875" s="122"/>
    </row>
    <row r="876" spans="1:26" ht="12.75" customHeight="1" x14ac:dyDescent="0.2">
      <c r="A876" s="122"/>
      <c r="B876" s="122"/>
      <c r="C876" s="122"/>
      <c r="D876" s="122"/>
      <c r="E876" s="122"/>
      <c r="F876" s="122"/>
      <c r="G876" s="122"/>
      <c r="H876" s="122"/>
      <c r="I876" s="122"/>
      <c r="J876" s="122"/>
      <c r="K876" s="122"/>
      <c r="L876" s="122"/>
      <c r="M876" s="122"/>
      <c r="N876" s="122"/>
      <c r="O876" s="122"/>
      <c r="P876" s="122"/>
      <c r="Q876" s="122"/>
      <c r="R876" s="122"/>
      <c r="S876" s="122"/>
      <c r="T876" s="122"/>
      <c r="U876" s="122"/>
      <c r="V876" s="122"/>
      <c r="W876" s="122"/>
      <c r="X876" s="122"/>
      <c r="Y876" s="122"/>
      <c r="Z876" s="122"/>
    </row>
    <row r="877" spans="1:26" ht="12.75" customHeight="1" x14ac:dyDescent="0.2">
      <c r="A877" s="122"/>
      <c r="B877" s="122"/>
      <c r="C877" s="122"/>
      <c r="D877" s="122"/>
      <c r="E877" s="122"/>
      <c r="F877" s="122"/>
      <c r="G877" s="122"/>
      <c r="H877" s="122"/>
      <c r="I877" s="122"/>
      <c r="J877" s="122"/>
      <c r="K877" s="122"/>
      <c r="L877" s="122"/>
      <c r="M877" s="122"/>
      <c r="N877" s="122"/>
      <c r="O877" s="122"/>
      <c r="P877" s="122"/>
      <c r="Q877" s="122"/>
      <c r="R877" s="122"/>
      <c r="S877" s="122"/>
      <c r="T877" s="122"/>
      <c r="U877" s="122"/>
      <c r="V877" s="122"/>
      <c r="W877" s="122"/>
      <c r="X877" s="122"/>
      <c r="Y877" s="122"/>
      <c r="Z877" s="122"/>
    </row>
    <row r="878" spans="1:26" ht="12.75" customHeight="1" x14ac:dyDescent="0.2">
      <c r="A878" s="122"/>
      <c r="B878" s="122"/>
      <c r="C878" s="122"/>
      <c r="D878" s="122"/>
      <c r="E878" s="122"/>
      <c r="F878" s="122"/>
      <c r="G878" s="122"/>
      <c r="H878" s="122"/>
      <c r="I878" s="122"/>
      <c r="J878" s="122"/>
      <c r="K878" s="122"/>
      <c r="L878" s="122"/>
      <c r="M878" s="122"/>
      <c r="N878" s="122"/>
      <c r="O878" s="122"/>
      <c r="P878" s="122"/>
      <c r="Q878" s="122"/>
      <c r="R878" s="122"/>
      <c r="S878" s="122"/>
      <c r="T878" s="122"/>
      <c r="U878" s="122"/>
      <c r="V878" s="122"/>
      <c r="W878" s="122"/>
      <c r="X878" s="122"/>
      <c r="Y878" s="122"/>
      <c r="Z878" s="122"/>
    </row>
    <row r="879" spans="1:26" ht="12.75" customHeight="1" x14ac:dyDescent="0.2">
      <c r="A879" s="122"/>
      <c r="B879" s="122"/>
      <c r="C879" s="122"/>
      <c r="D879" s="122"/>
      <c r="E879" s="122"/>
      <c r="F879" s="122"/>
      <c r="G879" s="122"/>
      <c r="H879" s="122"/>
      <c r="I879" s="122"/>
      <c r="J879" s="122"/>
      <c r="K879" s="122"/>
      <c r="L879" s="122"/>
      <c r="M879" s="122"/>
      <c r="N879" s="122"/>
      <c r="O879" s="122"/>
      <c r="P879" s="122"/>
      <c r="Q879" s="122"/>
      <c r="R879" s="122"/>
      <c r="S879" s="122"/>
      <c r="T879" s="122"/>
      <c r="U879" s="122"/>
      <c r="V879" s="122"/>
      <c r="W879" s="122"/>
      <c r="X879" s="122"/>
      <c r="Y879" s="122"/>
      <c r="Z879" s="122"/>
    </row>
    <row r="880" spans="1:26" ht="12.75" customHeight="1" x14ac:dyDescent="0.2">
      <c r="A880" s="122"/>
      <c r="B880" s="122"/>
      <c r="C880" s="122"/>
      <c r="D880" s="122"/>
      <c r="E880" s="122"/>
      <c r="F880" s="122"/>
      <c r="G880" s="122"/>
      <c r="H880" s="122"/>
      <c r="I880" s="122"/>
      <c r="J880" s="122"/>
      <c r="K880" s="122"/>
      <c r="L880" s="122"/>
      <c r="M880" s="122"/>
      <c r="N880" s="122"/>
      <c r="O880" s="122"/>
      <c r="P880" s="122"/>
      <c r="Q880" s="122"/>
      <c r="R880" s="122"/>
      <c r="S880" s="122"/>
      <c r="T880" s="122"/>
      <c r="U880" s="122"/>
      <c r="V880" s="122"/>
      <c r="W880" s="122"/>
      <c r="X880" s="122"/>
      <c r="Y880" s="122"/>
      <c r="Z880" s="122"/>
    </row>
    <row r="881" spans="1:26" ht="12.75" customHeight="1" x14ac:dyDescent="0.2">
      <c r="A881" s="122"/>
      <c r="B881" s="122"/>
      <c r="C881" s="122"/>
      <c r="D881" s="122"/>
      <c r="E881" s="122"/>
      <c r="F881" s="122"/>
      <c r="G881" s="122"/>
      <c r="H881" s="122"/>
      <c r="I881" s="122"/>
      <c r="J881" s="122"/>
      <c r="K881" s="122"/>
      <c r="L881" s="122"/>
      <c r="M881" s="122"/>
      <c r="N881" s="122"/>
      <c r="O881" s="122"/>
      <c r="P881" s="122"/>
      <c r="Q881" s="122"/>
      <c r="R881" s="122"/>
      <c r="S881" s="122"/>
      <c r="T881" s="122"/>
      <c r="U881" s="122"/>
      <c r="V881" s="122"/>
      <c r="W881" s="122"/>
      <c r="X881" s="122"/>
      <c r="Y881" s="122"/>
      <c r="Z881" s="122"/>
    </row>
    <row r="882" spans="1:26" ht="12.75" customHeight="1" x14ac:dyDescent="0.2">
      <c r="A882" s="122"/>
      <c r="B882" s="122"/>
      <c r="C882" s="122"/>
      <c r="D882" s="12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2"/>
    </row>
    <row r="883" spans="1:26" ht="12.75" customHeight="1" x14ac:dyDescent="0.2">
      <c r="A883" s="122"/>
      <c r="B883" s="122"/>
      <c r="C883" s="122"/>
      <c r="D883" s="122"/>
      <c r="E883" s="122"/>
      <c r="F883" s="122"/>
      <c r="G883" s="122"/>
      <c r="H883" s="122"/>
      <c r="I883" s="122"/>
      <c r="J883" s="122"/>
      <c r="K883" s="122"/>
      <c r="L883" s="122"/>
      <c r="M883" s="122"/>
      <c r="N883" s="122"/>
      <c r="O883" s="122"/>
      <c r="P883" s="122"/>
      <c r="Q883" s="122"/>
      <c r="R883" s="122"/>
      <c r="S883" s="122"/>
      <c r="T883" s="122"/>
      <c r="U883" s="122"/>
      <c r="V883" s="122"/>
      <c r="W883" s="122"/>
      <c r="X883" s="122"/>
      <c r="Y883" s="122"/>
      <c r="Z883" s="122"/>
    </row>
    <row r="884" spans="1:26" ht="12.75" customHeight="1" x14ac:dyDescent="0.2">
      <c r="A884" s="122"/>
      <c r="B884" s="122"/>
      <c r="C884" s="122"/>
      <c r="D884" s="12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row>
    <row r="885" spans="1:26" ht="12.75" customHeight="1" x14ac:dyDescent="0.2">
      <c r="A885" s="122"/>
      <c r="B885" s="122"/>
      <c r="C885" s="122"/>
      <c r="D885" s="12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row>
    <row r="886" spans="1:26" ht="12.75" customHeight="1" x14ac:dyDescent="0.2">
      <c r="A886" s="122"/>
      <c r="B886" s="122"/>
      <c r="C886" s="122"/>
      <c r="D886" s="12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row>
    <row r="887" spans="1:26" ht="12.75" customHeight="1" x14ac:dyDescent="0.2">
      <c r="A887" s="122"/>
      <c r="B887" s="122"/>
      <c r="C887" s="122"/>
      <c r="D887" s="12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row>
    <row r="888" spans="1:26" ht="12.75" customHeight="1" x14ac:dyDescent="0.2">
      <c r="A888" s="122"/>
      <c r="B888" s="122"/>
      <c r="C888" s="122"/>
      <c r="D888" s="12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row>
    <row r="889" spans="1:26" ht="12.75" customHeight="1" x14ac:dyDescent="0.2">
      <c r="A889" s="122"/>
      <c r="B889" s="122"/>
      <c r="C889" s="122"/>
      <c r="D889" s="122"/>
      <c r="E889" s="122"/>
      <c r="F889" s="122"/>
      <c r="G889" s="122"/>
      <c r="H889" s="122"/>
      <c r="I889" s="122"/>
      <c r="J889" s="122"/>
      <c r="K889" s="122"/>
      <c r="L889" s="122"/>
      <c r="M889" s="122"/>
      <c r="N889" s="122"/>
      <c r="O889" s="122"/>
      <c r="P889" s="122"/>
      <c r="Q889" s="122"/>
      <c r="R889" s="122"/>
      <c r="S889" s="122"/>
      <c r="T889" s="122"/>
      <c r="U889" s="122"/>
      <c r="V889" s="122"/>
      <c r="W889" s="122"/>
      <c r="X889" s="122"/>
      <c r="Y889" s="122"/>
      <c r="Z889" s="122"/>
    </row>
    <row r="890" spans="1:26" ht="12.75" customHeight="1" x14ac:dyDescent="0.2">
      <c r="A890" s="122"/>
      <c r="B890" s="122"/>
      <c r="C890" s="122"/>
      <c r="D890" s="12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2"/>
    </row>
    <row r="891" spans="1:26" ht="12.75" customHeight="1" x14ac:dyDescent="0.2">
      <c r="A891" s="122"/>
      <c r="B891" s="122"/>
      <c r="C891" s="122"/>
      <c r="D891" s="122"/>
      <c r="E891" s="122"/>
      <c r="F891" s="122"/>
      <c r="G891" s="122"/>
      <c r="H891" s="122"/>
      <c r="I891" s="122"/>
      <c r="J891" s="122"/>
      <c r="K891" s="122"/>
      <c r="L891" s="122"/>
      <c r="M891" s="122"/>
      <c r="N891" s="122"/>
      <c r="O891" s="122"/>
      <c r="P891" s="122"/>
      <c r="Q891" s="122"/>
      <c r="R891" s="122"/>
      <c r="S891" s="122"/>
      <c r="T891" s="122"/>
      <c r="U891" s="122"/>
      <c r="V891" s="122"/>
      <c r="W891" s="122"/>
      <c r="X891" s="122"/>
      <c r="Y891" s="122"/>
      <c r="Z891" s="122"/>
    </row>
    <row r="892" spans="1:26" ht="12.75" customHeight="1" x14ac:dyDescent="0.2">
      <c r="A892" s="122"/>
      <c r="B892" s="122"/>
      <c r="C892" s="122"/>
      <c r="D892" s="122"/>
      <c r="E892" s="122"/>
      <c r="F892" s="122"/>
      <c r="G892" s="122"/>
      <c r="H892" s="122"/>
      <c r="I892" s="122"/>
      <c r="J892" s="122"/>
      <c r="K892" s="122"/>
      <c r="L892" s="122"/>
      <c r="M892" s="122"/>
      <c r="N892" s="122"/>
      <c r="O892" s="122"/>
      <c r="P892" s="122"/>
      <c r="Q892" s="122"/>
      <c r="R892" s="122"/>
      <c r="S892" s="122"/>
      <c r="T892" s="122"/>
      <c r="U892" s="122"/>
      <c r="V892" s="122"/>
      <c r="W892" s="122"/>
      <c r="X892" s="122"/>
      <c r="Y892" s="122"/>
      <c r="Z892" s="122"/>
    </row>
    <row r="893" spans="1:26" ht="12.75" customHeight="1" x14ac:dyDescent="0.2">
      <c r="A893" s="122"/>
      <c r="B893" s="122"/>
      <c r="C893" s="122"/>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row>
    <row r="894" spans="1:26" ht="12.75" customHeight="1" x14ac:dyDescent="0.2">
      <c r="A894" s="122"/>
      <c r="B894" s="122"/>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row>
    <row r="895" spans="1:26" ht="12.75" customHeight="1" x14ac:dyDescent="0.2">
      <c r="A895" s="122"/>
      <c r="B895" s="122"/>
      <c r="C895" s="122"/>
      <c r="D895" s="12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row>
    <row r="896" spans="1:26" ht="12.75" customHeight="1" x14ac:dyDescent="0.2">
      <c r="A896" s="122"/>
      <c r="B896" s="122"/>
      <c r="C896" s="122"/>
      <c r="D896" s="12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row>
    <row r="897" spans="1:26" ht="12.75" customHeight="1" x14ac:dyDescent="0.2">
      <c r="A897" s="122"/>
      <c r="B897" s="122"/>
      <c r="C897" s="122"/>
      <c r="D897" s="12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row>
    <row r="898" spans="1:26" ht="12.75" customHeight="1" x14ac:dyDescent="0.2">
      <c r="A898" s="122"/>
      <c r="B898" s="122"/>
      <c r="C898" s="122"/>
      <c r="D898" s="12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row>
    <row r="899" spans="1:26" ht="12.75" customHeight="1" x14ac:dyDescent="0.2">
      <c r="A899" s="122"/>
      <c r="B899" s="122"/>
      <c r="C899" s="122"/>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row>
    <row r="900" spans="1:26" ht="12.75" customHeight="1" x14ac:dyDescent="0.2">
      <c r="A900" s="122"/>
      <c r="B900" s="122"/>
      <c r="C900" s="122"/>
      <c r="D900" s="122"/>
      <c r="E900" s="122"/>
      <c r="F900" s="122"/>
      <c r="G900" s="122"/>
      <c r="H900" s="122"/>
      <c r="I900" s="122"/>
      <c r="J900" s="122"/>
      <c r="K900" s="122"/>
      <c r="L900" s="122"/>
      <c r="M900" s="122"/>
      <c r="N900" s="122"/>
      <c r="O900" s="122"/>
      <c r="P900" s="122"/>
      <c r="Q900" s="122"/>
      <c r="R900" s="122"/>
      <c r="S900" s="122"/>
      <c r="T900" s="122"/>
      <c r="U900" s="122"/>
      <c r="V900" s="122"/>
      <c r="W900" s="122"/>
      <c r="X900" s="122"/>
      <c r="Y900" s="122"/>
      <c r="Z900" s="122"/>
    </row>
    <row r="901" spans="1:26" ht="12.75" customHeight="1" x14ac:dyDescent="0.2">
      <c r="A901" s="122"/>
      <c r="B901" s="122"/>
      <c r="C901" s="122"/>
      <c r="D901" s="12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2"/>
    </row>
    <row r="902" spans="1:26" ht="12.75" customHeight="1" x14ac:dyDescent="0.2">
      <c r="A902" s="122"/>
      <c r="B902" s="122"/>
      <c r="C902" s="122"/>
      <c r="D902" s="122"/>
      <c r="E902" s="122"/>
      <c r="F902" s="122"/>
      <c r="G902" s="122"/>
      <c r="H902" s="122"/>
      <c r="I902" s="122"/>
      <c r="J902" s="122"/>
      <c r="K902" s="122"/>
      <c r="L902" s="122"/>
      <c r="M902" s="122"/>
      <c r="N902" s="122"/>
      <c r="O902" s="122"/>
      <c r="P902" s="122"/>
      <c r="Q902" s="122"/>
      <c r="R902" s="122"/>
      <c r="S902" s="122"/>
      <c r="T902" s="122"/>
      <c r="U902" s="122"/>
      <c r="V902" s="122"/>
      <c r="W902" s="122"/>
      <c r="X902" s="122"/>
      <c r="Y902" s="122"/>
      <c r="Z902" s="122"/>
    </row>
    <row r="903" spans="1:26" ht="12.75" customHeight="1" x14ac:dyDescent="0.2">
      <c r="A903" s="122"/>
      <c r="B903" s="122"/>
      <c r="C903" s="122"/>
      <c r="D903" s="122"/>
      <c r="E903" s="122"/>
      <c r="F903" s="122"/>
      <c r="G903" s="122"/>
      <c r="H903" s="122"/>
      <c r="I903" s="122"/>
      <c r="J903" s="122"/>
      <c r="K903" s="122"/>
      <c r="L903" s="122"/>
      <c r="M903" s="122"/>
      <c r="N903" s="122"/>
      <c r="O903" s="122"/>
      <c r="P903" s="122"/>
      <c r="Q903" s="122"/>
      <c r="R903" s="122"/>
      <c r="S903" s="122"/>
      <c r="T903" s="122"/>
      <c r="U903" s="122"/>
      <c r="V903" s="122"/>
      <c r="W903" s="122"/>
      <c r="X903" s="122"/>
      <c r="Y903" s="122"/>
      <c r="Z903" s="122"/>
    </row>
    <row r="904" spans="1:26" ht="12.75" customHeight="1" x14ac:dyDescent="0.2">
      <c r="A904" s="122"/>
      <c r="B904" s="122"/>
      <c r="C904" s="122"/>
      <c r="D904" s="122"/>
      <c r="E904" s="122"/>
      <c r="F904" s="122"/>
      <c r="G904" s="122"/>
      <c r="H904" s="122"/>
      <c r="I904" s="122"/>
      <c r="J904" s="122"/>
      <c r="K904" s="122"/>
      <c r="L904" s="122"/>
      <c r="M904" s="122"/>
      <c r="N904" s="122"/>
      <c r="O904" s="122"/>
      <c r="P904" s="122"/>
      <c r="Q904" s="122"/>
      <c r="R904" s="122"/>
      <c r="S904" s="122"/>
      <c r="T904" s="122"/>
      <c r="U904" s="122"/>
      <c r="V904" s="122"/>
      <c r="W904" s="122"/>
      <c r="X904" s="122"/>
      <c r="Y904" s="122"/>
      <c r="Z904" s="122"/>
    </row>
    <row r="905" spans="1:26" ht="12.75" customHeight="1" x14ac:dyDescent="0.2">
      <c r="A905" s="122"/>
      <c r="B905" s="122"/>
      <c r="C905" s="122"/>
      <c r="D905" s="122"/>
      <c r="E905" s="122"/>
      <c r="F905" s="122"/>
      <c r="G905" s="122"/>
      <c r="H905" s="122"/>
      <c r="I905" s="122"/>
      <c r="J905" s="122"/>
      <c r="K905" s="122"/>
      <c r="L905" s="122"/>
      <c r="M905" s="122"/>
      <c r="N905" s="122"/>
      <c r="O905" s="122"/>
      <c r="P905" s="122"/>
      <c r="Q905" s="122"/>
      <c r="R905" s="122"/>
      <c r="S905" s="122"/>
      <c r="T905" s="122"/>
      <c r="U905" s="122"/>
      <c r="V905" s="122"/>
      <c r="W905" s="122"/>
      <c r="X905" s="122"/>
      <c r="Y905" s="122"/>
      <c r="Z905" s="122"/>
    </row>
    <row r="906" spans="1:26" ht="12.75" customHeight="1" x14ac:dyDescent="0.2">
      <c r="A906" s="122"/>
      <c r="B906" s="122"/>
      <c r="C906" s="122"/>
      <c r="D906" s="122"/>
      <c r="E906" s="122"/>
      <c r="F906" s="122"/>
      <c r="G906" s="122"/>
      <c r="H906" s="122"/>
      <c r="I906" s="122"/>
      <c r="J906" s="122"/>
      <c r="K906" s="122"/>
      <c r="L906" s="122"/>
      <c r="M906" s="122"/>
      <c r="N906" s="122"/>
      <c r="O906" s="122"/>
      <c r="P906" s="122"/>
      <c r="Q906" s="122"/>
      <c r="R906" s="122"/>
      <c r="S906" s="122"/>
      <c r="T906" s="122"/>
      <c r="U906" s="122"/>
      <c r="V906" s="122"/>
      <c r="W906" s="122"/>
      <c r="X906" s="122"/>
      <c r="Y906" s="122"/>
      <c r="Z906" s="122"/>
    </row>
    <row r="907" spans="1:26" ht="12.75" customHeight="1" x14ac:dyDescent="0.2">
      <c r="A907" s="122"/>
      <c r="B907" s="122"/>
      <c r="C907" s="122"/>
      <c r="D907" s="122"/>
      <c r="E907" s="122"/>
      <c r="F907" s="122"/>
      <c r="G907" s="122"/>
      <c r="H907" s="122"/>
      <c r="I907" s="122"/>
      <c r="J907" s="122"/>
      <c r="K907" s="122"/>
      <c r="L907" s="122"/>
      <c r="M907" s="122"/>
      <c r="N907" s="122"/>
      <c r="O907" s="122"/>
      <c r="P907" s="122"/>
      <c r="Q907" s="122"/>
      <c r="R907" s="122"/>
      <c r="S907" s="122"/>
      <c r="T907" s="122"/>
      <c r="U907" s="122"/>
      <c r="V907" s="122"/>
      <c r="W907" s="122"/>
      <c r="X907" s="122"/>
      <c r="Y907" s="122"/>
      <c r="Z907" s="122"/>
    </row>
    <row r="908" spans="1:26" ht="12.75" customHeight="1" x14ac:dyDescent="0.2">
      <c r="A908" s="122"/>
      <c r="B908" s="122"/>
      <c r="C908" s="122"/>
      <c r="D908" s="122"/>
      <c r="E908" s="122"/>
      <c r="F908" s="122"/>
      <c r="G908" s="122"/>
      <c r="H908" s="122"/>
      <c r="I908" s="122"/>
      <c r="J908" s="122"/>
      <c r="K908" s="122"/>
      <c r="L908" s="122"/>
      <c r="M908" s="122"/>
      <c r="N908" s="122"/>
      <c r="O908" s="122"/>
      <c r="P908" s="122"/>
      <c r="Q908" s="122"/>
      <c r="R908" s="122"/>
      <c r="S908" s="122"/>
      <c r="T908" s="122"/>
      <c r="U908" s="122"/>
      <c r="V908" s="122"/>
      <c r="W908" s="122"/>
      <c r="X908" s="122"/>
      <c r="Y908" s="122"/>
      <c r="Z908" s="122"/>
    </row>
    <row r="909" spans="1:26" ht="12.75" customHeight="1" x14ac:dyDescent="0.2">
      <c r="A909" s="122"/>
      <c r="B909" s="122"/>
      <c r="C909" s="122"/>
      <c r="D909" s="12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2"/>
    </row>
    <row r="910" spans="1:26" ht="12.75" customHeight="1" x14ac:dyDescent="0.2">
      <c r="A910" s="122"/>
      <c r="B910" s="122"/>
      <c r="C910" s="122"/>
      <c r="D910" s="122"/>
      <c r="E910" s="122"/>
      <c r="F910" s="122"/>
      <c r="G910" s="122"/>
      <c r="H910" s="122"/>
      <c r="I910" s="122"/>
      <c r="J910" s="122"/>
      <c r="K910" s="122"/>
      <c r="L910" s="122"/>
      <c r="M910" s="122"/>
      <c r="N910" s="122"/>
      <c r="O910" s="122"/>
      <c r="P910" s="122"/>
      <c r="Q910" s="122"/>
      <c r="R910" s="122"/>
      <c r="S910" s="122"/>
      <c r="T910" s="122"/>
      <c r="U910" s="122"/>
      <c r="V910" s="122"/>
      <c r="W910" s="122"/>
      <c r="X910" s="122"/>
      <c r="Y910" s="122"/>
      <c r="Z910" s="122"/>
    </row>
    <row r="911" spans="1:26" ht="12.75" customHeight="1" x14ac:dyDescent="0.2">
      <c r="A911" s="122"/>
      <c r="B911" s="122"/>
      <c r="C911" s="122"/>
      <c r="D911" s="122"/>
      <c r="E911" s="122"/>
      <c r="F911" s="122"/>
      <c r="G911" s="122"/>
      <c r="H911" s="122"/>
      <c r="I911" s="122"/>
      <c r="J911" s="122"/>
      <c r="K911" s="122"/>
      <c r="L911" s="122"/>
      <c r="M911" s="122"/>
      <c r="N911" s="122"/>
      <c r="O911" s="122"/>
      <c r="P911" s="122"/>
      <c r="Q911" s="122"/>
      <c r="R911" s="122"/>
      <c r="S911" s="122"/>
      <c r="T911" s="122"/>
      <c r="U911" s="122"/>
      <c r="V911" s="122"/>
      <c r="W911" s="122"/>
      <c r="X911" s="122"/>
      <c r="Y911" s="122"/>
      <c r="Z911" s="122"/>
    </row>
    <row r="912" spans="1:26" ht="12.75" customHeight="1" x14ac:dyDescent="0.2">
      <c r="A912" s="122"/>
      <c r="B912" s="122"/>
      <c r="C912" s="122"/>
      <c r="D912" s="122"/>
      <c r="E912" s="122"/>
      <c r="F912" s="122"/>
      <c r="G912" s="122"/>
      <c r="H912" s="122"/>
      <c r="I912" s="122"/>
      <c r="J912" s="122"/>
      <c r="K912" s="122"/>
      <c r="L912" s="122"/>
      <c r="M912" s="122"/>
      <c r="N912" s="122"/>
      <c r="O912" s="122"/>
      <c r="P912" s="122"/>
      <c r="Q912" s="122"/>
      <c r="R912" s="122"/>
      <c r="S912" s="122"/>
      <c r="T912" s="122"/>
      <c r="U912" s="122"/>
      <c r="V912" s="122"/>
      <c r="W912" s="122"/>
      <c r="X912" s="122"/>
      <c r="Y912" s="122"/>
      <c r="Z912" s="122"/>
    </row>
    <row r="913" spans="1:26" ht="12.75" customHeight="1" x14ac:dyDescent="0.2">
      <c r="A913" s="122"/>
      <c r="B913" s="122"/>
      <c r="C913" s="122"/>
      <c r="D913" s="122"/>
      <c r="E913" s="122"/>
      <c r="F913" s="122"/>
      <c r="G913" s="122"/>
      <c r="H913" s="122"/>
      <c r="I913" s="122"/>
      <c r="J913" s="122"/>
      <c r="K913" s="122"/>
      <c r="L913" s="122"/>
      <c r="M913" s="122"/>
      <c r="N913" s="122"/>
      <c r="O913" s="122"/>
      <c r="P913" s="122"/>
      <c r="Q913" s="122"/>
      <c r="R913" s="122"/>
      <c r="S913" s="122"/>
      <c r="T913" s="122"/>
      <c r="U913" s="122"/>
      <c r="V913" s="122"/>
      <c r="W913" s="122"/>
      <c r="X913" s="122"/>
      <c r="Y913" s="122"/>
      <c r="Z913" s="122"/>
    </row>
    <row r="914" spans="1:26" ht="12.75" customHeight="1" x14ac:dyDescent="0.2">
      <c r="A914" s="122"/>
      <c r="B914" s="122"/>
      <c r="C914" s="122"/>
      <c r="D914" s="122"/>
      <c r="E914" s="122"/>
      <c r="F914" s="122"/>
      <c r="G914" s="122"/>
      <c r="H914" s="122"/>
      <c r="I914" s="122"/>
      <c r="J914" s="122"/>
      <c r="K914" s="122"/>
      <c r="L914" s="122"/>
      <c r="M914" s="122"/>
      <c r="N914" s="122"/>
      <c r="O914" s="122"/>
      <c r="P914" s="122"/>
      <c r="Q914" s="122"/>
      <c r="R914" s="122"/>
      <c r="S914" s="122"/>
      <c r="T914" s="122"/>
      <c r="U914" s="122"/>
      <c r="V914" s="122"/>
      <c r="W914" s="122"/>
      <c r="X914" s="122"/>
      <c r="Y914" s="122"/>
      <c r="Z914" s="122"/>
    </row>
    <row r="915" spans="1:26" ht="12.75" customHeight="1" x14ac:dyDescent="0.2">
      <c r="A915" s="122"/>
      <c r="B915" s="122"/>
      <c r="C915" s="122"/>
      <c r="D915" s="122"/>
      <c r="E915" s="122"/>
      <c r="F915" s="122"/>
      <c r="G915" s="122"/>
      <c r="H915" s="122"/>
      <c r="I915" s="122"/>
      <c r="J915" s="122"/>
      <c r="K915" s="122"/>
      <c r="L915" s="122"/>
      <c r="M915" s="122"/>
      <c r="N915" s="122"/>
      <c r="O915" s="122"/>
      <c r="P915" s="122"/>
      <c r="Q915" s="122"/>
      <c r="R915" s="122"/>
      <c r="S915" s="122"/>
      <c r="T915" s="122"/>
      <c r="U915" s="122"/>
      <c r="V915" s="122"/>
      <c r="W915" s="122"/>
      <c r="X915" s="122"/>
      <c r="Y915" s="122"/>
      <c r="Z915" s="122"/>
    </row>
    <row r="916" spans="1:26" ht="12.75" customHeight="1" x14ac:dyDescent="0.2">
      <c r="A916" s="122"/>
      <c r="B916" s="122"/>
      <c r="C916" s="122"/>
      <c r="D916" s="122"/>
      <c r="E916" s="122"/>
      <c r="F916" s="122"/>
      <c r="G916" s="122"/>
      <c r="H916" s="122"/>
      <c r="I916" s="122"/>
      <c r="J916" s="122"/>
      <c r="K916" s="122"/>
      <c r="L916" s="122"/>
      <c r="M916" s="122"/>
      <c r="N916" s="122"/>
      <c r="O916" s="122"/>
      <c r="P916" s="122"/>
      <c r="Q916" s="122"/>
      <c r="R916" s="122"/>
      <c r="S916" s="122"/>
      <c r="T916" s="122"/>
      <c r="U916" s="122"/>
      <c r="V916" s="122"/>
      <c r="W916" s="122"/>
      <c r="X916" s="122"/>
      <c r="Y916" s="122"/>
      <c r="Z916" s="122"/>
    </row>
    <row r="917" spans="1:26" ht="12.75" customHeight="1" x14ac:dyDescent="0.2">
      <c r="A917" s="122"/>
      <c r="B917" s="122"/>
      <c r="C917" s="122"/>
      <c r="D917" s="122"/>
      <c r="E917" s="122"/>
      <c r="F917" s="122"/>
      <c r="G917" s="122"/>
      <c r="H917" s="122"/>
      <c r="I917" s="122"/>
      <c r="J917" s="122"/>
      <c r="K917" s="122"/>
      <c r="L917" s="122"/>
      <c r="M917" s="122"/>
      <c r="N917" s="122"/>
      <c r="O917" s="122"/>
      <c r="P917" s="122"/>
      <c r="Q917" s="122"/>
      <c r="R917" s="122"/>
      <c r="S917" s="122"/>
      <c r="T917" s="122"/>
      <c r="U917" s="122"/>
      <c r="V917" s="122"/>
      <c r="W917" s="122"/>
      <c r="X917" s="122"/>
      <c r="Y917" s="122"/>
      <c r="Z917" s="122"/>
    </row>
    <row r="918" spans="1:26" ht="12.75" customHeight="1" x14ac:dyDescent="0.2">
      <c r="A918" s="122"/>
      <c r="B918" s="122"/>
      <c r="C918" s="122"/>
      <c r="D918" s="12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row>
    <row r="919" spans="1:26" ht="12.75" customHeight="1" x14ac:dyDescent="0.2">
      <c r="A919" s="122"/>
      <c r="B919" s="122"/>
      <c r="C919" s="122"/>
      <c r="D919" s="12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row>
    <row r="920" spans="1:26" ht="12.75" customHeight="1" x14ac:dyDescent="0.2">
      <c r="A920" s="122"/>
      <c r="B920" s="122"/>
      <c r="C920" s="122"/>
      <c r="D920" s="12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row>
    <row r="921" spans="1:26" ht="12.75" customHeight="1" x14ac:dyDescent="0.2">
      <c r="A921" s="122"/>
      <c r="B921" s="122"/>
      <c r="C921" s="122"/>
      <c r="D921" s="12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row>
    <row r="922" spans="1:26" ht="12.75" customHeight="1" x14ac:dyDescent="0.2">
      <c r="A922" s="122"/>
      <c r="B922" s="122"/>
      <c r="C922" s="122"/>
      <c r="D922" s="12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row>
    <row r="923" spans="1:26" ht="12.75" customHeight="1" x14ac:dyDescent="0.2">
      <c r="A923" s="122"/>
      <c r="B923" s="122"/>
      <c r="C923" s="122"/>
      <c r="D923" s="12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row>
    <row r="924" spans="1:26" ht="12.75" customHeight="1" x14ac:dyDescent="0.2">
      <c r="A924" s="122"/>
      <c r="B924" s="122"/>
      <c r="C924" s="122"/>
      <c r="D924" s="122"/>
      <c r="E924" s="122"/>
      <c r="F924" s="122"/>
      <c r="G924" s="122"/>
      <c r="H924" s="122"/>
      <c r="I924" s="122"/>
      <c r="J924" s="122"/>
      <c r="K924" s="122"/>
      <c r="L924" s="122"/>
      <c r="M924" s="122"/>
      <c r="N924" s="122"/>
      <c r="O924" s="122"/>
      <c r="P924" s="122"/>
      <c r="Q924" s="122"/>
      <c r="R924" s="122"/>
      <c r="S924" s="122"/>
      <c r="T924" s="122"/>
      <c r="U924" s="122"/>
      <c r="V924" s="122"/>
      <c r="W924" s="122"/>
      <c r="X924" s="122"/>
      <c r="Y924" s="122"/>
      <c r="Z924" s="122"/>
    </row>
    <row r="925" spans="1:26" ht="12.75" customHeight="1" x14ac:dyDescent="0.2">
      <c r="A925" s="122"/>
      <c r="B925" s="122"/>
      <c r="C925" s="122"/>
      <c r="D925" s="122"/>
      <c r="E925" s="122"/>
      <c r="F925" s="122"/>
      <c r="G925" s="122"/>
      <c r="H925" s="122"/>
      <c r="I925" s="122"/>
      <c r="J925" s="122"/>
      <c r="K925" s="122"/>
      <c r="L925" s="122"/>
      <c r="M925" s="122"/>
      <c r="N925" s="122"/>
      <c r="O925" s="122"/>
      <c r="P925" s="122"/>
      <c r="Q925" s="122"/>
      <c r="R925" s="122"/>
      <c r="S925" s="122"/>
      <c r="T925" s="122"/>
      <c r="U925" s="122"/>
      <c r="V925" s="122"/>
      <c r="W925" s="122"/>
      <c r="X925" s="122"/>
      <c r="Y925" s="122"/>
      <c r="Z925" s="122"/>
    </row>
    <row r="926" spans="1:26" ht="12.75" customHeight="1" x14ac:dyDescent="0.2">
      <c r="A926" s="122"/>
      <c r="B926" s="122"/>
      <c r="C926" s="122"/>
      <c r="D926" s="122"/>
      <c r="E926" s="122"/>
      <c r="F926" s="122"/>
      <c r="G926" s="122"/>
      <c r="H926" s="122"/>
      <c r="I926" s="122"/>
      <c r="J926" s="122"/>
      <c r="K926" s="122"/>
      <c r="L926" s="122"/>
      <c r="M926" s="122"/>
      <c r="N926" s="122"/>
      <c r="O926" s="122"/>
      <c r="P926" s="122"/>
      <c r="Q926" s="122"/>
      <c r="R926" s="122"/>
      <c r="S926" s="122"/>
      <c r="T926" s="122"/>
      <c r="U926" s="122"/>
      <c r="V926" s="122"/>
      <c r="W926" s="122"/>
      <c r="X926" s="122"/>
      <c r="Y926" s="122"/>
      <c r="Z926" s="122"/>
    </row>
    <row r="927" spans="1:26" ht="12.75" customHeight="1" x14ac:dyDescent="0.2">
      <c r="A927" s="122"/>
      <c r="B927" s="122"/>
      <c r="C927" s="122"/>
      <c r="D927" s="12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2"/>
    </row>
    <row r="928" spans="1:26" ht="12.75" customHeight="1" x14ac:dyDescent="0.2">
      <c r="A928" s="122"/>
      <c r="B928" s="122"/>
      <c r="C928" s="122"/>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row>
    <row r="929" spans="1:26" ht="12.75" customHeight="1" x14ac:dyDescent="0.2">
      <c r="A929" s="122"/>
      <c r="B929" s="122"/>
      <c r="C929" s="122"/>
      <c r="D929" s="12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row>
    <row r="930" spans="1:26" ht="12.75" customHeight="1" x14ac:dyDescent="0.2">
      <c r="A930" s="122"/>
      <c r="B930" s="122"/>
      <c r="C930" s="122"/>
      <c r="D930" s="12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row>
    <row r="931" spans="1:26" ht="12.75" customHeight="1" x14ac:dyDescent="0.2">
      <c r="A931" s="122"/>
      <c r="B931" s="122"/>
      <c r="C931" s="122"/>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row>
    <row r="932" spans="1:26" ht="12.75" customHeight="1" x14ac:dyDescent="0.2">
      <c r="A932" s="122"/>
      <c r="B932" s="122"/>
      <c r="C932" s="122"/>
      <c r="D932" s="12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row>
    <row r="933" spans="1:26" ht="12.75" customHeight="1" x14ac:dyDescent="0.2">
      <c r="A933" s="122"/>
      <c r="B933" s="122"/>
      <c r="C933" s="122"/>
      <c r="D933" s="122"/>
      <c r="E933" s="122"/>
      <c r="F933" s="122"/>
      <c r="G933" s="122"/>
      <c r="H933" s="122"/>
      <c r="I933" s="122"/>
      <c r="J933" s="122"/>
      <c r="K933" s="122"/>
      <c r="L933" s="122"/>
      <c r="M933" s="122"/>
      <c r="N933" s="122"/>
      <c r="O933" s="122"/>
      <c r="P933" s="122"/>
      <c r="Q933" s="122"/>
      <c r="R933" s="122"/>
      <c r="S933" s="122"/>
      <c r="T933" s="122"/>
      <c r="U933" s="122"/>
      <c r="V933" s="122"/>
      <c r="W933" s="122"/>
      <c r="X933" s="122"/>
      <c r="Y933" s="122"/>
      <c r="Z933" s="122"/>
    </row>
    <row r="934" spans="1:26" ht="12.75" customHeight="1" x14ac:dyDescent="0.2">
      <c r="A934" s="122"/>
      <c r="B934" s="122"/>
      <c r="C934" s="122"/>
      <c r="D934" s="122"/>
      <c r="E934" s="122"/>
      <c r="F934" s="122"/>
      <c r="G934" s="122"/>
      <c r="H934" s="122"/>
      <c r="I934" s="122"/>
      <c r="J934" s="122"/>
      <c r="K934" s="122"/>
      <c r="L934" s="122"/>
      <c r="M934" s="122"/>
      <c r="N934" s="122"/>
      <c r="O934" s="122"/>
      <c r="P934" s="122"/>
      <c r="Q934" s="122"/>
      <c r="R934" s="122"/>
      <c r="S934" s="122"/>
      <c r="T934" s="122"/>
      <c r="U934" s="122"/>
      <c r="V934" s="122"/>
      <c r="W934" s="122"/>
      <c r="X934" s="122"/>
      <c r="Y934" s="122"/>
      <c r="Z934" s="122"/>
    </row>
    <row r="935" spans="1:26" ht="12.75" customHeight="1" x14ac:dyDescent="0.2">
      <c r="A935" s="122"/>
      <c r="B935" s="122"/>
      <c r="C935" s="122"/>
      <c r="D935" s="122"/>
      <c r="E935" s="122"/>
      <c r="F935" s="122"/>
      <c r="G935" s="122"/>
      <c r="H935" s="122"/>
      <c r="I935" s="122"/>
      <c r="J935" s="122"/>
      <c r="K935" s="122"/>
      <c r="L935" s="122"/>
      <c r="M935" s="122"/>
      <c r="N935" s="122"/>
      <c r="O935" s="122"/>
      <c r="P935" s="122"/>
      <c r="Q935" s="122"/>
      <c r="R935" s="122"/>
      <c r="S935" s="122"/>
      <c r="T935" s="122"/>
      <c r="U935" s="122"/>
      <c r="V935" s="122"/>
      <c r="W935" s="122"/>
      <c r="X935" s="122"/>
      <c r="Y935" s="122"/>
      <c r="Z935" s="122"/>
    </row>
    <row r="936" spans="1:26" ht="12.75" customHeight="1" x14ac:dyDescent="0.2">
      <c r="A936" s="122"/>
      <c r="B936" s="122"/>
      <c r="C936" s="122"/>
      <c r="D936" s="122"/>
      <c r="E936" s="122"/>
      <c r="F936" s="122"/>
      <c r="G936" s="122"/>
      <c r="H936" s="122"/>
      <c r="I936" s="122"/>
      <c r="J936" s="122"/>
      <c r="K936" s="122"/>
      <c r="L936" s="122"/>
      <c r="M936" s="122"/>
      <c r="N936" s="122"/>
      <c r="O936" s="122"/>
      <c r="P936" s="122"/>
      <c r="Q936" s="122"/>
      <c r="R936" s="122"/>
      <c r="S936" s="122"/>
      <c r="T936" s="122"/>
      <c r="U936" s="122"/>
      <c r="V936" s="122"/>
      <c r="W936" s="122"/>
      <c r="X936" s="122"/>
      <c r="Y936" s="122"/>
      <c r="Z936" s="122"/>
    </row>
    <row r="937" spans="1:26" ht="12.75" customHeight="1" x14ac:dyDescent="0.2">
      <c r="A937" s="122"/>
      <c r="B937" s="122"/>
      <c r="C937" s="122"/>
      <c r="D937" s="12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2"/>
    </row>
    <row r="938" spans="1:26" ht="12.75" customHeight="1" x14ac:dyDescent="0.2">
      <c r="A938" s="122"/>
      <c r="B938" s="122"/>
      <c r="C938" s="122"/>
      <c r="D938" s="12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2"/>
    </row>
    <row r="939" spans="1:26" ht="12.75" customHeight="1" x14ac:dyDescent="0.2">
      <c r="A939" s="122"/>
      <c r="B939" s="122"/>
      <c r="C939" s="122"/>
      <c r="D939" s="122"/>
      <c r="E939" s="122"/>
      <c r="F939" s="122"/>
      <c r="G939" s="122"/>
      <c r="H939" s="122"/>
      <c r="I939" s="122"/>
      <c r="J939" s="122"/>
      <c r="K939" s="122"/>
      <c r="L939" s="122"/>
      <c r="M939" s="122"/>
      <c r="N939" s="122"/>
      <c r="O939" s="122"/>
      <c r="P939" s="122"/>
      <c r="Q939" s="122"/>
      <c r="R939" s="122"/>
      <c r="S939" s="122"/>
      <c r="T939" s="122"/>
      <c r="U939" s="122"/>
      <c r="V939" s="122"/>
      <c r="W939" s="122"/>
      <c r="X939" s="122"/>
      <c r="Y939" s="122"/>
      <c r="Z939" s="122"/>
    </row>
    <row r="940" spans="1:26" ht="12.75" customHeight="1" x14ac:dyDescent="0.2">
      <c r="A940" s="122"/>
      <c r="B940" s="122"/>
      <c r="C940" s="122"/>
      <c r="D940" s="122"/>
      <c r="E940" s="122"/>
      <c r="F940" s="122"/>
      <c r="G940" s="122"/>
      <c r="H940" s="122"/>
      <c r="I940" s="122"/>
      <c r="J940" s="122"/>
      <c r="K940" s="122"/>
      <c r="L940" s="122"/>
      <c r="M940" s="122"/>
      <c r="N940" s="122"/>
      <c r="O940" s="122"/>
      <c r="P940" s="122"/>
      <c r="Q940" s="122"/>
      <c r="R940" s="122"/>
      <c r="S940" s="122"/>
      <c r="T940" s="122"/>
      <c r="U940" s="122"/>
      <c r="V940" s="122"/>
      <c r="W940" s="122"/>
      <c r="X940" s="122"/>
      <c r="Y940" s="122"/>
      <c r="Z940" s="122"/>
    </row>
    <row r="941" spans="1:26" ht="12.75" customHeight="1" x14ac:dyDescent="0.2">
      <c r="A941" s="122"/>
      <c r="B941" s="122"/>
      <c r="C941" s="122"/>
      <c r="D941" s="122"/>
      <c r="E941" s="122"/>
      <c r="F941" s="122"/>
      <c r="G941" s="122"/>
      <c r="H941" s="122"/>
      <c r="I941" s="122"/>
      <c r="J941" s="122"/>
      <c r="K941" s="122"/>
      <c r="L941" s="122"/>
      <c r="M941" s="122"/>
      <c r="N941" s="122"/>
      <c r="O941" s="122"/>
      <c r="P941" s="122"/>
      <c r="Q941" s="122"/>
      <c r="R941" s="122"/>
      <c r="S941" s="122"/>
      <c r="T941" s="122"/>
      <c r="U941" s="122"/>
      <c r="V941" s="122"/>
      <c r="W941" s="122"/>
      <c r="X941" s="122"/>
      <c r="Y941" s="122"/>
      <c r="Z941" s="122"/>
    </row>
    <row r="942" spans="1:26" ht="12.75" customHeight="1" x14ac:dyDescent="0.2">
      <c r="A942" s="122"/>
      <c r="B942" s="122"/>
      <c r="C942" s="122"/>
      <c r="D942" s="12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2"/>
    </row>
    <row r="943" spans="1:26" ht="12.75" customHeight="1" x14ac:dyDescent="0.2">
      <c r="A943" s="122"/>
      <c r="B943" s="122"/>
      <c r="C943" s="122"/>
      <c r="D943" s="122"/>
      <c r="E943" s="122"/>
      <c r="F943" s="122"/>
      <c r="G943" s="122"/>
      <c r="H943" s="122"/>
      <c r="I943" s="122"/>
      <c r="J943" s="122"/>
      <c r="K943" s="122"/>
      <c r="L943" s="122"/>
      <c r="M943" s="122"/>
      <c r="N943" s="122"/>
      <c r="O943" s="122"/>
      <c r="P943" s="122"/>
      <c r="Q943" s="122"/>
      <c r="R943" s="122"/>
      <c r="S943" s="122"/>
      <c r="T943" s="122"/>
      <c r="U943" s="122"/>
      <c r="V943" s="122"/>
      <c r="W943" s="122"/>
      <c r="X943" s="122"/>
      <c r="Y943" s="122"/>
      <c r="Z943" s="122"/>
    </row>
    <row r="944" spans="1:26" ht="12.75" customHeight="1" x14ac:dyDescent="0.2">
      <c r="A944" s="122"/>
      <c r="B944" s="122"/>
      <c r="C944" s="122"/>
      <c r="D944" s="122"/>
      <c r="E944" s="122"/>
      <c r="F944" s="122"/>
      <c r="G944" s="122"/>
      <c r="H944" s="122"/>
      <c r="I944" s="122"/>
      <c r="J944" s="122"/>
      <c r="K944" s="122"/>
      <c r="L944" s="122"/>
      <c r="M944" s="122"/>
      <c r="N944" s="122"/>
      <c r="O944" s="122"/>
      <c r="P944" s="122"/>
      <c r="Q944" s="122"/>
      <c r="R944" s="122"/>
      <c r="S944" s="122"/>
      <c r="T944" s="122"/>
      <c r="U944" s="122"/>
      <c r="V944" s="122"/>
      <c r="W944" s="122"/>
      <c r="X944" s="122"/>
      <c r="Y944" s="122"/>
      <c r="Z944" s="122"/>
    </row>
    <row r="945" spans="1:26" ht="12.75" customHeight="1" x14ac:dyDescent="0.2">
      <c r="A945" s="122"/>
      <c r="B945" s="122"/>
      <c r="C945" s="122"/>
      <c r="D945" s="122"/>
      <c r="E945" s="122"/>
      <c r="F945" s="122"/>
      <c r="G945" s="122"/>
      <c r="H945" s="122"/>
      <c r="I945" s="122"/>
      <c r="J945" s="122"/>
      <c r="K945" s="122"/>
      <c r="L945" s="122"/>
      <c r="M945" s="122"/>
      <c r="N945" s="122"/>
      <c r="O945" s="122"/>
      <c r="P945" s="122"/>
      <c r="Q945" s="122"/>
      <c r="R945" s="122"/>
      <c r="S945" s="122"/>
      <c r="T945" s="122"/>
      <c r="U945" s="122"/>
      <c r="V945" s="122"/>
      <c r="W945" s="122"/>
      <c r="X945" s="122"/>
      <c r="Y945" s="122"/>
      <c r="Z945" s="122"/>
    </row>
    <row r="946" spans="1:26" ht="12.75" customHeight="1" x14ac:dyDescent="0.2">
      <c r="A946" s="122"/>
      <c r="B946" s="122"/>
      <c r="C946" s="122"/>
      <c r="D946" s="122"/>
      <c r="E946" s="122"/>
      <c r="F946" s="122"/>
      <c r="G946" s="122"/>
      <c r="H946" s="122"/>
      <c r="I946" s="122"/>
      <c r="J946" s="122"/>
      <c r="K946" s="122"/>
      <c r="L946" s="122"/>
      <c r="M946" s="122"/>
      <c r="N946" s="122"/>
      <c r="O946" s="122"/>
      <c r="P946" s="122"/>
      <c r="Q946" s="122"/>
      <c r="R946" s="122"/>
      <c r="S946" s="122"/>
      <c r="T946" s="122"/>
      <c r="U946" s="122"/>
      <c r="V946" s="122"/>
      <c r="W946" s="122"/>
      <c r="X946" s="122"/>
      <c r="Y946" s="122"/>
      <c r="Z946" s="122"/>
    </row>
    <row r="947" spans="1:26" ht="12.75" customHeight="1" x14ac:dyDescent="0.2">
      <c r="A947" s="122"/>
      <c r="B947" s="122"/>
      <c r="C947" s="122"/>
      <c r="D947" s="122"/>
      <c r="E947" s="122"/>
      <c r="F947" s="122"/>
      <c r="G947" s="122"/>
      <c r="H947" s="122"/>
      <c r="I947" s="122"/>
      <c r="J947" s="122"/>
      <c r="K947" s="122"/>
      <c r="L947" s="122"/>
      <c r="M947" s="122"/>
      <c r="N947" s="122"/>
      <c r="O947" s="122"/>
      <c r="P947" s="122"/>
      <c r="Q947" s="122"/>
      <c r="R947" s="122"/>
      <c r="S947" s="122"/>
      <c r="T947" s="122"/>
      <c r="U947" s="122"/>
      <c r="V947" s="122"/>
      <c r="W947" s="122"/>
      <c r="X947" s="122"/>
      <c r="Y947" s="122"/>
      <c r="Z947" s="122"/>
    </row>
    <row r="948" spans="1:26" ht="12.75" customHeight="1" x14ac:dyDescent="0.2">
      <c r="A948" s="122"/>
      <c r="B948" s="122"/>
      <c r="C948" s="122"/>
      <c r="D948" s="122"/>
      <c r="E948" s="122"/>
      <c r="F948" s="122"/>
      <c r="G948" s="122"/>
      <c r="H948" s="122"/>
      <c r="I948" s="122"/>
      <c r="J948" s="122"/>
      <c r="K948" s="122"/>
      <c r="L948" s="122"/>
      <c r="M948" s="122"/>
      <c r="N948" s="122"/>
      <c r="O948" s="122"/>
      <c r="P948" s="122"/>
      <c r="Q948" s="122"/>
      <c r="R948" s="122"/>
      <c r="S948" s="122"/>
      <c r="T948" s="122"/>
      <c r="U948" s="122"/>
      <c r="V948" s="122"/>
      <c r="W948" s="122"/>
      <c r="X948" s="122"/>
      <c r="Y948" s="122"/>
      <c r="Z948" s="122"/>
    </row>
    <row r="949" spans="1:26" ht="12.75" customHeight="1" x14ac:dyDescent="0.2">
      <c r="A949" s="122"/>
      <c r="B949" s="122"/>
      <c r="C949" s="122"/>
      <c r="D949" s="122"/>
      <c r="E949" s="122"/>
      <c r="F949" s="122"/>
      <c r="G949" s="122"/>
      <c r="H949" s="122"/>
      <c r="I949" s="122"/>
      <c r="J949" s="122"/>
      <c r="K949" s="122"/>
      <c r="L949" s="122"/>
      <c r="M949" s="122"/>
      <c r="N949" s="122"/>
      <c r="O949" s="122"/>
      <c r="P949" s="122"/>
      <c r="Q949" s="122"/>
      <c r="R949" s="122"/>
      <c r="S949" s="122"/>
      <c r="T949" s="122"/>
      <c r="U949" s="122"/>
      <c r="V949" s="122"/>
      <c r="W949" s="122"/>
      <c r="X949" s="122"/>
      <c r="Y949" s="122"/>
      <c r="Z949" s="122"/>
    </row>
    <row r="950" spans="1:26" ht="12.75" customHeight="1" x14ac:dyDescent="0.2">
      <c r="A950" s="122"/>
      <c r="B950" s="122"/>
      <c r="C950" s="122"/>
      <c r="D950" s="122"/>
      <c r="E950" s="122"/>
      <c r="F950" s="122"/>
      <c r="G950" s="122"/>
      <c r="H950" s="122"/>
      <c r="I950" s="122"/>
      <c r="J950" s="122"/>
      <c r="K950" s="122"/>
      <c r="L950" s="122"/>
      <c r="M950" s="122"/>
      <c r="N950" s="122"/>
      <c r="O950" s="122"/>
      <c r="P950" s="122"/>
      <c r="Q950" s="122"/>
      <c r="R950" s="122"/>
      <c r="S950" s="122"/>
      <c r="T950" s="122"/>
      <c r="U950" s="122"/>
      <c r="V950" s="122"/>
      <c r="W950" s="122"/>
      <c r="X950" s="122"/>
      <c r="Y950" s="122"/>
      <c r="Z950" s="122"/>
    </row>
    <row r="951" spans="1:26" ht="12.75" customHeight="1" x14ac:dyDescent="0.2">
      <c r="A951" s="122"/>
      <c r="B951" s="122"/>
      <c r="C951" s="122"/>
      <c r="D951" s="12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row>
    <row r="952" spans="1:26" ht="12.75" customHeight="1" x14ac:dyDescent="0.2">
      <c r="A952" s="122"/>
      <c r="B952" s="122"/>
      <c r="C952" s="122"/>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row>
    <row r="953" spans="1:26" ht="12.75" customHeight="1" x14ac:dyDescent="0.2">
      <c r="A953" s="122"/>
      <c r="B953" s="122"/>
      <c r="C953" s="122"/>
      <c r="D953" s="12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row>
    <row r="954" spans="1:26" ht="12.75" customHeight="1" x14ac:dyDescent="0.2">
      <c r="A954" s="122"/>
      <c r="B954" s="122"/>
      <c r="C954" s="122"/>
      <c r="D954" s="12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row>
    <row r="955" spans="1:26" ht="12.75" customHeight="1" x14ac:dyDescent="0.2">
      <c r="A955" s="122"/>
      <c r="B955" s="122"/>
      <c r="C955" s="122"/>
      <c r="D955" s="12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row>
    <row r="956" spans="1:26" ht="12.75" customHeight="1" x14ac:dyDescent="0.2">
      <c r="A956" s="122"/>
      <c r="B956" s="122"/>
      <c r="C956" s="122"/>
      <c r="D956" s="12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row>
    <row r="957" spans="1:26" ht="12.75" customHeight="1" x14ac:dyDescent="0.2">
      <c r="A957" s="122"/>
      <c r="B957" s="122"/>
      <c r="C957" s="122"/>
      <c r="D957" s="122"/>
      <c r="E957" s="122"/>
      <c r="F957" s="122"/>
      <c r="G957" s="122"/>
      <c r="H957" s="122"/>
      <c r="I957" s="122"/>
      <c r="J957" s="122"/>
      <c r="K957" s="122"/>
      <c r="L957" s="122"/>
      <c r="M957" s="122"/>
      <c r="N957" s="122"/>
      <c r="O957" s="122"/>
      <c r="P957" s="122"/>
      <c r="Q957" s="122"/>
      <c r="R957" s="122"/>
      <c r="S957" s="122"/>
      <c r="T957" s="122"/>
      <c r="U957" s="122"/>
      <c r="V957" s="122"/>
      <c r="W957" s="122"/>
      <c r="X957" s="122"/>
      <c r="Y957" s="122"/>
      <c r="Z957" s="122"/>
    </row>
    <row r="958" spans="1:26" ht="12.75" customHeight="1" x14ac:dyDescent="0.2">
      <c r="A958" s="122"/>
      <c r="B958" s="122"/>
      <c r="C958" s="122"/>
      <c r="D958" s="122"/>
      <c r="E958" s="122"/>
      <c r="F958" s="122"/>
      <c r="G958" s="122"/>
      <c r="H958" s="122"/>
      <c r="I958" s="122"/>
      <c r="J958" s="122"/>
      <c r="K958" s="122"/>
      <c r="L958" s="122"/>
      <c r="M958" s="122"/>
      <c r="N958" s="122"/>
      <c r="O958" s="122"/>
      <c r="P958" s="122"/>
      <c r="Q958" s="122"/>
      <c r="R958" s="122"/>
      <c r="S958" s="122"/>
      <c r="T958" s="122"/>
      <c r="U958" s="122"/>
      <c r="V958" s="122"/>
      <c r="W958" s="122"/>
      <c r="X958" s="122"/>
      <c r="Y958" s="122"/>
      <c r="Z958" s="122"/>
    </row>
    <row r="959" spans="1:26" ht="12.75" customHeight="1" x14ac:dyDescent="0.2">
      <c r="A959" s="122"/>
      <c r="B959" s="122"/>
      <c r="C959" s="122"/>
      <c r="D959" s="122"/>
      <c r="E959" s="122"/>
      <c r="F959" s="122"/>
      <c r="G959" s="122"/>
      <c r="H959" s="122"/>
      <c r="I959" s="122"/>
      <c r="J959" s="122"/>
      <c r="K959" s="122"/>
      <c r="L959" s="122"/>
      <c r="M959" s="122"/>
      <c r="N959" s="122"/>
      <c r="O959" s="122"/>
      <c r="P959" s="122"/>
      <c r="Q959" s="122"/>
      <c r="R959" s="122"/>
      <c r="S959" s="122"/>
      <c r="T959" s="122"/>
      <c r="U959" s="122"/>
      <c r="V959" s="122"/>
      <c r="W959" s="122"/>
      <c r="X959" s="122"/>
      <c r="Y959" s="122"/>
      <c r="Z959" s="122"/>
    </row>
    <row r="960" spans="1:26" ht="12.75" customHeight="1" x14ac:dyDescent="0.2">
      <c r="A960" s="122"/>
      <c r="B960" s="122"/>
      <c r="C960" s="122"/>
      <c r="D960" s="122"/>
      <c r="E960" s="122"/>
      <c r="F960" s="122"/>
      <c r="G960" s="122"/>
      <c r="H960" s="122"/>
      <c r="I960" s="122"/>
      <c r="J960" s="122"/>
      <c r="K960" s="122"/>
      <c r="L960" s="122"/>
      <c r="M960" s="122"/>
      <c r="N960" s="122"/>
      <c r="O960" s="122"/>
      <c r="P960" s="122"/>
      <c r="Q960" s="122"/>
      <c r="R960" s="122"/>
      <c r="S960" s="122"/>
      <c r="T960" s="122"/>
      <c r="U960" s="122"/>
      <c r="V960" s="122"/>
      <c r="W960" s="122"/>
      <c r="X960" s="122"/>
      <c r="Y960" s="122"/>
      <c r="Z960" s="122"/>
    </row>
    <row r="961" spans="1:26" ht="12.75" customHeight="1" x14ac:dyDescent="0.2">
      <c r="A961" s="122"/>
      <c r="B961" s="122"/>
      <c r="C961" s="122"/>
      <c r="D961" s="12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row>
    <row r="962" spans="1:26" ht="12.75" customHeight="1" x14ac:dyDescent="0.2">
      <c r="A962" s="122"/>
      <c r="B962" s="122"/>
      <c r="C962" s="122"/>
      <c r="D962" s="12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row>
    <row r="963" spans="1:26" ht="12.75" customHeight="1" x14ac:dyDescent="0.2">
      <c r="A963" s="122"/>
      <c r="B963" s="122"/>
      <c r="C963" s="122"/>
      <c r="D963" s="12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row>
    <row r="964" spans="1:26" ht="12.75" customHeight="1" x14ac:dyDescent="0.2">
      <c r="A964" s="122"/>
      <c r="B964" s="122"/>
      <c r="C964" s="122"/>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row>
    <row r="965" spans="1:26" ht="12.75" customHeight="1" x14ac:dyDescent="0.2">
      <c r="A965" s="122"/>
      <c r="B965" s="122"/>
      <c r="C965" s="122"/>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row>
    <row r="966" spans="1:26" ht="12.75" customHeight="1" x14ac:dyDescent="0.2">
      <c r="A966" s="122"/>
      <c r="B966" s="122"/>
      <c r="C966" s="122"/>
      <c r="D966" s="12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row>
    <row r="967" spans="1:26" ht="12.75" customHeight="1" x14ac:dyDescent="0.2">
      <c r="A967" s="122"/>
      <c r="B967" s="122"/>
      <c r="C967" s="122"/>
      <c r="D967" s="12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2"/>
    </row>
    <row r="968" spans="1:26" ht="12.75" customHeight="1" x14ac:dyDescent="0.2">
      <c r="A968" s="122"/>
      <c r="B968" s="122"/>
      <c r="C968" s="122"/>
      <c r="D968" s="122"/>
      <c r="E968" s="122"/>
      <c r="F968" s="122"/>
      <c r="G968" s="122"/>
      <c r="H968" s="122"/>
      <c r="I968" s="122"/>
      <c r="J968" s="122"/>
      <c r="K968" s="122"/>
      <c r="L968" s="122"/>
      <c r="M968" s="122"/>
      <c r="N968" s="122"/>
      <c r="O968" s="122"/>
      <c r="P968" s="122"/>
      <c r="Q968" s="122"/>
      <c r="R968" s="122"/>
      <c r="S968" s="122"/>
      <c r="T968" s="122"/>
      <c r="U968" s="122"/>
      <c r="V968" s="122"/>
      <c r="W968" s="122"/>
      <c r="X968" s="122"/>
      <c r="Y968" s="122"/>
      <c r="Z968" s="122"/>
    </row>
    <row r="969" spans="1:26" ht="12.75" customHeight="1" x14ac:dyDescent="0.2">
      <c r="A969" s="122"/>
      <c r="B969" s="122"/>
      <c r="C969" s="122"/>
      <c r="D969" s="122"/>
      <c r="E969" s="122"/>
      <c r="F969" s="122"/>
      <c r="G969" s="122"/>
      <c r="H969" s="122"/>
      <c r="I969" s="122"/>
      <c r="J969" s="122"/>
      <c r="K969" s="122"/>
      <c r="L969" s="122"/>
      <c r="M969" s="122"/>
      <c r="N969" s="122"/>
      <c r="O969" s="122"/>
      <c r="P969" s="122"/>
      <c r="Q969" s="122"/>
      <c r="R969" s="122"/>
      <c r="S969" s="122"/>
      <c r="T969" s="122"/>
      <c r="U969" s="122"/>
      <c r="V969" s="122"/>
      <c r="W969" s="122"/>
      <c r="X969" s="122"/>
      <c r="Y969" s="122"/>
      <c r="Z969" s="122"/>
    </row>
    <row r="970" spans="1:26" ht="12.75" customHeight="1" x14ac:dyDescent="0.2">
      <c r="A970" s="122"/>
      <c r="B970" s="122"/>
      <c r="C970" s="122"/>
      <c r="D970" s="12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2"/>
    </row>
    <row r="971" spans="1:26" ht="12.75" customHeight="1" x14ac:dyDescent="0.2">
      <c r="A971" s="122"/>
      <c r="B971" s="122"/>
      <c r="C971" s="122"/>
      <c r="D971" s="122"/>
      <c r="E971" s="122"/>
      <c r="F971" s="122"/>
      <c r="G971" s="122"/>
      <c r="H971" s="122"/>
      <c r="I971" s="122"/>
      <c r="J971" s="122"/>
      <c r="K971" s="122"/>
      <c r="L971" s="122"/>
      <c r="M971" s="122"/>
      <c r="N971" s="122"/>
      <c r="O971" s="122"/>
      <c r="P971" s="122"/>
      <c r="Q971" s="122"/>
      <c r="R971" s="122"/>
      <c r="S971" s="122"/>
      <c r="T971" s="122"/>
      <c r="U971" s="122"/>
      <c r="V971" s="122"/>
      <c r="W971" s="122"/>
      <c r="X971" s="122"/>
      <c r="Y971" s="122"/>
      <c r="Z971" s="122"/>
    </row>
    <row r="972" spans="1:26" ht="12.75" customHeight="1" x14ac:dyDescent="0.2">
      <c r="A972" s="122"/>
      <c r="B972" s="122"/>
      <c r="C972" s="122"/>
      <c r="D972" s="122"/>
      <c r="E972" s="122"/>
      <c r="F972" s="122"/>
      <c r="G972" s="122"/>
      <c r="H972" s="122"/>
      <c r="I972" s="122"/>
      <c r="J972" s="122"/>
      <c r="K972" s="122"/>
      <c r="L972" s="122"/>
      <c r="M972" s="122"/>
      <c r="N972" s="122"/>
      <c r="O972" s="122"/>
      <c r="P972" s="122"/>
      <c r="Q972" s="122"/>
      <c r="R972" s="122"/>
      <c r="S972" s="122"/>
      <c r="T972" s="122"/>
      <c r="U972" s="122"/>
      <c r="V972" s="122"/>
      <c r="W972" s="122"/>
      <c r="X972" s="122"/>
      <c r="Y972" s="122"/>
      <c r="Z972" s="122"/>
    </row>
    <row r="973" spans="1:26" ht="12.75" customHeight="1" x14ac:dyDescent="0.2">
      <c r="A973" s="122"/>
      <c r="B973" s="122"/>
      <c r="C973" s="122"/>
      <c r="D973" s="122"/>
      <c r="E973" s="122"/>
      <c r="F973" s="122"/>
      <c r="G973" s="122"/>
      <c r="H973" s="122"/>
      <c r="I973" s="122"/>
      <c r="J973" s="122"/>
      <c r="K973" s="122"/>
      <c r="L973" s="122"/>
      <c r="M973" s="122"/>
      <c r="N973" s="122"/>
      <c r="O973" s="122"/>
      <c r="P973" s="122"/>
      <c r="Q973" s="122"/>
      <c r="R973" s="122"/>
      <c r="S973" s="122"/>
      <c r="T973" s="122"/>
      <c r="U973" s="122"/>
      <c r="V973" s="122"/>
      <c r="W973" s="122"/>
      <c r="X973" s="122"/>
      <c r="Y973" s="122"/>
      <c r="Z973" s="122"/>
    </row>
    <row r="974" spans="1:26" ht="12.75" customHeight="1" x14ac:dyDescent="0.2">
      <c r="A974" s="122"/>
      <c r="B974" s="122"/>
      <c r="C974" s="122"/>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2"/>
    </row>
    <row r="975" spans="1:26" ht="12.75" customHeight="1" x14ac:dyDescent="0.2">
      <c r="A975" s="122"/>
      <c r="B975" s="122"/>
      <c r="C975" s="122"/>
      <c r="D975" s="122"/>
      <c r="E975" s="122"/>
      <c r="F975" s="122"/>
      <c r="G975" s="122"/>
      <c r="H975" s="122"/>
      <c r="I975" s="122"/>
      <c r="J975" s="122"/>
      <c r="K975" s="122"/>
      <c r="L975" s="122"/>
      <c r="M975" s="122"/>
      <c r="N975" s="122"/>
      <c r="O975" s="122"/>
      <c r="P975" s="122"/>
      <c r="Q975" s="122"/>
      <c r="R975" s="122"/>
      <c r="S975" s="122"/>
      <c r="T975" s="122"/>
      <c r="U975" s="122"/>
      <c r="V975" s="122"/>
      <c r="W975" s="122"/>
      <c r="X975" s="122"/>
      <c r="Y975" s="122"/>
      <c r="Z975" s="122"/>
    </row>
    <row r="976" spans="1:26" ht="12.75" customHeight="1" x14ac:dyDescent="0.2">
      <c r="A976" s="122"/>
      <c r="B976" s="122"/>
      <c r="C976" s="122"/>
      <c r="D976" s="122"/>
      <c r="E976" s="122"/>
      <c r="F976" s="122"/>
      <c r="G976" s="122"/>
      <c r="H976" s="122"/>
      <c r="I976" s="122"/>
      <c r="J976" s="122"/>
      <c r="K976" s="122"/>
      <c r="L976" s="122"/>
      <c r="M976" s="122"/>
      <c r="N976" s="122"/>
      <c r="O976" s="122"/>
      <c r="P976" s="122"/>
      <c r="Q976" s="122"/>
      <c r="R976" s="122"/>
      <c r="S976" s="122"/>
      <c r="T976" s="122"/>
      <c r="U976" s="122"/>
      <c r="V976" s="122"/>
      <c r="W976" s="122"/>
      <c r="X976" s="122"/>
      <c r="Y976" s="122"/>
      <c r="Z976" s="122"/>
    </row>
    <row r="977" spans="1:26" ht="12.75" customHeight="1" x14ac:dyDescent="0.2">
      <c r="A977" s="122"/>
      <c r="B977" s="122"/>
      <c r="C977" s="122"/>
      <c r="D977" s="122"/>
      <c r="E977" s="122"/>
      <c r="F977" s="122"/>
      <c r="G977" s="122"/>
      <c r="H977" s="122"/>
      <c r="I977" s="122"/>
      <c r="J977" s="122"/>
      <c r="K977" s="122"/>
      <c r="L977" s="122"/>
      <c r="M977" s="122"/>
      <c r="N977" s="122"/>
      <c r="O977" s="122"/>
      <c r="P977" s="122"/>
      <c r="Q977" s="122"/>
      <c r="R977" s="122"/>
      <c r="S977" s="122"/>
      <c r="T977" s="122"/>
      <c r="U977" s="122"/>
      <c r="V977" s="122"/>
      <c r="W977" s="122"/>
      <c r="X977" s="122"/>
      <c r="Y977" s="122"/>
      <c r="Z977" s="122"/>
    </row>
    <row r="978" spans="1:26" ht="12.75" customHeight="1" x14ac:dyDescent="0.2">
      <c r="A978" s="122"/>
      <c r="B978" s="122"/>
      <c r="C978" s="122"/>
      <c r="D978" s="12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2"/>
    </row>
    <row r="979" spans="1:26" ht="12.75" customHeight="1" x14ac:dyDescent="0.2">
      <c r="A979" s="122"/>
      <c r="B979" s="122"/>
      <c r="C979" s="122"/>
      <c r="D979" s="122"/>
      <c r="E979" s="122"/>
      <c r="F979" s="122"/>
      <c r="G979" s="122"/>
      <c r="H979" s="122"/>
      <c r="I979" s="122"/>
      <c r="J979" s="122"/>
      <c r="K979" s="122"/>
      <c r="L979" s="122"/>
      <c r="M979" s="122"/>
      <c r="N979" s="122"/>
      <c r="O979" s="122"/>
      <c r="P979" s="122"/>
      <c r="Q979" s="122"/>
      <c r="R979" s="122"/>
      <c r="S979" s="122"/>
      <c r="T979" s="122"/>
      <c r="U979" s="122"/>
      <c r="V979" s="122"/>
      <c r="W979" s="122"/>
      <c r="X979" s="122"/>
      <c r="Y979" s="122"/>
      <c r="Z979" s="122"/>
    </row>
    <row r="980" spans="1:26" ht="12.75" customHeight="1" x14ac:dyDescent="0.2">
      <c r="A980" s="122"/>
      <c r="B980" s="122"/>
      <c r="C980" s="122"/>
      <c r="D980" s="122"/>
      <c r="E980" s="122"/>
      <c r="F980" s="122"/>
      <c r="G980" s="122"/>
      <c r="H980" s="122"/>
      <c r="I980" s="122"/>
      <c r="J980" s="122"/>
      <c r="K980" s="122"/>
      <c r="L980" s="122"/>
      <c r="M980" s="122"/>
      <c r="N980" s="122"/>
      <c r="O980" s="122"/>
      <c r="P980" s="122"/>
      <c r="Q980" s="122"/>
      <c r="R980" s="122"/>
      <c r="S980" s="122"/>
      <c r="T980" s="122"/>
      <c r="U980" s="122"/>
      <c r="V980" s="122"/>
      <c r="W980" s="122"/>
      <c r="X980" s="122"/>
      <c r="Y980" s="122"/>
      <c r="Z980" s="122"/>
    </row>
    <row r="981" spans="1:26" ht="12.75" customHeight="1" x14ac:dyDescent="0.2">
      <c r="A981" s="122"/>
      <c r="B981" s="122"/>
      <c r="C981" s="122"/>
      <c r="D981" s="122"/>
      <c r="E981" s="122"/>
      <c r="F981" s="122"/>
      <c r="G981" s="122"/>
      <c r="H981" s="122"/>
      <c r="I981" s="122"/>
      <c r="J981" s="122"/>
      <c r="K981" s="122"/>
      <c r="L981" s="122"/>
      <c r="M981" s="122"/>
      <c r="N981" s="122"/>
      <c r="O981" s="122"/>
      <c r="P981" s="122"/>
      <c r="Q981" s="122"/>
      <c r="R981" s="122"/>
      <c r="S981" s="122"/>
      <c r="T981" s="122"/>
      <c r="U981" s="122"/>
      <c r="V981" s="122"/>
      <c r="W981" s="122"/>
      <c r="X981" s="122"/>
      <c r="Y981" s="122"/>
      <c r="Z981" s="122"/>
    </row>
    <row r="982" spans="1:26" ht="12.75" customHeight="1" x14ac:dyDescent="0.2">
      <c r="A982" s="122"/>
      <c r="B982" s="122"/>
      <c r="C982" s="122"/>
      <c r="D982" s="122"/>
      <c r="E982" s="122"/>
      <c r="F982" s="122"/>
      <c r="G982" s="122"/>
      <c r="H982" s="122"/>
      <c r="I982" s="122"/>
      <c r="J982" s="122"/>
      <c r="K982" s="122"/>
      <c r="L982" s="122"/>
      <c r="M982" s="122"/>
      <c r="N982" s="122"/>
      <c r="O982" s="122"/>
      <c r="P982" s="122"/>
      <c r="Q982" s="122"/>
      <c r="R982" s="122"/>
      <c r="S982" s="122"/>
      <c r="T982" s="122"/>
      <c r="U982" s="122"/>
      <c r="V982" s="122"/>
      <c r="W982" s="122"/>
      <c r="X982" s="122"/>
      <c r="Y982" s="122"/>
      <c r="Z982" s="122"/>
    </row>
    <row r="983" spans="1:26" ht="12.75" customHeight="1" x14ac:dyDescent="0.2">
      <c r="A983" s="122"/>
      <c r="B983" s="122"/>
      <c r="C983" s="122"/>
      <c r="D983" s="122"/>
      <c r="E983" s="122"/>
      <c r="F983" s="122"/>
      <c r="G983" s="122"/>
      <c r="H983" s="122"/>
      <c r="I983" s="122"/>
      <c r="J983" s="122"/>
      <c r="K983" s="122"/>
      <c r="L983" s="122"/>
      <c r="M983" s="122"/>
      <c r="N983" s="122"/>
      <c r="O983" s="122"/>
      <c r="P983" s="122"/>
      <c r="Q983" s="122"/>
      <c r="R983" s="122"/>
      <c r="S983" s="122"/>
      <c r="T983" s="122"/>
      <c r="U983" s="122"/>
      <c r="V983" s="122"/>
      <c r="W983" s="122"/>
      <c r="X983" s="122"/>
      <c r="Y983" s="122"/>
      <c r="Z983" s="122"/>
    </row>
    <row r="984" spans="1:26" ht="12.75" customHeight="1" x14ac:dyDescent="0.2">
      <c r="A984" s="122"/>
      <c r="B984" s="122"/>
      <c r="C984" s="122"/>
      <c r="D984" s="122"/>
      <c r="E984" s="122"/>
      <c r="F984" s="122"/>
      <c r="G984" s="122"/>
      <c r="H984" s="122"/>
      <c r="I984" s="122"/>
      <c r="J984" s="122"/>
      <c r="K984" s="122"/>
      <c r="L984" s="122"/>
      <c r="M984" s="122"/>
      <c r="N984" s="122"/>
      <c r="O984" s="122"/>
      <c r="P984" s="122"/>
      <c r="Q984" s="122"/>
      <c r="R984" s="122"/>
      <c r="S984" s="122"/>
      <c r="T984" s="122"/>
      <c r="U984" s="122"/>
      <c r="V984" s="122"/>
      <c r="W984" s="122"/>
      <c r="X984" s="122"/>
      <c r="Y984" s="122"/>
      <c r="Z984" s="122"/>
    </row>
    <row r="985" spans="1:26" ht="12.75" customHeight="1" x14ac:dyDescent="0.2">
      <c r="A985" s="122"/>
      <c r="B985" s="122"/>
      <c r="C985" s="122"/>
      <c r="D985" s="122"/>
      <c r="E985" s="122"/>
      <c r="F985" s="122"/>
      <c r="G985" s="122"/>
      <c r="H985" s="122"/>
      <c r="I985" s="122"/>
      <c r="J985" s="122"/>
      <c r="K985" s="122"/>
      <c r="L985" s="122"/>
      <c r="M985" s="122"/>
      <c r="N985" s="122"/>
      <c r="O985" s="122"/>
      <c r="P985" s="122"/>
      <c r="Q985" s="122"/>
      <c r="R985" s="122"/>
      <c r="S985" s="122"/>
      <c r="T985" s="122"/>
      <c r="U985" s="122"/>
      <c r="V985" s="122"/>
      <c r="W985" s="122"/>
      <c r="X985" s="122"/>
      <c r="Y985" s="122"/>
      <c r="Z985" s="122"/>
    </row>
    <row r="986" spans="1:26" ht="12.75" customHeight="1" x14ac:dyDescent="0.2">
      <c r="A986" s="122"/>
      <c r="B986" s="122"/>
      <c r="C986" s="122"/>
      <c r="D986" s="122"/>
      <c r="E986" s="122"/>
      <c r="F986" s="122"/>
      <c r="G986" s="122"/>
      <c r="H986" s="122"/>
      <c r="I986" s="122"/>
      <c r="J986" s="122"/>
      <c r="K986" s="122"/>
      <c r="L986" s="122"/>
      <c r="M986" s="122"/>
      <c r="N986" s="122"/>
      <c r="O986" s="122"/>
      <c r="P986" s="122"/>
      <c r="Q986" s="122"/>
      <c r="R986" s="122"/>
      <c r="S986" s="122"/>
      <c r="T986" s="122"/>
      <c r="U986" s="122"/>
      <c r="V986" s="122"/>
      <c r="W986" s="122"/>
      <c r="X986" s="122"/>
      <c r="Y986" s="122"/>
      <c r="Z986" s="122"/>
    </row>
    <row r="987" spans="1:26" ht="12.75" customHeight="1" x14ac:dyDescent="0.2">
      <c r="A987" s="122"/>
      <c r="B987" s="122"/>
      <c r="C987" s="122"/>
      <c r="D987" s="122"/>
      <c r="E987" s="122"/>
      <c r="F987" s="122"/>
      <c r="G987" s="122"/>
      <c r="H987" s="122"/>
      <c r="I987" s="122"/>
      <c r="J987" s="122"/>
      <c r="K987" s="122"/>
      <c r="L987" s="122"/>
      <c r="M987" s="122"/>
      <c r="N987" s="122"/>
      <c r="O987" s="122"/>
      <c r="P987" s="122"/>
      <c r="Q987" s="122"/>
      <c r="R987" s="122"/>
      <c r="S987" s="122"/>
      <c r="T987" s="122"/>
      <c r="U987" s="122"/>
      <c r="V987" s="122"/>
      <c r="W987" s="122"/>
      <c r="X987" s="122"/>
      <c r="Y987" s="122"/>
      <c r="Z987" s="122"/>
    </row>
    <row r="988" spans="1:26" ht="12.75" customHeight="1" x14ac:dyDescent="0.2">
      <c r="A988" s="122"/>
      <c r="B988" s="122"/>
      <c r="C988" s="122"/>
      <c r="D988" s="122"/>
      <c r="E988" s="122"/>
      <c r="F988" s="122"/>
      <c r="G988" s="122"/>
      <c r="H988" s="122"/>
      <c r="I988" s="122"/>
      <c r="J988" s="122"/>
      <c r="K988" s="122"/>
      <c r="L988" s="122"/>
      <c r="M988" s="122"/>
      <c r="N988" s="122"/>
      <c r="O988" s="122"/>
      <c r="P988" s="122"/>
      <c r="Q988" s="122"/>
      <c r="R988" s="122"/>
      <c r="S988" s="122"/>
      <c r="T988" s="122"/>
      <c r="U988" s="122"/>
      <c r="V988" s="122"/>
      <c r="W988" s="122"/>
      <c r="X988" s="122"/>
      <c r="Y988" s="122"/>
      <c r="Z988" s="122"/>
    </row>
    <row r="989" spans="1:26" ht="12.75" customHeight="1" x14ac:dyDescent="0.2">
      <c r="A989" s="122"/>
      <c r="B989" s="122"/>
      <c r="C989" s="122"/>
      <c r="D989" s="122"/>
      <c r="E989" s="122"/>
      <c r="F989" s="122"/>
      <c r="G989" s="122"/>
      <c r="H989" s="122"/>
      <c r="I989" s="122"/>
      <c r="J989" s="122"/>
      <c r="K989" s="122"/>
      <c r="L989" s="122"/>
      <c r="M989" s="122"/>
      <c r="N989" s="122"/>
      <c r="O989" s="122"/>
      <c r="P989" s="122"/>
      <c r="Q989" s="122"/>
      <c r="R989" s="122"/>
      <c r="S989" s="122"/>
      <c r="T989" s="122"/>
      <c r="U989" s="122"/>
      <c r="V989" s="122"/>
      <c r="W989" s="122"/>
      <c r="X989" s="122"/>
      <c r="Y989" s="122"/>
      <c r="Z989" s="122"/>
    </row>
    <row r="990" spans="1:26" ht="12.75" customHeight="1" x14ac:dyDescent="0.2">
      <c r="A990" s="122"/>
      <c r="B990" s="122"/>
      <c r="C990" s="122"/>
      <c r="D990" s="122"/>
      <c r="E990" s="122"/>
      <c r="F990" s="122"/>
      <c r="G990" s="122"/>
      <c r="H990" s="122"/>
      <c r="I990" s="122"/>
      <c r="J990" s="122"/>
      <c r="K990" s="122"/>
      <c r="L990" s="122"/>
      <c r="M990" s="122"/>
      <c r="N990" s="122"/>
      <c r="O990" s="122"/>
      <c r="P990" s="122"/>
      <c r="Q990" s="122"/>
      <c r="R990" s="122"/>
      <c r="S990" s="122"/>
      <c r="T990" s="122"/>
      <c r="U990" s="122"/>
      <c r="V990" s="122"/>
      <c r="W990" s="122"/>
      <c r="X990" s="122"/>
      <c r="Y990" s="122"/>
      <c r="Z990" s="122"/>
    </row>
    <row r="991" spans="1:26" ht="12.75" customHeight="1" x14ac:dyDescent="0.2">
      <c r="A991" s="122"/>
      <c r="B991" s="122"/>
      <c r="C991" s="122"/>
      <c r="D991" s="122"/>
      <c r="E991" s="122"/>
      <c r="F991" s="122"/>
      <c r="G991" s="122"/>
      <c r="H991" s="122"/>
      <c r="I991" s="122"/>
      <c r="J991" s="122"/>
      <c r="K991" s="122"/>
      <c r="L991" s="122"/>
      <c r="M991" s="122"/>
      <c r="N991" s="122"/>
      <c r="O991" s="122"/>
      <c r="P991" s="122"/>
      <c r="Q991" s="122"/>
      <c r="R991" s="122"/>
      <c r="S991" s="122"/>
      <c r="T991" s="122"/>
      <c r="U991" s="122"/>
      <c r="V991" s="122"/>
      <c r="W991" s="122"/>
      <c r="X991" s="122"/>
      <c r="Y991" s="122"/>
      <c r="Z991" s="122"/>
    </row>
    <row r="992" spans="1:26" ht="12.75" customHeight="1" x14ac:dyDescent="0.2">
      <c r="A992" s="122"/>
      <c r="B992" s="122"/>
      <c r="C992" s="122"/>
      <c r="D992" s="122"/>
      <c r="E992" s="122"/>
      <c r="F992" s="122"/>
      <c r="G992" s="122"/>
      <c r="H992" s="122"/>
      <c r="I992" s="122"/>
      <c r="J992" s="122"/>
      <c r="K992" s="122"/>
      <c r="L992" s="122"/>
      <c r="M992" s="122"/>
      <c r="N992" s="122"/>
      <c r="O992" s="122"/>
      <c r="P992" s="122"/>
      <c r="Q992" s="122"/>
      <c r="R992" s="122"/>
      <c r="S992" s="122"/>
      <c r="T992" s="122"/>
      <c r="U992" s="122"/>
      <c r="V992" s="122"/>
      <c r="W992" s="122"/>
      <c r="X992" s="122"/>
      <c r="Y992" s="122"/>
      <c r="Z992" s="122"/>
    </row>
    <row r="993" spans="1:26" ht="12.75" customHeight="1" x14ac:dyDescent="0.2">
      <c r="A993" s="122"/>
      <c r="B993" s="122"/>
      <c r="C993" s="122"/>
      <c r="D993" s="122"/>
      <c r="E993" s="122"/>
      <c r="F993" s="122"/>
      <c r="G993" s="122"/>
      <c r="H993" s="122"/>
      <c r="I993" s="122"/>
      <c r="J993" s="122"/>
      <c r="K993" s="122"/>
      <c r="L993" s="122"/>
      <c r="M993" s="122"/>
      <c r="N993" s="122"/>
      <c r="O993" s="122"/>
      <c r="P993" s="122"/>
      <c r="Q993" s="122"/>
      <c r="R993" s="122"/>
      <c r="S993" s="122"/>
      <c r="T993" s="122"/>
      <c r="U993" s="122"/>
      <c r="V993" s="122"/>
      <c r="W993" s="122"/>
      <c r="X993" s="122"/>
      <c r="Y993" s="122"/>
      <c r="Z993" s="122"/>
    </row>
    <row r="994" spans="1:26" ht="12.75" customHeight="1" x14ac:dyDescent="0.2">
      <c r="A994" s="122"/>
      <c r="B994" s="122"/>
      <c r="C994" s="122"/>
      <c r="D994" s="122"/>
      <c r="E994" s="122"/>
      <c r="F994" s="122"/>
      <c r="G994" s="122"/>
      <c r="H994" s="122"/>
      <c r="I994" s="122"/>
      <c r="J994" s="122"/>
      <c r="K994" s="122"/>
      <c r="L994" s="122"/>
      <c r="M994" s="122"/>
      <c r="N994" s="122"/>
      <c r="O994" s="122"/>
      <c r="P994" s="122"/>
      <c r="Q994" s="122"/>
      <c r="R994" s="122"/>
      <c r="S994" s="122"/>
      <c r="T994" s="122"/>
      <c r="U994" s="122"/>
      <c r="V994" s="122"/>
      <c r="W994" s="122"/>
      <c r="X994" s="122"/>
      <c r="Y994" s="122"/>
      <c r="Z994" s="122"/>
    </row>
    <row r="995" spans="1:26" ht="12.75" customHeight="1" x14ac:dyDescent="0.2">
      <c r="A995" s="122"/>
      <c r="B995" s="122"/>
      <c r="C995" s="122"/>
      <c r="D995" s="122"/>
      <c r="E995" s="122"/>
      <c r="F995" s="122"/>
      <c r="G995" s="122"/>
      <c r="H995" s="122"/>
      <c r="I995" s="122"/>
      <c r="J995" s="122"/>
      <c r="K995" s="122"/>
      <c r="L995" s="122"/>
      <c r="M995" s="122"/>
      <c r="N995" s="122"/>
      <c r="O995" s="122"/>
      <c r="P995" s="122"/>
      <c r="Q995" s="122"/>
      <c r="R995" s="122"/>
      <c r="S995" s="122"/>
      <c r="T995" s="122"/>
      <c r="U995" s="122"/>
      <c r="V995" s="122"/>
      <c r="W995" s="122"/>
      <c r="X995" s="122"/>
      <c r="Y995" s="122"/>
      <c r="Z995" s="122"/>
    </row>
    <row r="996" spans="1:26" ht="12.75" customHeight="1" x14ac:dyDescent="0.2">
      <c r="A996" s="122"/>
      <c r="B996" s="122"/>
      <c r="C996" s="122"/>
      <c r="D996" s="122"/>
      <c r="E996" s="122"/>
      <c r="F996" s="122"/>
      <c r="G996" s="122"/>
      <c r="H996" s="122"/>
      <c r="I996" s="122"/>
      <c r="J996" s="122"/>
      <c r="K996" s="122"/>
      <c r="L996" s="122"/>
      <c r="M996" s="122"/>
      <c r="N996" s="122"/>
      <c r="O996" s="122"/>
      <c r="P996" s="122"/>
      <c r="Q996" s="122"/>
      <c r="R996" s="122"/>
      <c r="S996" s="122"/>
      <c r="T996" s="122"/>
      <c r="U996" s="122"/>
      <c r="V996" s="122"/>
      <c r="W996" s="122"/>
      <c r="X996" s="122"/>
      <c r="Y996" s="122"/>
      <c r="Z996" s="122"/>
    </row>
    <row r="997" spans="1:26" ht="12.75" customHeight="1" x14ac:dyDescent="0.2">
      <c r="A997" s="122"/>
      <c r="B997" s="122"/>
      <c r="C997" s="122"/>
      <c r="D997" s="122"/>
      <c r="E997" s="122"/>
      <c r="F997" s="122"/>
      <c r="G997" s="122"/>
      <c r="H997" s="122"/>
      <c r="I997" s="122"/>
      <c r="J997" s="122"/>
      <c r="K997" s="122"/>
      <c r="L997" s="122"/>
      <c r="M997" s="122"/>
      <c r="N997" s="122"/>
      <c r="O997" s="122"/>
      <c r="P997" s="122"/>
      <c r="Q997" s="122"/>
      <c r="R997" s="122"/>
      <c r="S997" s="122"/>
      <c r="T997" s="122"/>
      <c r="U997" s="122"/>
      <c r="V997" s="122"/>
      <c r="W997" s="122"/>
      <c r="X997" s="122"/>
      <c r="Y997" s="122"/>
      <c r="Z997" s="122"/>
    </row>
    <row r="998" spans="1:26" ht="12.75" customHeight="1" x14ac:dyDescent="0.2">
      <c r="A998" s="122"/>
      <c r="B998" s="122"/>
      <c r="C998" s="122"/>
      <c r="D998" s="122"/>
      <c r="E998" s="122"/>
      <c r="F998" s="122"/>
      <c r="G998" s="122"/>
      <c r="H998" s="122"/>
      <c r="I998" s="122"/>
      <c r="J998" s="122"/>
      <c r="K998" s="122"/>
      <c r="L998" s="122"/>
      <c r="M998" s="122"/>
      <c r="N998" s="122"/>
      <c r="O998" s="122"/>
      <c r="P998" s="122"/>
      <c r="Q998" s="122"/>
      <c r="R998" s="122"/>
      <c r="S998" s="122"/>
      <c r="T998" s="122"/>
      <c r="U998" s="122"/>
      <c r="V998" s="122"/>
      <c r="W998" s="122"/>
      <c r="X998" s="122"/>
      <c r="Y998" s="122"/>
      <c r="Z998" s="122"/>
    </row>
    <row r="999" spans="1:26" ht="12.75" customHeight="1" x14ac:dyDescent="0.2">
      <c r="A999" s="122"/>
      <c r="B999" s="122"/>
      <c r="C999" s="122"/>
      <c r="D999" s="122"/>
      <c r="E999" s="122"/>
      <c r="F999" s="122"/>
      <c r="G999" s="122"/>
      <c r="H999" s="122"/>
      <c r="I999" s="122"/>
      <c r="J999" s="122"/>
      <c r="K999" s="122"/>
      <c r="L999" s="122"/>
      <c r="M999" s="122"/>
      <c r="N999" s="122"/>
      <c r="O999" s="122"/>
      <c r="P999" s="122"/>
      <c r="Q999" s="122"/>
      <c r="R999" s="122"/>
      <c r="S999" s="122"/>
      <c r="T999" s="122"/>
      <c r="U999" s="122"/>
      <c r="V999" s="122"/>
      <c r="W999" s="122"/>
      <c r="X999" s="122"/>
      <c r="Y999" s="122"/>
      <c r="Z999" s="122"/>
    </row>
    <row r="1000" spans="1:26" ht="12.75" customHeight="1" x14ac:dyDescent="0.2">
      <c r="A1000" s="122"/>
      <c r="B1000" s="122"/>
      <c r="C1000" s="122"/>
      <c r="D1000" s="122"/>
      <c r="E1000" s="122"/>
      <c r="F1000" s="122"/>
      <c r="G1000" s="122"/>
      <c r="H1000" s="122"/>
      <c r="I1000" s="122"/>
      <c r="J1000" s="122"/>
      <c r="K1000" s="122"/>
      <c r="L1000" s="122"/>
      <c r="M1000" s="122"/>
      <c r="N1000" s="122"/>
      <c r="O1000" s="122"/>
      <c r="P1000" s="122"/>
      <c r="Q1000" s="122"/>
      <c r="R1000" s="122"/>
      <c r="S1000" s="122"/>
      <c r="T1000" s="122"/>
      <c r="U1000" s="122"/>
      <c r="V1000" s="122"/>
      <c r="W1000" s="122"/>
      <c r="X1000" s="122"/>
      <c r="Y1000" s="122"/>
      <c r="Z1000" s="12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07" t="s">
        <v>202</v>
      </c>
      <c r="E2" s="107" t="s">
        <v>203</v>
      </c>
    </row>
    <row r="3" spans="2:5" x14ac:dyDescent="0.25">
      <c r="B3" s="107" t="s">
        <v>204</v>
      </c>
      <c r="E3" s="107" t="s">
        <v>96</v>
      </c>
    </row>
    <row r="4" spans="2:5" x14ac:dyDescent="0.25">
      <c r="B4" s="107" t="s">
        <v>205</v>
      </c>
      <c r="E4" s="107" t="s">
        <v>206</v>
      </c>
    </row>
    <row r="5" spans="2:5" x14ac:dyDescent="0.25">
      <c r="B5" s="107" t="s">
        <v>104</v>
      </c>
    </row>
    <row r="8" spans="2:5" x14ac:dyDescent="0.25">
      <c r="B8" s="107" t="s">
        <v>207</v>
      </c>
    </row>
    <row r="9" spans="2:5" x14ac:dyDescent="0.25">
      <c r="B9" s="107" t="s">
        <v>208</v>
      </c>
    </row>
    <row r="10" spans="2:5" x14ac:dyDescent="0.25">
      <c r="B10" s="107" t="s">
        <v>106</v>
      </c>
    </row>
    <row r="13" spans="2:5" x14ac:dyDescent="0.25">
      <c r="B13" s="107" t="s">
        <v>209</v>
      </c>
    </row>
    <row r="14" spans="2:5" x14ac:dyDescent="0.25">
      <c r="B14" s="107" t="s">
        <v>97</v>
      </c>
    </row>
    <row r="15" spans="2:5" x14ac:dyDescent="0.25">
      <c r="B15" s="107" t="s">
        <v>210</v>
      </c>
    </row>
    <row r="16" spans="2:5" x14ac:dyDescent="0.25">
      <c r="B16" s="107" t="s">
        <v>211</v>
      </c>
    </row>
    <row r="17" spans="2:2" x14ac:dyDescent="0.25">
      <c r="B17" s="107" t="s">
        <v>212</v>
      </c>
    </row>
    <row r="18" spans="2:2" x14ac:dyDescent="0.25">
      <c r="B18" s="107" t="s">
        <v>213</v>
      </c>
    </row>
    <row r="19" spans="2:2" x14ac:dyDescent="0.25">
      <c r="B19" s="107" t="s">
        <v>214</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6" ht="12.75" customHeight="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12.75" customHeight="1" x14ac:dyDescent="0.2">
      <c r="A3" s="138" t="s">
        <v>99</v>
      </c>
      <c r="B3" s="137"/>
      <c r="C3" s="137"/>
      <c r="D3" s="137"/>
      <c r="E3" s="137"/>
      <c r="F3" s="137"/>
      <c r="G3" s="137"/>
      <c r="H3" s="137"/>
      <c r="I3" s="137"/>
      <c r="J3" s="137"/>
      <c r="K3" s="137"/>
      <c r="L3" s="137"/>
      <c r="M3" s="137"/>
      <c r="N3" s="137"/>
      <c r="O3" s="137"/>
      <c r="P3" s="137"/>
      <c r="Q3" s="137"/>
      <c r="R3" s="137"/>
      <c r="S3" s="137"/>
      <c r="T3" s="137"/>
      <c r="U3" s="137"/>
      <c r="V3" s="137"/>
      <c r="W3" s="137"/>
      <c r="X3" s="137"/>
      <c r="Y3" s="137"/>
      <c r="Z3" s="137"/>
    </row>
    <row r="4" spans="1:26" ht="12.75" customHeight="1" x14ac:dyDescent="0.2">
      <c r="A4" s="138" t="s">
        <v>184</v>
      </c>
      <c r="B4" s="137"/>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1:26" ht="12.75" customHeight="1" x14ac:dyDescent="0.2">
      <c r="A5" s="138" t="s">
        <v>107</v>
      </c>
      <c r="B5" s="137"/>
      <c r="C5" s="137"/>
      <c r="D5" s="137"/>
      <c r="E5" s="137"/>
      <c r="F5" s="137"/>
      <c r="G5" s="137"/>
      <c r="H5" s="137"/>
      <c r="I5" s="137"/>
      <c r="J5" s="137"/>
      <c r="K5" s="137"/>
      <c r="L5" s="137"/>
      <c r="M5" s="137"/>
      <c r="N5" s="137"/>
      <c r="O5" s="137"/>
      <c r="P5" s="137"/>
      <c r="Q5" s="137"/>
      <c r="R5" s="137"/>
      <c r="S5" s="137"/>
      <c r="T5" s="137"/>
      <c r="U5" s="137"/>
      <c r="V5" s="137"/>
      <c r="W5" s="137"/>
      <c r="X5" s="137"/>
      <c r="Y5" s="137"/>
      <c r="Z5" s="137"/>
    </row>
    <row r="6" spans="1:26" ht="12.75" customHeight="1" x14ac:dyDescent="0.2">
      <c r="A6" s="138" t="s">
        <v>187</v>
      </c>
      <c r="B6" s="137"/>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1:26" ht="12.75" customHeight="1" x14ac:dyDescent="0.2">
      <c r="A7" s="138" t="s">
        <v>100</v>
      </c>
      <c r="B7" s="137"/>
      <c r="C7" s="137"/>
      <c r="D7" s="137"/>
      <c r="E7" s="137"/>
      <c r="F7" s="137"/>
      <c r="G7" s="137"/>
      <c r="H7" s="137"/>
      <c r="I7" s="137"/>
      <c r="J7" s="137"/>
      <c r="K7" s="137"/>
      <c r="L7" s="137"/>
      <c r="M7" s="137"/>
      <c r="N7" s="137"/>
      <c r="O7" s="137"/>
      <c r="P7" s="137"/>
      <c r="Q7" s="137"/>
      <c r="R7" s="137"/>
      <c r="S7" s="137"/>
      <c r="T7" s="137"/>
      <c r="U7" s="137"/>
      <c r="V7" s="137"/>
      <c r="W7" s="137"/>
      <c r="X7" s="137"/>
      <c r="Y7" s="137"/>
      <c r="Z7" s="137"/>
    </row>
    <row r="8" spans="1:26" ht="12.75" customHeight="1" x14ac:dyDescent="0.2">
      <c r="A8" s="138" t="s">
        <v>101</v>
      </c>
      <c r="B8" s="137"/>
      <c r="C8" s="137"/>
      <c r="D8" s="137"/>
      <c r="E8" s="137"/>
      <c r="F8" s="137"/>
      <c r="G8" s="137"/>
      <c r="H8" s="137"/>
      <c r="I8" s="137"/>
      <c r="J8" s="137"/>
      <c r="K8" s="137"/>
      <c r="L8" s="137"/>
      <c r="M8" s="137"/>
      <c r="N8" s="137"/>
      <c r="O8" s="137"/>
      <c r="P8" s="137"/>
      <c r="Q8" s="137"/>
      <c r="R8" s="137"/>
      <c r="S8" s="137"/>
      <c r="T8" s="137"/>
      <c r="U8" s="137"/>
      <c r="V8" s="137"/>
      <c r="W8" s="137"/>
      <c r="X8" s="137"/>
      <c r="Y8" s="137"/>
      <c r="Z8" s="137"/>
    </row>
    <row r="9" spans="1:26" ht="12.75" customHeight="1" x14ac:dyDescent="0.2">
      <c r="A9" s="138" t="s">
        <v>193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ht="12.75" customHeight="1" x14ac:dyDescent="0.2">
      <c r="A10" s="138" t="s">
        <v>102</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row>
    <row r="11" spans="1:26" ht="12.75" customHeight="1" x14ac:dyDescent="0.2">
      <c r="A11" s="138" t="s">
        <v>196</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row>
    <row r="12" spans="1:26" ht="12.75" customHeight="1" x14ac:dyDescent="0.2">
      <c r="A12" s="138" t="s">
        <v>215</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row>
    <row r="13" spans="1:26" ht="12.75" customHeight="1" x14ac:dyDescent="0.2">
      <c r="A13" s="138" t="s">
        <v>216</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ht="12.75" customHeight="1" x14ac:dyDescent="0.2">
      <c r="A14" s="138" t="s">
        <v>217</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ht="12.75" customHeight="1"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row>
    <row r="16" spans="1:26" ht="12.75" customHeight="1" x14ac:dyDescent="0.2">
      <c r="A16" s="138" t="s">
        <v>218</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row>
    <row r="17" spans="1:26" ht="12.75" customHeight="1" x14ac:dyDescent="0.2">
      <c r="A17" s="138" t="s">
        <v>202</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row>
    <row r="18" spans="1:26" ht="12.75" customHeight="1" x14ac:dyDescent="0.2">
      <c r="A18" s="138" t="s">
        <v>204</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row>
    <row r="19" spans="1:26" ht="12.75" customHeight="1"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row>
    <row r="20" spans="1:26" ht="12.75" customHeight="1" x14ac:dyDescent="0.2">
      <c r="A20" s="138" t="s">
        <v>208</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row>
    <row r="21" spans="1:26" ht="12.75" customHeight="1" x14ac:dyDescent="0.2">
      <c r="A21" s="138" t="s">
        <v>106</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1:26" ht="12.75" customHeight="1" x14ac:dyDescent="0.2">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row>
    <row r="23" spans="1:26" ht="12.75" customHeight="1" x14ac:dyDescent="0.2">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ht="12.75" customHeight="1" x14ac:dyDescent="0.2">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ht="12.75" customHeight="1"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ht="12.75" customHeight="1" x14ac:dyDescent="0.2">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ht="12.75" customHeight="1"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ht="12.75" customHeight="1" x14ac:dyDescent="0.2">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ht="12.75" customHeight="1"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ht="12.75" customHeight="1" x14ac:dyDescent="0.2">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ht="12.75" customHeight="1" x14ac:dyDescent="0.2">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ht="12.75" customHeight="1" x14ac:dyDescent="0.2">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ht="12.75" customHeight="1" x14ac:dyDescent="0.2">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ht="12.75" customHeight="1" x14ac:dyDescent="0.2">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ht="12.75" customHeight="1" x14ac:dyDescent="0.2">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ht="12.75" customHeight="1" x14ac:dyDescent="0.2">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ht="12.75" customHeight="1" x14ac:dyDescent="0.2">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ht="12.75" customHeight="1" x14ac:dyDescent="0.2">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ht="12.75" customHeight="1"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ht="12.75" customHeight="1"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ht="12.75" customHeight="1"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ht="12.75" customHeight="1" x14ac:dyDescent="0.2">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ht="12.75" customHeight="1"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ht="12.75" customHeight="1"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ht="12.75" customHeight="1"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ht="12.75" customHeight="1"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ht="12.75" customHeight="1" x14ac:dyDescent="0.2">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ht="12.75"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ht="12.75" customHeight="1" x14ac:dyDescent="0.2">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ht="12.75" customHeight="1" x14ac:dyDescent="0.2">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ht="12.75" customHeight="1"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ht="12.75" customHeight="1" x14ac:dyDescent="0.2">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ht="12.75" customHeight="1"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ht="12.75" customHeight="1" x14ac:dyDescent="0.2">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ht="12.75" customHeight="1" x14ac:dyDescent="0.2">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ht="12.75" customHeight="1" x14ac:dyDescent="0.2">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ht="12.75" customHeight="1" x14ac:dyDescent="0.2">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ht="12.75" customHeight="1"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ht="12.75" customHeight="1" x14ac:dyDescent="0.2">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ht="12.75" customHeight="1" x14ac:dyDescent="0.2">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ht="12.75" customHeight="1" x14ac:dyDescent="0.2">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ht="12.75" customHeight="1" x14ac:dyDescent="0.2">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ht="12.75" customHeight="1" x14ac:dyDescent="0.2">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ht="12.75" customHeight="1" x14ac:dyDescent="0.2">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ht="12.75" customHeight="1"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ht="12.75" customHeight="1" x14ac:dyDescent="0.2">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ht="12.75" customHeight="1" x14ac:dyDescent="0.2">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ht="12.75" customHeight="1" x14ac:dyDescent="0.2">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ht="12.75" customHeight="1" x14ac:dyDescent="0.2">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ht="12.75" customHeight="1" x14ac:dyDescent="0.2">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ht="12.75" customHeight="1"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ht="12.75" customHeight="1" x14ac:dyDescent="0.2">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ht="12.75" customHeight="1" x14ac:dyDescent="0.2">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ht="12.75" customHeight="1" x14ac:dyDescent="0.2">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ht="12.75" customHeight="1" x14ac:dyDescent="0.2">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ht="12.75" customHeight="1" x14ac:dyDescent="0.2">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ht="12.75" customHeight="1" x14ac:dyDescent="0.2">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ht="12.75" customHeight="1" x14ac:dyDescent="0.2">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ht="12.75" customHeight="1"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ht="12.75" customHeight="1" x14ac:dyDescent="0.2">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ht="12.75" customHeight="1"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ht="12.75" customHeight="1" x14ac:dyDescent="0.2">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ht="12.75" customHeight="1" x14ac:dyDescent="0.2">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ht="12.75" customHeight="1" x14ac:dyDescent="0.2">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ht="12.75" customHeight="1" x14ac:dyDescent="0.2">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ht="12.75" customHeight="1"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ht="12.75" customHeight="1" x14ac:dyDescent="0.2">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ht="12.75" customHeight="1" x14ac:dyDescent="0.2">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ht="12.75" customHeight="1" x14ac:dyDescent="0.2">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ht="12.75" customHeight="1" x14ac:dyDescent="0.2">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ht="12.75" customHeight="1" x14ac:dyDescent="0.2">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ht="12.75" customHeight="1" x14ac:dyDescent="0.2">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ht="12.75" customHeight="1" x14ac:dyDescent="0.2">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ht="12.75" customHeight="1" x14ac:dyDescent="0.2">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ht="12.75" customHeight="1" x14ac:dyDescent="0.2">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ht="12.75" customHeight="1"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ht="12.75" customHeight="1" x14ac:dyDescent="0.2">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ht="12.75" customHeight="1" x14ac:dyDescent="0.2">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ht="12.75" customHeight="1" x14ac:dyDescent="0.2">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ht="12.75" customHeight="1" x14ac:dyDescent="0.2">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ht="12.75" customHeight="1" x14ac:dyDescent="0.2">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ht="12.75" customHeight="1" x14ac:dyDescent="0.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ht="12.75" customHeight="1" x14ac:dyDescent="0.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ht="12.75" customHeight="1" x14ac:dyDescent="0.2">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ht="12.75" customHeight="1" x14ac:dyDescent="0.2">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ht="12.75" customHeight="1" x14ac:dyDescent="0.2">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ht="12.75"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ht="12.75" customHeight="1" x14ac:dyDescent="0.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ht="12.75" customHeight="1" x14ac:dyDescent="0.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ht="12.75" customHeight="1"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ht="12.75" customHeight="1" x14ac:dyDescent="0.2">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ht="12.75" customHeight="1" x14ac:dyDescent="0.2">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ht="12.75" customHeight="1"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ht="12.75" customHeight="1" x14ac:dyDescent="0.2">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ht="12.75" customHeight="1" x14ac:dyDescent="0.2">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ht="12.75" customHeight="1" x14ac:dyDescent="0.2">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ht="12.75" customHeight="1" x14ac:dyDescent="0.2">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ht="12.75" customHeight="1" x14ac:dyDescent="0.2">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ht="12.75" customHeight="1"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ht="12.75" customHeight="1" x14ac:dyDescent="0.2">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ht="12.75" customHeight="1" x14ac:dyDescent="0.2">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ht="12.75" customHeight="1" x14ac:dyDescent="0.2">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ht="12.75" customHeight="1" x14ac:dyDescent="0.2">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ht="12.75" customHeight="1" x14ac:dyDescent="0.2">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ht="12.75" customHeight="1" x14ac:dyDescent="0.2">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ht="12.75" customHeight="1" x14ac:dyDescent="0.2">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ht="12.75" customHeight="1" x14ac:dyDescent="0.2">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ht="12.75" customHeight="1" x14ac:dyDescent="0.2">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ht="12.75" customHeight="1" x14ac:dyDescent="0.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ht="12.75" customHeight="1" x14ac:dyDescent="0.2">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ht="12.75" customHeight="1" x14ac:dyDescent="0.2">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ht="12.75" customHeight="1" x14ac:dyDescent="0.2">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ht="12.75" customHeight="1" x14ac:dyDescent="0.2">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ht="12.75" customHeight="1" x14ac:dyDescent="0.2">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ht="12.75" customHeight="1" x14ac:dyDescent="0.2">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ht="12.75" customHeight="1" x14ac:dyDescent="0.2">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ht="12.75" customHeight="1" x14ac:dyDescent="0.2">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ht="12.75" customHeight="1" x14ac:dyDescent="0.2">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ht="12.75" customHeight="1" x14ac:dyDescent="0.2">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ht="12.75" customHeight="1" x14ac:dyDescent="0.2">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ht="12.75" customHeight="1" x14ac:dyDescent="0.2">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ht="12.75" customHeight="1" x14ac:dyDescent="0.2">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ht="12.75" customHeight="1" x14ac:dyDescent="0.2">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ht="12.75" customHeight="1" x14ac:dyDescent="0.2">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ht="12.75" customHeight="1" x14ac:dyDescent="0.2">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ht="12.75" customHeight="1" x14ac:dyDescent="0.2">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ht="12.75" customHeight="1" x14ac:dyDescent="0.2">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ht="12.75" customHeight="1" x14ac:dyDescent="0.2">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ht="12.75" customHeight="1" x14ac:dyDescent="0.2">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ht="12.75" customHeight="1" x14ac:dyDescent="0.2">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ht="12.75" customHeight="1" x14ac:dyDescent="0.2">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ht="12.75" customHeight="1" x14ac:dyDescent="0.2">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ht="12.75" customHeight="1" x14ac:dyDescent="0.2">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ht="12.75" customHeight="1" x14ac:dyDescent="0.2">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ht="12.75" customHeight="1" x14ac:dyDescent="0.2">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ht="12.75" customHeight="1" x14ac:dyDescent="0.2">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ht="12.75" customHeight="1" x14ac:dyDescent="0.2">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ht="12.75" customHeight="1" x14ac:dyDescent="0.2">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ht="12.75" customHeight="1" x14ac:dyDescent="0.2">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ht="12.75" customHeight="1" x14ac:dyDescent="0.2">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ht="12.75" customHeight="1" x14ac:dyDescent="0.2">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ht="12.75" customHeight="1" x14ac:dyDescent="0.2">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ht="12.75" customHeight="1" x14ac:dyDescent="0.2">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ht="12.75" customHeight="1" x14ac:dyDescent="0.2">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ht="12.75" customHeight="1" x14ac:dyDescent="0.2">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ht="12.75" customHeight="1" x14ac:dyDescent="0.2">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ht="12.75" customHeight="1" x14ac:dyDescent="0.2">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ht="12.75" customHeight="1" x14ac:dyDescent="0.2">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ht="12.75" customHeight="1" x14ac:dyDescent="0.2">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ht="12.75" customHeight="1" x14ac:dyDescent="0.2">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ht="12.75" customHeight="1" x14ac:dyDescent="0.2">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ht="12.75" customHeight="1" x14ac:dyDescent="0.2">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ht="12.75" customHeight="1" x14ac:dyDescent="0.2">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ht="12.75" customHeight="1" x14ac:dyDescent="0.2">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ht="12.75" customHeight="1" x14ac:dyDescent="0.2">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ht="12.75" customHeight="1" x14ac:dyDescent="0.2">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ht="12.75" customHeight="1" x14ac:dyDescent="0.2">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ht="12.75" customHeight="1" x14ac:dyDescent="0.2">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ht="12.75" customHeight="1" x14ac:dyDescent="0.2">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ht="12.75" customHeight="1" x14ac:dyDescent="0.2">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ht="12.75" customHeight="1" x14ac:dyDescent="0.2">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ht="12.75" customHeight="1" x14ac:dyDescent="0.2">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ht="12.75" customHeight="1" x14ac:dyDescent="0.2">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ht="12.75" customHeight="1" x14ac:dyDescent="0.2">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ht="12.75" customHeight="1" x14ac:dyDescent="0.2">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ht="12.75" customHeight="1" x14ac:dyDescent="0.2">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ht="12.75" customHeight="1" x14ac:dyDescent="0.2">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ht="12.75" customHeight="1"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ht="12.75" customHeight="1" x14ac:dyDescent="0.2">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ht="12.75" customHeight="1" x14ac:dyDescent="0.2">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ht="12.75" customHeight="1" x14ac:dyDescent="0.2">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ht="12.75" customHeight="1" x14ac:dyDescent="0.2">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ht="12.75" customHeight="1" x14ac:dyDescent="0.2">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ht="12.75" customHeight="1" x14ac:dyDescent="0.2">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ht="12.75" customHeight="1" x14ac:dyDescent="0.2">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ht="12.75" customHeight="1" x14ac:dyDescent="0.2">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ht="12.75" customHeight="1" x14ac:dyDescent="0.2">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ht="12.75" customHeight="1" x14ac:dyDescent="0.2">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ht="12.75" customHeight="1" x14ac:dyDescent="0.2">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ht="12.75" customHeight="1" x14ac:dyDescent="0.2">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ht="12.75" customHeight="1" x14ac:dyDescent="0.2">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ht="12.75" customHeight="1" x14ac:dyDescent="0.2">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ht="12.75" customHeight="1"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ht="12.75" customHeight="1" x14ac:dyDescent="0.2">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ht="12.75" customHeight="1" x14ac:dyDescent="0.2">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ht="12.75" customHeight="1" x14ac:dyDescent="0.2">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ht="12.75" customHeight="1" x14ac:dyDescent="0.2">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ht="12.75" customHeight="1" x14ac:dyDescent="0.2">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ht="12.75" customHeight="1" x14ac:dyDescent="0.2">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ht="12.75" customHeight="1" x14ac:dyDescent="0.2">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ht="12.75" customHeight="1" x14ac:dyDescent="0.2">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ht="12.75" customHeight="1" x14ac:dyDescent="0.2">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ht="12.75" customHeight="1" x14ac:dyDescent="0.2">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ht="12.75" customHeight="1" x14ac:dyDescent="0.2">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ht="12.75" customHeight="1" x14ac:dyDescent="0.2">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ht="12.75" customHeight="1" x14ac:dyDescent="0.2">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ht="12.75" customHeight="1" x14ac:dyDescent="0.2">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ht="12.75" customHeight="1" x14ac:dyDescent="0.2">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ht="12.75" customHeight="1" x14ac:dyDescent="0.2">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ht="12.75" customHeight="1" x14ac:dyDescent="0.2">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ht="12.75" customHeight="1" x14ac:dyDescent="0.2">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ht="12.75" customHeight="1" x14ac:dyDescent="0.2">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ht="12.75" customHeight="1" x14ac:dyDescent="0.2">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ht="12.75" customHeight="1" x14ac:dyDescent="0.2">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ht="12.75" customHeight="1" x14ac:dyDescent="0.2">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ht="12.75" customHeight="1" x14ac:dyDescent="0.2">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ht="12.75" customHeight="1" x14ac:dyDescent="0.2">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ht="12.75" customHeight="1" x14ac:dyDescent="0.2">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ht="12.75" customHeight="1" x14ac:dyDescent="0.2">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ht="12.75" customHeight="1" x14ac:dyDescent="0.2">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ht="12.75" customHeight="1" x14ac:dyDescent="0.2">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ht="12.75" customHeight="1" x14ac:dyDescent="0.2">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ht="12.75" customHeight="1" x14ac:dyDescent="0.2">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ht="12.75" customHeight="1" x14ac:dyDescent="0.2">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ht="12.75" customHeight="1" x14ac:dyDescent="0.2">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ht="12.75" customHeight="1" x14ac:dyDescent="0.2">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ht="12.75" customHeight="1" x14ac:dyDescent="0.2">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ht="12.75" customHeight="1" x14ac:dyDescent="0.2">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ht="12.75" customHeight="1" x14ac:dyDescent="0.2">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ht="12.75" customHeight="1" x14ac:dyDescent="0.2">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ht="12.75" customHeight="1" x14ac:dyDescent="0.2">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ht="12.75" customHeight="1" x14ac:dyDescent="0.2">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ht="12.75" customHeight="1" x14ac:dyDescent="0.2">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ht="12.75" customHeight="1" x14ac:dyDescent="0.2">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ht="12.75" customHeight="1" x14ac:dyDescent="0.2">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ht="12.75" customHeight="1" x14ac:dyDescent="0.2">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ht="12.75" customHeight="1" x14ac:dyDescent="0.2">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ht="12.75" customHeight="1" x14ac:dyDescent="0.2">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ht="12.75" customHeight="1" x14ac:dyDescent="0.2">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ht="12.75" customHeight="1" x14ac:dyDescent="0.2">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ht="12.75" customHeight="1" x14ac:dyDescent="0.2">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ht="12.75" customHeight="1" x14ac:dyDescent="0.2">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ht="12.75" customHeight="1" x14ac:dyDescent="0.2">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ht="12.75" customHeight="1" x14ac:dyDescent="0.2">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ht="12.75" customHeight="1" x14ac:dyDescent="0.2">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ht="12.75" customHeight="1" x14ac:dyDescent="0.2">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ht="12.75" customHeight="1" x14ac:dyDescent="0.2">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ht="12.75" customHeight="1" x14ac:dyDescent="0.2">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ht="12.75" customHeight="1" x14ac:dyDescent="0.2">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ht="12.75" customHeight="1" x14ac:dyDescent="0.2">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ht="12.75" customHeight="1" x14ac:dyDescent="0.2">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ht="12.75" customHeight="1" x14ac:dyDescent="0.2">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ht="12.75" customHeight="1" x14ac:dyDescent="0.2">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ht="12.75" customHeight="1" x14ac:dyDescent="0.2">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ht="12.75" customHeight="1" x14ac:dyDescent="0.2">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ht="12.75" customHeight="1" x14ac:dyDescent="0.2">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ht="12.75" customHeight="1" x14ac:dyDescent="0.2">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ht="12.75" customHeight="1" x14ac:dyDescent="0.2">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ht="12.75" customHeight="1" x14ac:dyDescent="0.2">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ht="12.75" customHeight="1" x14ac:dyDescent="0.2">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ht="12.75" customHeight="1" x14ac:dyDescent="0.2">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ht="12.75" customHeight="1" x14ac:dyDescent="0.2">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ht="12.75" customHeight="1" x14ac:dyDescent="0.2">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ht="12.75" customHeight="1" x14ac:dyDescent="0.2">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ht="12.75" customHeight="1" x14ac:dyDescent="0.2">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ht="12.75" customHeight="1" x14ac:dyDescent="0.2">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ht="12.75" customHeight="1" x14ac:dyDescent="0.2">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ht="12.75" customHeight="1" x14ac:dyDescent="0.2">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ht="12.75" customHeight="1" x14ac:dyDescent="0.2">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ht="12.75" customHeight="1" x14ac:dyDescent="0.2">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ht="12.75" customHeight="1" x14ac:dyDescent="0.2">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ht="12.75" customHeight="1" x14ac:dyDescent="0.2">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ht="12.75" customHeight="1" x14ac:dyDescent="0.2">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ht="12.75" customHeight="1" x14ac:dyDescent="0.2">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ht="12.75" customHeight="1" x14ac:dyDescent="0.2">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ht="12.75" customHeight="1" x14ac:dyDescent="0.2">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ht="12.75" customHeight="1" x14ac:dyDescent="0.2">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ht="12.75" customHeight="1" x14ac:dyDescent="0.2">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ht="12.75" customHeight="1" x14ac:dyDescent="0.2">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ht="12.75" customHeight="1" x14ac:dyDescent="0.2">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ht="12.75" customHeight="1" x14ac:dyDescent="0.2">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ht="12.75" customHeight="1" x14ac:dyDescent="0.2">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ht="12.75" customHeight="1" x14ac:dyDescent="0.2">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ht="12.75" customHeight="1" x14ac:dyDescent="0.2">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ht="12.75" customHeight="1" x14ac:dyDescent="0.2">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ht="12.75" customHeight="1" x14ac:dyDescent="0.2">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ht="12.75" customHeight="1" x14ac:dyDescent="0.2">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ht="12.75" customHeight="1" x14ac:dyDescent="0.2">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ht="12.75" customHeight="1" x14ac:dyDescent="0.2">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ht="12.75" customHeight="1" x14ac:dyDescent="0.2">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ht="12.75" customHeight="1" x14ac:dyDescent="0.2">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ht="12.75" customHeight="1" x14ac:dyDescent="0.2">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ht="12.75" customHeight="1" x14ac:dyDescent="0.2">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ht="12.75" customHeight="1" x14ac:dyDescent="0.2">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ht="12.75" customHeight="1" x14ac:dyDescent="0.2">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ht="12.75" customHeight="1" x14ac:dyDescent="0.2">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ht="12.75" customHeight="1" x14ac:dyDescent="0.2">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ht="12.75" customHeight="1" x14ac:dyDescent="0.2">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ht="12.75" customHeight="1" x14ac:dyDescent="0.2">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ht="12.75" customHeight="1" x14ac:dyDescent="0.2">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ht="12.75" customHeight="1" x14ac:dyDescent="0.2">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ht="12.75" customHeight="1" x14ac:dyDescent="0.2">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ht="12.75" customHeight="1" x14ac:dyDescent="0.2">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ht="12.75" customHeight="1" x14ac:dyDescent="0.2">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ht="12.75" customHeight="1" x14ac:dyDescent="0.2">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ht="12.75" customHeight="1" x14ac:dyDescent="0.2">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ht="12.75" customHeight="1" x14ac:dyDescent="0.2">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ht="12.75" customHeight="1" x14ac:dyDescent="0.2">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ht="12.75" customHeight="1" x14ac:dyDescent="0.2">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ht="12.75" customHeight="1" x14ac:dyDescent="0.2">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ht="12.75" customHeight="1" x14ac:dyDescent="0.2">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ht="12.75" customHeight="1" x14ac:dyDescent="0.2">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ht="12.75" customHeight="1" x14ac:dyDescent="0.2">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ht="12.75" customHeight="1" x14ac:dyDescent="0.2">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ht="12.75" customHeight="1" x14ac:dyDescent="0.2">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ht="12.75" customHeight="1" x14ac:dyDescent="0.2">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ht="12.75" customHeight="1" x14ac:dyDescent="0.2">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ht="12.75" customHeight="1" x14ac:dyDescent="0.2">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ht="12.75" customHeight="1" x14ac:dyDescent="0.2">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ht="12.75" customHeight="1" x14ac:dyDescent="0.2">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ht="12.75" customHeight="1" x14ac:dyDescent="0.2">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ht="12.75" customHeight="1" x14ac:dyDescent="0.2">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ht="12.75" customHeight="1" x14ac:dyDescent="0.2">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ht="12.75" customHeight="1" x14ac:dyDescent="0.2">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ht="12.75" customHeight="1" x14ac:dyDescent="0.2">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ht="12.75" customHeight="1" x14ac:dyDescent="0.2">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ht="12.75" customHeight="1" x14ac:dyDescent="0.2">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ht="12.75" customHeight="1" x14ac:dyDescent="0.2">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ht="12.75" customHeight="1" x14ac:dyDescent="0.2">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ht="12.75" customHeight="1" x14ac:dyDescent="0.2">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ht="12.75" customHeight="1" x14ac:dyDescent="0.2">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ht="12.75" customHeight="1" x14ac:dyDescent="0.2">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ht="12.75" customHeight="1" x14ac:dyDescent="0.2">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ht="12.75" customHeight="1" x14ac:dyDescent="0.2">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ht="12.75" customHeight="1" x14ac:dyDescent="0.2">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ht="12.75" customHeight="1" x14ac:dyDescent="0.2">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ht="12.75" customHeight="1" x14ac:dyDescent="0.2">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ht="12.75" customHeight="1" x14ac:dyDescent="0.2">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ht="12.75" customHeight="1" x14ac:dyDescent="0.2">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ht="12.75" customHeight="1" x14ac:dyDescent="0.2">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ht="12.75" customHeight="1" x14ac:dyDescent="0.2">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ht="12.75" customHeight="1" x14ac:dyDescent="0.2">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ht="12.75" customHeight="1" x14ac:dyDescent="0.2">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ht="12.75" customHeight="1" x14ac:dyDescent="0.2">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ht="12.75" customHeight="1" x14ac:dyDescent="0.2">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ht="12.75" customHeight="1" x14ac:dyDescent="0.2">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ht="12.75" customHeight="1" x14ac:dyDescent="0.2">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ht="12.75" customHeight="1" x14ac:dyDescent="0.2">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ht="12.75" customHeight="1" x14ac:dyDescent="0.2">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ht="12.75" customHeight="1" x14ac:dyDescent="0.2">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row r="361" spans="1:26" ht="12.75" customHeight="1" x14ac:dyDescent="0.2">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row>
    <row r="362" spans="1:26" ht="12.75" customHeight="1" x14ac:dyDescent="0.2">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row>
    <row r="363" spans="1:26" ht="12.75" customHeight="1" x14ac:dyDescent="0.2">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row>
    <row r="364" spans="1:26" ht="12.75" customHeight="1" x14ac:dyDescent="0.2">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row>
    <row r="365" spans="1:26" ht="12.75" customHeight="1" x14ac:dyDescent="0.2">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row>
    <row r="366" spans="1:26" ht="12.75" customHeight="1" x14ac:dyDescent="0.2">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row>
    <row r="367" spans="1:26" ht="12.75" customHeight="1" x14ac:dyDescent="0.2">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row>
    <row r="368" spans="1:26" ht="12.75" customHeight="1" x14ac:dyDescent="0.2">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row>
    <row r="369" spans="1:26" ht="12.75" customHeight="1" x14ac:dyDescent="0.2">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row>
    <row r="370" spans="1:26" ht="12.75" customHeight="1" x14ac:dyDescent="0.2">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row>
    <row r="371" spans="1:26" ht="12.75" customHeight="1" x14ac:dyDescent="0.2">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row>
    <row r="372" spans="1:26" ht="12.75" customHeight="1" x14ac:dyDescent="0.2">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row>
    <row r="373" spans="1:26" ht="12.75" customHeight="1" x14ac:dyDescent="0.2">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row>
    <row r="374" spans="1:26" ht="12.75" customHeight="1" x14ac:dyDescent="0.2">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row>
    <row r="375" spans="1:26" ht="12.75" customHeight="1" x14ac:dyDescent="0.2">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row>
    <row r="376" spans="1:26" ht="12.75" customHeight="1" x14ac:dyDescent="0.2">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row>
    <row r="377" spans="1:26" ht="12.75" customHeight="1" x14ac:dyDescent="0.2">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row>
    <row r="378" spans="1:26" ht="12.75" customHeight="1" x14ac:dyDescent="0.2">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row>
    <row r="379" spans="1:26" ht="12.75" customHeight="1" x14ac:dyDescent="0.2">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row>
    <row r="380" spans="1:26" ht="12.75" customHeight="1" x14ac:dyDescent="0.2">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row>
    <row r="381" spans="1:26" ht="12.75" customHeight="1" x14ac:dyDescent="0.2">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row>
    <row r="382" spans="1:26" ht="12.75" customHeight="1" x14ac:dyDescent="0.2">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row>
    <row r="383" spans="1:26" ht="12.75" customHeight="1" x14ac:dyDescent="0.2">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row>
    <row r="384" spans="1:26" ht="12.75" customHeight="1" x14ac:dyDescent="0.2">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row>
    <row r="385" spans="1:26" ht="12.75" customHeight="1" x14ac:dyDescent="0.2">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row>
    <row r="386" spans="1:26" ht="12.75" customHeight="1" x14ac:dyDescent="0.2">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row>
    <row r="387" spans="1:26" ht="12.75" customHeight="1" x14ac:dyDescent="0.2">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row>
    <row r="388" spans="1:26" ht="12.75" customHeight="1" x14ac:dyDescent="0.2">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row>
    <row r="389" spans="1:26" ht="12.75" customHeight="1" x14ac:dyDescent="0.2">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row>
    <row r="390" spans="1:26" ht="12.75" customHeight="1" x14ac:dyDescent="0.2">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row>
    <row r="391" spans="1:26" ht="12.75" customHeight="1" x14ac:dyDescent="0.2">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row>
    <row r="392" spans="1:26" ht="12.75" customHeight="1" x14ac:dyDescent="0.2">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row>
    <row r="393" spans="1:26" ht="12.75" customHeight="1" x14ac:dyDescent="0.2">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row>
    <row r="394" spans="1:26" ht="12.75" customHeight="1" x14ac:dyDescent="0.2">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row>
    <row r="395" spans="1:26" ht="12.75" customHeight="1" x14ac:dyDescent="0.2">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1:26" ht="12.75" customHeight="1" x14ac:dyDescent="0.2">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row>
    <row r="397" spans="1:26" ht="12.75" customHeight="1" x14ac:dyDescent="0.2">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row>
    <row r="398" spans="1:26" ht="12.75" customHeight="1" x14ac:dyDescent="0.2">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row>
    <row r="399" spans="1:26" ht="12.75" customHeight="1" x14ac:dyDescent="0.2">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row>
    <row r="400" spans="1:26" ht="12.75" customHeight="1" x14ac:dyDescent="0.2">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row>
    <row r="401" spans="1:26" ht="12.75" customHeight="1" x14ac:dyDescent="0.2">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row>
    <row r="402" spans="1:26" ht="12.75" customHeight="1" x14ac:dyDescent="0.2">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row>
    <row r="403" spans="1:26" ht="12.75" customHeight="1" x14ac:dyDescent="0.2">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row>
    <row r="404" spans="1:26" ht="12.75" customHeight="1" x14ac:dyDescent="0.2">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row>
    <row r="405" spans="1:26" ht="12.75" customHeight="1" x14ac:dyDescent="0.2">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row>
    <row r="406" spans="1:26" ht="12.75" customHeight="1" x14ac:dyDescent="0.2">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row>
    <row r="407" spans="1:26" ht="12.75" customHeight="1" x14ac:dyDescent="0.2">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row>
    <row r="408" spans="1:26" ht="12.75" customHeight="1" x14ac:dyDescent="0.2">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row>
    <row r="409" spans="1:26" ht="12.75" customHeight="1" x14ac:dyDescent="0.2">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row>
    <row r="410" spans="1:26" ht="12.75" customHeight="1" x14ac:dyDescent="0.2">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row>
    <row r="411" spans="1:26" ht="12.75" customHeight="1" x14ac:dyDescent="0.2">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row>
    <row r="412" spans="1:26" ht="12.75" customHeight="1" x14ac:dyDescent="0.2">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row>
    <row r="413" spans="1:26" ht="12.75" customHeight="1" x14ac:dyDescent="0.2">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row>
    <row r="414" spans="1:26" ht="12.75" customHeight="1" x14ac:dyDescent="0.2">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row>
    <row r="415" spans="1:26" ht="12.75" customHeight="1" x14ac:dyDescent="0.2">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row>
    <row r="416" spans="1:26" ht="12.75" customHeight="1" x14ac:dyDescent="0.2">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row>
    <row r="417" spans="1:26" ht="12.75" customHeight="1" x14ac:dyDescent="0.2">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row>
    <row r="418" spans="1:26" ht="12.75" customHeight="1" x14ac:dyDescent="0.2">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row>
    <row r="419" spans="1:26" ht="12.75" customHeight="1" x14ac:dyDescent="0.2">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row>
    <row r="420" spans="1:26" ht="12.75" customHeight="1" x14ac:dyDescent="0.2">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row>
    <row r="421" spans="1:26" ht="12.75" customHeight="1" x14ac:dyDescent="0.2">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row>
    <row r="422" spans="1:26" ht="12.75" customHeight="1" x14ac:dyDescent="0.2">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row>
    <row r="423" spans="1:26" ht="12.75" customHeight="1" x14ac:dyDescent="0.2">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row>
    <row r="424" spans="1:26" ht="12.75" customHeight="1" x14ac:dyDescent="0.2">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row>
    <row r="425" spans="1:26" ht="12.75" customHeight="1" x14ac:dyDescent="0.2">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row>
    <row r="426" spans="1:26" ht="12.75" customHeight="1" x14ac:dyDescent="0.2">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row>
    <row r="427" spans="1:26" ht="12.75" customHeight="1" x14ac:dyDescent="0.2">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row>
    <row r="428" spans="1:26" ht="12.75" customHeight="1" x14ac:dyDescent="0.2">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row>
    <row r="429" spans="1:26" ht="12.75" customHeight="1" x14ac:dyDescent="0.2">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row>
    <row r="430" spans="1:26" ht="12.75" customHeight="1" x14ac:dyDescent="0.2">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row>
    <row r="431" spans="1:26" ht="12.75" customHeight="1" x14ac:dyDescent="0.2">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1:26" ht="12.75" customHeight="1" x14ac:dyDescent="0.2">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row>
    <row r="433" spans="1:26" ht="12.75" customHeight="1" x14ac:dyDescent="0.2">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row>
    <row r="434" spans="1:26" ht="12.75" customHeight="1" x14ac:dyDescent="0.2">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row>
    <row r="435" spans="1:26" ht="12.75" customHeight="1" x14ac:dyDescent="0.2">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row>
    <row r="436" spans="1:26" ht="12.75" customHeight="1" x14ac:dyDescent="0.2">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row>
    <row r="437" spans="1:26" ht="12.75" customHeight="1" x14ac:dyDescent="0.2">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row>
    <row r="438" spans="1:26" ht="12.75" customHeight="1" x14ac:dyDescent="0.2">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row>
    <row r="439" spans="1:26" ht="12.75" customHeight="1" x14ac:dyDescent="0.2">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row>
    <row r="440" spans="1:26" ht="12.75" customHeight="1" x14ac:dyDescent="0.2">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row>
    <row r="441" spans="1:26" ht="12.75" customHeight="1" x14ac:dyDescent="0.2">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row>
    <row r="442" spans="1:26" ht="12.75" customHeight="1" x14ac:dyDescent="0.2">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row>
    <row r="443" spans="1:26" ht="12.75" customHeight="1" x14ac:dyDescent="0.2">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row>
    <row r="444" spans="1:26" ht="12.75" customHeight="1" x14ac:dyDescent="0.2">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row>
    <row r="445" spans="1:26" ht="12.75" customHeight="1" x14ac:dyDescent="0.2">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row>
    <row r="446" spans="1:26" ht="12.75" customHeight="1" x14ac:dyDescent="0.2">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row>
    <row r="447" spans="1:26" ht="12.75" customHeight="1" x14ac:dyDescent="0.2">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row>
    <row r="448" spans="1:26" ht="12.75" customHeight="1" x14ac:dyDescent="0.2">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row>
    <row r="449" spans="1:26" ht="12.75" customHeight="1" x14ac:dyDescent="0.2">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row>
    <row r="450" spans="1:26" ht="12.75" customHeight="1" x14ac:dyDescent="0.2">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row>
    <row r="451" spans="1:26" ht="12.75" customHeight="1" x14ac:dyDescent="0.2">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row>
    <row r="452" spans="1:26" ht="12.75" customHeight="1" x14ac:dyDescent="0.2">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row>
    <row r="453" spans="1:26" ht="12.75" customHeight="1" x14ac:dyDescent="0.2">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row>
    <row r="454" spans="1:26" ht="12.75" customHeight="1" x14ac:dyDescent="0.2">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row>
    <row r="455" spans="1:26" ht="12.75" customHeight="1" x14ac:dyDescent="0.2">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row>
    <row r="456" spans="1:26" ht="12.75" customHeight="1" x14ac:dyDescent="0.2">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row>
    <row r="457" spans="1:26" ht="12.75" customHeight="1" x14ac:dyDescent="0.2">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row>
    <row r="458" spans="1:26" ht="12.75" customHeight="1" x14ac:dyDescent="0.2">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row>
    <row r="459" spans="1:26" ht="12.75" customHeight="1" x14ac:dyDescent="0.2">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row>
    <row r="460" spans="1:26" ht="12.75" customHeight="1" x14ac:dyDescent="0.2">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row>
    <row r="461" spans="1:26" ht="12.75" customHeight="1" x14ac:dyDescent="0.2">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row>
    <row r="462" spans="1:26" ht="12.75" customHeight="1" x14ac:dyDescent="0.2">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row>
    <row r="463" spans="1:26" ht="12.75" customHeight="1" x14ac:dyDescent="0.2">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row>
    <row r="464" spans="1:26" ht="12.75" customHeight="1" x14ac:dyDescent="0.2">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row>
    <row r="465" spans="1:26" ht="12.75" customHeight="1" x14ac:dyDescent="0.2">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row>
    <row r="466" spans="1:26" ht="12.75" customHeight="1" x14ac:dyDescent="0.2">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row>
    <row r="467" spans="1:26" ht="12.75" customHeight="1" x14ac:dyDescent="0.2">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1:26" ht="12.75" customHeight="1" x14ac:dyDescent="0.2">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row>
    <row r="469" spans="1:26" ht="12.75" customHeight="1" x14ac:dyDescent="0.2">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row>
    <row r="470" spans="1:26" ht="12.75" customHeight="1" x14ac:dyDescent="0.2">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row>
    <row r="471" spans="1:26" ht="12.75" customHeight="1" x14ac:dyDescent="0.2">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row>
    <row r="472" spans="1:26" ht="12.75" customHeight="1" x14ac:dyDescent="0.2">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row>
    <row r="473" spans="1:26" ht="12.75" customHeight="1" x14ac:dyDescent="0.2">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row>
    <row r="474" spans="1:26" ht="12.75" customHeight="1" x14ac:dyDescent="0.2">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row>
    <row r="475" spans="1:26" ht="12.75" customHeight="1" x14ac:dyDescent="0.2">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row>
    <row r="476" spans="1:26" ht="12.75" customHeight="1" x14ac:dyDescent="0.2">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row>
    <row r="477" spans="1:26" ht="12.75" customHeight="1" x14ac:dyDescent="0.2">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row>
    <row r="478" spans="1:26" ht="12.75" customHeight="1" x14ac:dyDescent="0.2">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row>
    <row r="479" spans="1:26" ht="12.75" customHeight="1" x14ac:dyDescent="0.2">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row>
    <row r="480" spans="1:26" ht="12.75" customHeight="1" x14ac:dyDescent="0.2">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row>
    <row r="481" spans="1:26" ht="12.75" customHeight="1" x14ac:dyDescent="0.2">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row>
    <row r="482" spans="1:26" ht="12.75" customHeight="1" x14ac:dyDescent="0.2">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row>
    <row r="483" spans="1:26" ht="12.75" customHeight="1" x14ac:dyDescent="0.2">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row>
    <row r="484" spans="1:26" ht="12.75" customHeight="1" x14ac:dyDescent="0.2">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row>
    <row r="485" spans="1:26" ht="12.75" customHeight="1" x14ac:dyDescent="0.2">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row>
    <row r="486" spans="1:26" ht="12.75" customHeight="1" x14ac:dyDescent="0.2">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row>
    <row r="487" spans="1:26" ht="12.75" customHeight="1" x14ac:dyDescent="0.2">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row>
    <row r="488" spans="1:26" ht="12.75" customHeight="1" x14ac:dyDescent="0.2">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row>
    <row r="489" spans="1:26" ht="12.75" customHeight="1" x14ac:dyDescent="0.2">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row>
    <row r="490" spans="1:26" ht="12.75" customHeight="1" x14ac:dyDescent="0.2">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row>
    <row r="491" spans="1:26" ht="12.75" customHeight="1" x14ac:dyDescent="0.2">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row>
    <row r="492" spans="1:26" ht="12.75" customHeight="1" x14ac:dyDescent="0.2">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row>
    <row r="493" spans="1:26" ht="12.75" customHeight="1" x14ac:dyDescent="0.2">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row>
    <row r="494" spans="1:26" ht="12.75" customHeight="1" x14ac:dyDescent="0.2">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row>
    <row r="495" spans="1:26" ht="12.75" customHeight="1" x14ac:dyDescent="0.2">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row>
    <row r="496" spans="1:26" ht="12.75" customHeight="1" x14ac:dyDescent="0.2">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row>
    <row r="497" spans="1:26" ht="12.75" customHeight="1" x14ac:dyDescent="0.2">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row>
    <row r="498" spans="1:26" ht="12.75" customHeight="1" x14ac:dyDescent="0.2">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row>
    <row r="499" spans="1:26" ht="12.75" customHeight="1" x14ac:dyDescent="0.2">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row>
    <row r="500" spans="1:26" ht="12.75" customHeight="1" x14ac:dyDescent="0.2">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row>
    <row r="501" spans="1:26" ht="12.75" customHeight="1" x14ac:dyDescent="0.2">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row>
    <row r="502" spans="1:26" ht="12.75" customHeight="1" x14ac:dyDescent="0.2">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row>
    <row r="503" spans="1:26" ht="12.75" customHeight="1" x14ac:dyDescent="0.2">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row>
    <row r="504" spans="1:26" ht="12.75" customHeight="1" x14ac:dyDescent="0.2">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row>
    <row r="505" spans="1:26" ht="12.75" customHeight="1" x14ac:dyDescent="0.2">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row>
    <row r="506" spans="1:26" ht="12.75" customHeight="1" x14ac:dyDescent="0.2">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row>
    <row r="507" spans="1:26" ht="12.75" customHeight="1" x14ac:dyDescent="0.2">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row>
    <row r="508" spans="1:26" ht="12.75" customHeight="1" x14ac:dyDescent="0.2">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row>
    <row r="509" spans="1:26" ht="12.75" customHeight="1" x14ac:dyDescent="0.2">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row>
    <row r="510" spans="1:26" ht="12.75" customHeight="1" x14ac:dyDescent="0.2">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row>
    <row r="511" spans="1:26" ht="12.75" customHeight="1" x14ac:dyDescent="0.2">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row>
    <row r="512" spans="1:26" ht="12.75" customHeight="1" x14ac:dyDescent="0.2">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row>
    <row r="513" spans="1:26" ht="12.75" customHeight="1" x14ac:dyDescent="0.2">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row>
    <row r="514" spans="1:26" ht="12.75" customHeight="1" x14ac:dyDescent="0.2">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row>
    <row r="515" spans="1:26" ht="12.75" customHeight="1" x14ac:dyDescent="0.2">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row>
    <row r="516" spans="1:26" ht="12.75" customHeight="1" x14ac:dyDescent="0.2">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row>
    <row r="517" spans="1:26" ht="12.75" customHeight="1" x14ac:dyDescent="0.2">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row>
    <row r="518" spans="1:26" ht="12.75" customHeight="1" x14ac:dyDescent="0.2">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row>
    <row r="519" spans="1:26" ht="12.75" customHeight="1" x14ac:dyDescent="0.2">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row>
    <row r="520" spans="1:26" ht="12.75" customHeight="1" x14ac:dyDescent="0.2">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row>
    <row r="521" spans="1:26" ht="12.75" customHeight="1" x14ac:dyDescent="0.2">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row>
    <row r="522" spans="1:26" ht="12.75" customHeight="1" x14ac:dyDescent="0.2">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row>
    <row r="523" spans="1:26" ht="12.75" customHeight="1" x14ac:dyDescent="0.2">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row>
    <row r="524" spans="1:26" ht="12.75" customHeight="1" x14ac:dyDescent="0.2">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row>
    <row r="525" spans="1:26" ht="12.75" customHeight="1" x14ac:dyDescent="0.2">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row>
    <row r="526" spans="1:26" ht="12.75" customHeight="1" x14ac:dyDescent="0.2">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row>
    <row r="527" spans="1:26" ht="12.75" customHeight="1" x14ac:dyDescent="0.2">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row>
    <row r="528" spans="1:26" ht="12.75" customHeight="1" x14ac:dyDescent="0.2">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row>
    <row r="529" spans="1:26" ht="12.75" customHeight="1" x14ac:dyDescent="0.2">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row>
    <row r="530" spans="1:26" ht="12.75" customHeight="1" x14ac:dyDescent="0.2">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row>
    <row r="531" spans="1:26" ht="12.75" customHeight="1" x14ac:dyDescent="0.2">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row>
    <row r="532" spans="1:26" ht="12.75" customHeight="1" x14ac:dyDescent="0.2">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row>
    <row r="533" spans="1:26" ht="12.75" customHeight="1" x14ac:dyDescent="0.2">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row>
    <row r="534" spans="1:26" ht="12.75" customHeight="1" x14ac:dyDescent="0.2">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row>
    <row r="535" spans="1:26" ht="12.75" customHeight="1" x14ac:dyDescent="0.2">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row>
    <row r="536" spans="1:26" ht="12.75" customHeight="1" x14ac:dyDescent="0.2">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row>
    <row r="537" spans="1:26" ht="12.75" customHeight="1" x14ac:dyDescent="0.2">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row>
    <row r="538" spans="1:26" ht="12.75" customHeight="1" x14ac:dyDescent="0.2">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row>
    <row r="539" spans="1:26" ht="12.75" customHeight="1" x14ac:dyDescent="0.2">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row>
    <row r="540" spans="1:26" ht="12.75" customHeight="1" x14ac:dyDescent="0.2">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row>
    <row r="541" spans="1:26" ht="12.75" customHeight="1" x14ac:dyDescent="0.2">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row>
    <row r="542" spans="1:26" ht="12.75" customHeight="1" x14ac:dyDescent="0.2">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row>
    <row r="543" spans="1:26" ht="12.75" customHeight="1" x14ac:dyDescent="0.2">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row>
    <row r="544" spans="1:26" ht="12.75" customHeight="1" x14ac:dyDescent="0.2">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row>
    <row r="545" spans="1:26" ht="12.75" customHeight="1" x14ac:dyDescent="0.2">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row>
    <row r="546" spans="1:26" ht="12.75" customHeight="1" x14ac:dyDescent="0.2">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row>
    <row r="547" spans="1:26" ht="12.75" customHeight="1" x14ac:dyDescent="0.2">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row>
    <row r="548" spans="1:26" ht="12.75" customHeight="1" x14ac:dyDescent="0.2">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row>
    <row r="549" spans="1:26" ht="12.75" customHeight="1" x14ac:dyDescent="0.2">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row>
    <row r="550" spans="1:26" ht="12.75" customHeight="1" x14ac:dyDescent="0.2">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row>
    <row r="551" spans="1:26" ht="12.75" customHeight="1" x14ac:dyDescent="0.2">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row>
    <row r="552" spans="1:26" ht="12.75" customHeight="1" x14ac:dyDescent="0.2">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row>
    <row r="553" spans="1:26" ht="12.75" customHeight="1" x14ac:dyDescent="0.2">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row>
    <row r="554" spans="1:26" ht="12.75" customHeight="1" x14ac:dyDescent="0.2">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row>
    <row r="555" spans="1:26" ht="12.75" customHeight="1" x14ac:dyDescent="0.2">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row>
    <row r="556" spans="1:26" ht="12.75" customHeight="1" x14ac:dyDescent="0.2">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row>
    <row r="557" spans="1:26" ht="12.75" customHeight="1" x14ac:dyDescent="0.2">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row>
    <row r="558" spans="1:26" ht="12.75" customHeight="1" x14ac:dyDescent="0.2">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row>
    <row r="559" spans="1:26" ht="12.75" customHeight="1" x14ac:dyDescent="0.2">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row>
    <row r="560" spans="1:26" ht="12.75" customHeight="1" x14ac:dyDescent="0.2">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row>
    <row r="561" spans="1:26" ht="12.75" customHeight="1" x14ac:dyDescent="0.2">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row>
    <row r="562" spans="1:26" ht="12.75" customHeight="1" x14ac:dyDescent="0.2">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row>
    <row r="563" spans="1:26" ht="12.75" customHeight="1" x14ac:dyDescent="0.2">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row>
    <row r="564" spans="1:26" ht="12.75" customHeight="1" x14ac:dyDescent="0.2">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row>
    <row r="565" spans="1:26" ht="12.75" customHeight="1" x14ac:dyDescent="0.2">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row>
    <row r="566" spans="1:26" ht="12.75" customHeight="1" x14ac:dyDescent="0.2">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row>
    <row r="567" spans="1:26" ht="12.75" customHeight="1" x14ac:dyDescent="0.2">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row>
    <row r="568" spans="1:26" ht="12.75" customHeight="1" x14ac:dyDescent="0.2">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row>
    <row r="569" spans="1:26" ht="12.75" customHeight="1" x14ac:dyDescent="0.2">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row>
    <row r="570" spans="1:26" ht="12.75" customHeight="1" x14ac:dyDescent="0.2">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row>
    <row r="571" spans="1:26" ht="12.75" customHeight="1" x14ac:dyDescent="0.2">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row>
    <row r="572" spans="1:26" ht="12.75" customHeight="1" x14ac:dyDescent="0.2">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row>
    <row r="573" spans="1:26" ht="12.75" customHeight="1" x14ac:dyDescent="0.2">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row>
    <row r="574" spans="1:26" ht="12.75" customHeight="1" x14ac:dyDescent="0.2">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row>
    <row r="575" spans="1:26" ht="12.75" customHeight="1" x14ac:dyDescent="0.2">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row>
    <row r="576" spans="1:26" ht="12.75" customHeight="1" x14ac:dyDescent="0.2">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row>
    <row r="577" spans="1:26" ht="12.75" customHeight="1" x14ac:dyDescent="0.2">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row>
    <row r="578" spans="1:26" ht="12.75" customHeight="1" x14ac:dyDescent="0.2">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row>
    <row r="579" spans="1:26" ht="12.75" customHeight="1" x14ac:dyDescent="0.2">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row>
    <row r="580" spans="1:26" ht="12.75" customHeight="1" x14ac:dyDescent="0.2">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row>
    <row r="581" spans="1:26" ht="12.75" customHeight="1" x14ac:dyDescent="0.2">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row>
    <row r="582" spans="1:26" ht="12.75" customHeight="1" x14ac:dyDescent="0.2">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row>
    <row r="583" spans="1:26" ht="12.75" customHeight="1" x14ac:dyDescent="0.2">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row>
    <row r="584" spans="1:26" ht="12.75" customHeight="1" x14ac:dyDescent="0.2">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row>
    <row r="585" spans="1:26" ht="12.75" customHeight="1" x14ac:dyDescent="0.2">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row>
    <row r="586" spans="1:26" ht="12.75" customHeight="1" x14ac:dyDescent="0.2">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row>
    <row r="587" spans="1:26" ht="12.75" customHeight="1" x14ac:dyDescent="0.2">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row>
    <row r="588" spans="1:26" ht="12.75" customHeight="1" x14ac:dyDescent="0.2">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row>
    <row r="589" spans="1:26" ht="12.75" customHeight="1" x14ac:dyDescent="0.2">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row>
    <row r="590" spans="1:26" ht="12.75" customHeight="1" x14ac:dyDescent="0.2">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row>
    <row r="591" spans="1:26" ht="12.75" customHeight="1" x14ac:dyDescent="0.2">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row>
    <row r="592" spans="1:26" ht="12.75" customHeight="1" x14ac:dyDescent="0.2">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row>
    <row r="593" spans="1:26" ht="12.75" customHeight="1" x14ac:dyDescent="0.2">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row>
    <row r="594" spans="1:26" ht="12.75" customHeight="1" x14ac:dyDescent="0.2">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row>
    <row r="595" spans="1:26" ht="12.75" customHeight="1" x14ac:dyDescent="0.2">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row>
    <row r="596" spans="1:26" ht="12.75" customHeight="1" x14ac:dyDescent="0.2">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row>
    <row r="597" spans="1:26" ht="12.75" customHeight="1" x14ac:dyDescent="0.2">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row>
    <row r="598" spans="1:26" ht="12.75" customHeight="1" x14ac:dyDescent="0.2">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row>
    <row r="599" spans="1:26" ht="12.75" customHeight="1" x14ac:dyDescent="0.2">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row>
    <row r="600" spans="1:26" ht="12.75" customHeight="1" x14ac:dyDescent="0.2">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row>
    <row r="601" spans="1:26" ht="12.75" customHeight="1" x14ac:dyDescent="0.2">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row>
    <row r="602" spans="1:26" ht="12.75" customHeight="1" x14ac:dyDescent="0.2">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row>
    <row r="603" spans="1:26" ht="12.75" customHeight="1" x14ac:dyDescent="0.2">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row>
    <row r="604" spans="1:26" ht="12.75" customHeight="1" x14ac:dyDescent="0.2">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row>
    <row r="605" spans="1:26" ht="12.75" customHeight="1" x14ac:dyDescent="0.2">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row>
    <row r="606" spans="1:26" ht="12.75" customHeight="1" x14ac:dyDescent="0.2">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row>
    <row r="607" spans="1:26" ht="12.75" customHeight="1" x14ac:dyDescent="0.2">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row>
    <row r="608" spans="1:26" ht="12.75" customHeight="1" x14ac:dyDescent="0.2">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row>
    <row r="609" spans="1:26" ht="12.75" customHeight="1" x14ac:dyDescent="0.2">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row>
    <row r="610" spans="1:26" ht="12.75" customHeight="1" x14ac:dyDescent="0.2">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row>
    <row r="611" spans="1:26" ht="12.75" customHeight="1" x14ac:dyDescent="0.2">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row>
    <row r="612" spans="1:26" ht="12.75" customHeight="1" x14ac:dyDescent="0.2">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row>
    <row r="613" spans="1:26" ht="12.75" customHeight="1" x14ac:dyDescent="0.2">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row>
    <row r="614" spans="1:26" ht="12.75" customHeight="1" x14ac:dyDescent="0.2">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row>
    <row r="615" spans="1:26" ht="12.75" customHeight="1" x14ac:dyDescent="0.2">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row>
    <row r="616" spans="1:26" ht="12.75" customHeight="1" x14ac:dyDescent="0.2">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row>
    <row r="617" spans="1:26" ht="12.75" customHeight="1" x14ac:dyDescent="0.2">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row>
    <row r="618" spans="1:26" ht="12.75" customHeight="1" x14ac:dyDescent="0.2">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row>
    <row r="619" spans="1:26" ht="12.75" customHeight="1" x14ac:dyDescent="0.2">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row>
    <row r="620" spans="1:26" ht="12.75" customHeight="1" x14ac:dyDescent="0.2">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row>
    <row r="621" spans="1:26" ht="12.75" customHeight="1" x14ac:dyDescent="0.2">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row>
    <row r="622" spans="1:26" ht="12.75" customHeight="1" x14ac:dyDescent="0.2">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row>
    <row r="623" spans="1:26" ht="12.75" customHeight="1" x14ac:dyDescent="0.2">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row>
    <row r="624" spans="1:26" ht="12.75" customHeight="1" x14ac:dyDescent="0.2">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row>
    <row r="625" spans="1:26" ht="12.75" customHeight="1" x14ac:dyDescent="0.2">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row>
    <row r="626" spans="1:26" ht="12.75" customHeight="1" x14ac:dyDescent="0.2">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row>
    <row r="627" spans="1:26" ht="12.75" customHeight="1" x14ac:dyDescent="0.2">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row>
    <row r="628" spans="1:26" ht="12.75" customHeight="1" x14ac:dyDescent="0.2">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row>
    <row r="629" spans="1:26" ht="12.75" customHeight="1" x14ac:dyDescent="0.2">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row>
    <row r="630" spans="1:26" ht="12.75" customHeight="1" x14ac:dyDescent="0.2">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row>
    <row r="631" spans="1:26" ht="12.75" customHeight="1" x14ac:dyDescent="0.2">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row>
    <row r="632" spans="1:26" ht="12.75" customHeight="1" x14ac:dyDescent="0.2">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row>
    <row r="633" spans="1:26" ht="12.75" customHeight="1" x14ac:dyDescent="0.2">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row>
    <row r="634" spans="1:26" ht="12.75" customHeight="1" x14ac:dyDescent="0.2">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row>
    <row r="635" spans="1:26" ht="12.75" customHeight="1" x14ac:dyDescent="0.2">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row>
    <row r="636" spans="1:26" ht="12.75" customHeight="1" x14ac:dyDescent="0.2">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row>
    <row r="637" spans="1:26" ht="12.75" customHeight="1" x14ac:dyDescent="0.2">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row>
    <row r="638" spans="1:26" ht="12.75" customHeight="1" x14ac:dyDescent="0.2">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row>
    <row r="639" spans="1:26" ht="12.75" customHeight="1" x14ac:dyDescent="0.2">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row>
    <row r="640" spans="1:26" ht="12.75" customHeight="1" x14ac:dyDescent="0.2">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row>
    <row r="641" spans="1:26" ht="12.75" customHeight="1" x14ac:dyDescent="0.2">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row>
    <row r="642" spans="1:26" ht="12.75" customHeight="1" x14ac:dyDescent="0.2">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row>
    <row r="643" spans="1:26" ht="12.75" customHeight="1" x14ac:dyDescent="0.2">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row>
    <row r="644" spans="1:26" ht="12.75" customHeight="1" x14ac:dyDescent="0.2">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row>
    <row r="645" spans="1:26" ht="12.75" customHeight="1" x14ac:dyDescent="0.2">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row>
    <row r="646" spans="1:26" ht="12.75" customHeight="1" x14ac:dyDescent="0.2">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row>
    <row r="647" spans="1:26" ht="12.75" customHeight="1" x14ac:dyDescent="0.2">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row>
    <row r="648" spans="1:26" ht="12.75" customHeight="1" x14ac:dyDescent="0.2">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row>
    <row r="649" spans="1:26" ht="12.75" customHeight="1" x14ac:dyDescent="0.2">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row>
    <row r="650" spans="1:26" ht="12.75" customHeight="1" x14ac:dyDescent="0.2">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row>
    <row r="651" spans="1:26" ht="12.75" customHeight="1" x14ac:dyDescent="0.2">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row>
    <row r="652" spans="1:26" ht="12.75" customHeight="1" x14ac:dyDescent="0.2">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row>
    <row r="653" spans="1:26" ht="12.75" customHeight="1" x14ac:dyDescent="0.2">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row>
    <row r="654" spans="1:26" ht="12.75" customHeight="1" x14ac:dyDescent="0.2">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row>
    <row r="655" spans="1:26" ht="12.75" customHeight="1" x14ac:dyDescent="0.2">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row>
    <row r="656" spans="1:26" ht="12.75" customHeight="1" x14ac:dyDescent="0.2">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row>
    <row r="657" spans="1:26" ht="12.75" customHeight="1" x14ac:dyDescent="0.2">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row>
    <row r="658" spans="1:26" ht="12.75" customHeight="1" x14ac:dyDescent="0.2">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row>
    <row r="659" spans="1:26" ht="12.75" customHeight="1" x14ac:dyDescent="0.2">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row>
    <row r="660" spans="1:26" ht="12.75" customHeight="1" x14ac:dyDescent="0.2">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row>
    <row r="661" spans="1:26" ht="12.75" customHeight="1" x14ac:dyDescent="0.2">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row>
    <row r="662" spans="1:26" ht="12.75" customHeight="1" x14ac:dyDescent="0.2">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row>
    <row r="663" spans="1:26" ht="12.75" customHeight="1" x14ac:dyDescent="0.2">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row>
    <row r="664" spans="1:26" ht="12.75" customHeight="1" x14ac:dyDescent="0.2">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row>
    <row r="665" spans="1:26" ht="12.75" customHeight="1" x14ac:dyDescent="0.2">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row>
    <row r="666" spans="1:26" ht="12.75" customHeight="1" x14ac:dyDescent="0.2">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row>
    <row r="667" spans="1:26" ht="12.75" customHeight="1" x14ac:dyDescent="0.2">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row>
    <row r="668" spans="1:26" ht="12.75" customHeight="1" x14ac:dyDescent="0.2">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row>
    <row r="669" spans="1:26" ht="12.75" customHeight="1" x14ac:dyDescent="0.2">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row>
    <row r="670" spans="1:26" ht="12.75" customHeight="1" x14ac:dyDescent="0.2">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row>
    <row r="671" spans="1:26" ht="12.75" customHeight="1" x14ac:dyDescent="0.2">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row>
    <row r="672" spans="1:26" ht="12.75" customHeight="1" x14ac:dyDescent="0.2">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row>
    <row r="673" spans="1:26" ht="12.75" customHeight="1" x14ac:dyDescent="0.2">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row>
    <row r="674" spans="1:26" ht="12.75" customHeight="1" x14ac:dyDescent="0.2">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row>
    <row r="675" spans="1:26" ht="12.75" customHeight="1" x14ac:dyDescent="0.2">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row>
    <row r="676" spans="1:26" ht="12.75" customHeight="1" x14ac:dyDescent="0.2">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row>
    <row r="677" spans="1:26" ht="12.75" customHeight="1" x14ac:dyDescent="0.2">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row>
    <row r="678" spans="1:26" ht="12.75" customHeight="1" x14ac:dyDescent="0.2">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row>
    <row r="679" spans="1:26" ht="12.75" customHeight="1" x14ac:dyDescent="0.2">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row>
    <row r="680" spans="1:26" ht="12.75" customHeight="1" x14ac:dyDescent="0.2">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row>
    <row r="681" spans="1:26" ht="12.75" customHeight="1" x14ac:dyDescent="0.2">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row>
    <row r="682" spans="1:26" ht="12.75" customHeight="1" x14ac:dyDescent="0.2">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row>
    <row r="683" spans="1:26" ht="12.75" customHeight="1" x14ac:dyDescent="0.2">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row>
    <row r="684" spans="1:26" ht="12.75" customHeight="1" x14ac:dyDescent="0.2">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row>
    <row r="685" spans="1:26" ht="12.75" customHeight="1" x14ac:dyDescent="0.2">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row>
    <row r="686" spans="1:26" ht="12.75" customHeight="1" x14ac:dyDescent="0.2">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row>
    <row r="687" spans="1:26" ht="12.75" customHeight="1" x14ac:dyDescent="0.2">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row>
    <row r="688" spans="1:26" ht="12.75" customHeight="1" x14ac:dyDescent="0.2">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row>
    <row r="689" spans="1:26" ht="12.75" customHeight="1" x14ac:dyDescent="0.2">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row>
    <row r="690" spans="1:26" ht="12.75" customHeight="1" x14ac:dyDescent="0.2">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row>
    <row r="691" spans="1:26" ht="12.75" customHeight="1" x14ac:dyDescent="0.2">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row>
    <row r="692" spans="1:26" ht="12.75" customHeight="1" x14ac:dyDescent="0.2">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row>
    <row r="693" spans="1:26" ht="12.75" customHeight="1" x14ac:dyDescent="0.2">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row>
    <row r="694" spans="1:26" ht="12.75" customHeight="1" x14ac:dyDescent="0.2">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row>
    <row r="695" spans="1:26" ht="12.75" customHeight="1" x14ac:dyDescent="0.2">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row>
    <row r="696" spans="1:26" ht="12.75" customHeight="1" x14ac:dyDescent="0.2">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row>
    <row r="697" spans="1:26" ht="12.75" customHeight="1" x14ac:dyDescent="0.2">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row>
    <row r="698" spans="1:26" ht="12.75" customHeight="1" x14ac:dyDescent="0.2">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row>
    <row r="699" spans="1:26" ht="12.75" customHeight="1" x14ac:dyDescent="0.2">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row>
    <row r="700" spans="1:26" ht="12.75" customHeight="1" x14ac:dyDescent="0.2">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row>
    <row r="701" spans="1:26" ht="12.75" customHeight="1" x14ac:dyDescent="0.2">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row>
    <row r="702" spans="1:26" ht="12.75" customHeight="1" x14ac:dyDescent="0.2">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row>
    <row r="703" spans="1:26" ht="12.75" customHeight="1" x14ac:dyDescent="0.2">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row>
    <row r="704" spans="1:26" ht="12.75" customHeight="1" x14ac:dyDescent="0.2">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row>
    <row r="705" spans="1:26" ht="12.75" customHeight="1" x14ac:dyDescent="0.2">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row>
    <row r="706" spans="1:26" ht="12.75" customHeight="1" x14ac:dyDescent="0.2">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row>
    <row r="707" spans="1:26" ht="12.75" customHeight="1" x14ac:dyDescent="0.2">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row>
    <row r="708" spans="1:26" ht="12.75" customHeight="1" x14ac:dyDescent="0.2">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row>
    <row r="709" spans="1:26" ht="12.75" customHeight="1" x14ac:dyDescent="0.2">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row>
    <row r="710" spans="1:26" ht="12.75" customHeight="1" x14ac:dyDescent="0.2">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row>
    <row r="711" spans="1:26" ht="12.75" customHeight="1" x14ac:dyDescent="0.2">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row>
    <row r="712" spans="1:26" ht="12.75" customHeight="1" x14ac:dyDescent="0.2">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row>
    <row r="713" spans="1:26" ht="12.75" customHeight="1" x14ac:dyDescent="0.2">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row>
    <row r="714" spans="1:26" ht="12.75" customHeight="1" x14ac:dyDescent="0.2">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row>
    <row r="715" spans="1:26" ht="12.75" customHeight="1" x14ac:dyDescent="0.2">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row>
    <row r="716" spans="1:26" ht="12.75" customHeight="1" x14ac:dyDescent="0.2">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row>
    <row r="717" spans="1:26" ht="12.75" customHeight="1" x14ac:dyDescent="0.2">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row>
    <row r="718" spans="1:26" ht="12.75" customHeight="1" x14ac:dyDescent="0.2">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row>
    <row r="719" spans="1:26" ht="12.75" customHeight="1" x14ac:dyDescent="0.2">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row>
    <row r="720" spans="1:26" ht="12.75" customHeight="1" x14ac:dyDescent="0.2">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row>
    <row r="721" spans="1:26" ht="12.75" customHeight="1" x14ac:dyDescent="0.2">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row>
    <row r="722" spans="1:26" ht="12.75" customHeight="1" x14ac:dyDescent="0.2">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row>
    <row r="723" spans="1:26" ht="12.75" customHeight="1" x14ac:dyDescent="0.2">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row>
    <row r="724" spans="1:26" ht="12.75" customHeight="1" x14ac:dyDescent="0.2">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row>
    <row r="725" spans="1:26" ht="12.75" customHeight="1" x14ac:dyDescent="0.2">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row>
    <row r="726" spans="1:26" ht="12.75" customHeight="1" x14ac:dyDescent="0.2">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row>
    <row r="727" spans="1:26" ht="12.75" customHeight="1" x14ac:dyDescent="0.2">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row>
    <row r="728" spans="1:26" ht="12.75" customHeight="1" x14ac:dyDescent="0.2">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row>
    <row r="729" spans="1:26" ht="12.75" customHeight="1" x14ac:dyDescent="0.2">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row>
    <row r="730" spans="1:26" ht="12.75" customHeight="1" x14ac:dyDescent="0.2">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row>
    <row r="731" spans="1:26" ht="12.75" customHeight="1" x14ac:dyDescent="0.2">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row>
    <row r="732" spans="1:26" ht="12.75" customHeight="1" x14ac:dyDescent="0.2">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row>
    <row r="733" spans="1:26" ht="12.75" customHeight="1" x14ac:dyDescent="0.2">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row>
    <row r="734" spans="1:26" ht="12.75" customHeight="1" x14ac:dyDescent="0.2">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row>
    <row r="735" spans="1:26" ht="12.75" customHeight="1" x14ac:dyDescent="0.2">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row>
    <row r="736" spans="1:26" ht="12.75" customHeight="1" x14ac:dyDescent="0.2">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row>
    <row r="737" spans="1:26" ht="12.75" customHeight="1" x14ac:dyDescent="0.2">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row>
    <row r="738" spans="1:26" ht="12.75" customHeight="1" x14ac:dyDescent="0.2">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row>
    <row r="739" spans="1:26" ht="12.75" customHeight="1" x14ac:dyDescent="0.2">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row>
    <row r="740" spans="1:26" ht="12.75" customHeight="1" x14ac:dyDescent="0.2">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row>
    <row r="741" spans="1:26" ht="12.75" customHeight="1" x14ac:dyDescent="0.2">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row>
    <row r="742" spans="1:26" ht="12.75" customHeight="1" x14ac:dyDescent="0.2">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row>
    <row r="743" spans="1:26" ht="12.75" customHeight="1" x14ac:dyDescent="0.2">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row>
    <row r="744" spans="1:26" ht="12.75" customHeight="1" x14ac:dyDescent="0.2">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row>
    <row r="745" spans="1:26" ht="12.75" customHeight="1" x14ac:dyDescent="0.2">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row>
    <row r="746" spans="1:26" ht="12.75" customHeight="1" x14ac:dyDescent="0.2">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row>
    <row r="747" spans="1:26" ht="12.75" customHeight="1" x14ac:dyDescent="0.2">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row>
    <row r="748" spans="1:26" ht="12.75" customHeight="1" x14ac:dyDescent="0.2">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row>
    <row r="749" spans="1:26" ht="12.75" customHeight="1" x14ac:dyDescent="0.2">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row>
    <row r="750" spans="1:26" ht="12.75" customHeight="1" x14ac:dyDescent="0.2">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row>
    <row r="751" spans="1:26" ht="12.75" customHeight="1" x14ac:dyDescent="0.2">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row>
    <row r="752" spans="1:26" ht="12.75" customHeight="1" x14ac:dyDescent="0.2">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row>
    <row r="753" spans="1:26" ht="12.75" customHeight="1" x14ac:dyDescent="0.2">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row>
    <row r="754" spans="1:26" ht="12.75" customHeight="1" x14ac:dyDescent="0.2">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row>
    <row r="755" spans="1:26" ht="12.75" customHeight="1" x14ac:dyDescent="0.2">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row>
    <row r="756" spans="1:26" ht="12.75" customHeight="1" x14ac:dyDescent="0.2">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row>
    <row r="757" spans="1:26" ht="12.75" customHeight="1" x14ac:dyDescent="0.2">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row>
    <row r="758" spans="1:26" ht="12.75" customHeight="1" x14ac:dyDescent="0.2">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row>
    <row r="759" spans="1:26" ht="12.75" customHeight="1" x14ac:dyDescent="0.2">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row>
    <row r="760" spans="1:26" ht="12.75" customHeight="1" x14ac:dyDescent="0.2">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row>
    <row r="761" spans="1:26" ht="12.75" customHeight="1" x14ac:dyDescent="0.2">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row>
    <row r="762" spans="1:26" ht="12.75" customHeight="1" x14ac:dyDescent="0.2">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row>
    <row r="763" spans="1:26" ht="12.75" customHeight="1" x14ac:dyDescent="0.2">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row>
    <row r="764" spans="1:26" ht="12.75" customHeight="1" x14ac:dyDescent="0.2">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row>
    <row r="765" spans="1:26" ht="12.75" customHeight="1" x14ac:dyDescent="0.2">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row>
    <row r="766" spans="1:26" ht="12.75" customHeight="1" x14ac:dyDescent="0.2">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row>
    <row r="767" spans="1:26" ht="12.75" customHeight="1" x14ac:dyDescent="0.2">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row>
    <row r="768" spans="1:26" ht="12.75" customHeight="1" x14ac:dyDescent="0.2">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row>
    <row r="769" spans="1:26" ht="12.75" customHeight="1" x14ac:dyDescent="0.2">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row>
    <row r="770" spans="1:26" ht="12.75" customHeight="1" x14ac:dyDescent="0.2">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row>
    <row r="771" spans="1:26" ht="12.75" customHeight="1" x14ac:dyDescent="0.2">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row>
    <row r="772" spans="1:26" ht="12.75" customHeight="1" x14ac:dyDescent="0.2">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row>
    <row r="773" spans="1:26" ht="12.75" customHeight="1" x14ac:dyDescent="0.2">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row>
    <row r="774" spans="1:26" ht="12.75" customHeight="1" x14ac:dyDescent="0.2">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row>
    <row r="775" spans="1:26" ht="12.75" customHeight="1" x14ac:dyDescent="0.2">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row>
    <row r="776" spans="1:26" ht="12.75" customHeight="1" x14ac:dyDescent="0.2">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row>
    <row r="777" spans="1:26" ht="12.75" customHeight="1" x14ac:dyDescent="0.2">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row>
    <row r="778" spans="1:26" ht="12.75" customHeight="1" x14ac:dyDescent="0.2">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row>
    <row r="779" spans="1:26" ht="12.75" customHeight="1" x14ac:dyDescent="0.2">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row>
    <row r="780" spans="1:26" ht="12.75" customHeight="1" x14ac:dyDescent="0.2">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row>
    <row r="781" spans="1:26" ht="12.75" customHeight="1" x14ac:dyDescent="0.2">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row>
    <row r="782" spans="1:26" ht="12.75" customHeight="1" x14ac:dyDescent="0.2">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row>
    <row r="783" spans="1:26" ht="12.75" customHeight="1" x14ac:dyDescent="0.2">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row>
    <row r="784" spans="1:26" ht="12.75" customHeight="1" x14ac:dyDescent="0.2">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row>
    <row r="785" spans="1:26" ht="12.75" customHeight="1" x14ac:dyDescent="0.2">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row>
    <row r="786" spans="1:26" ht="12.75" customHeight="1" x14ac:dyDescent="0.2">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row>
    <row r="787" spans="1:26" ht="12.75" customHeight="1" x14ac:dyDescent="0.2">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row>
    <row r="788" spans="1:26" ht="12.75" customHeight="1" x14ac:dyDescent="0.2">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row>
    <row r="789" spans="1:26" ht="12.75" customHeight="1" x14ac:dyDescent="0.2">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row>
    <row r="790" spans="1:26" ht="12.75" customHeight="1" x14ac:dyDescent="0.2">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row>
    <row r="791" spans="1:26" ht="12.75" customHeight="1" x14ac:dyDescent="0.2">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row>
    <row r="792" spans="1:26" ht="12.75" customHeight="1" x14ac:dyDescent="0.2">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row>
    <row r="793" spans="1:26" ht="12.75" customHeight="1" x14ac:dyDescent="0.2">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row>
    <row r="794" spans="1:26" ht="12.75" customHeight="1" x14ac:dyDescent="0.2">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row>
    <row r="795" spans="1:26" ht="12.75" customHeight="1" x14ac:dyDescent="0.2">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row>
    <row r="796" spans="1:26" ht="12.75" customHeight="1" x14ac:dyDescent="0.2">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row>
    <row r="797" spans="1:26" ht="12.75" customHeight="1" x14ac:dyDescent="0.2">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row>
    <row r="798" spans="1:26" ht="12.75" customHeight="1" x14ac:dyDescent="0.2">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row>
    <row r="799" spans="1:26" ht="12.75" customHeight="1" x14ac:dyDescent="0.2">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row>
    <row r="800" spans="1:26" ht="12.75" customHeight="1" x14ac:dyDescent="0.2">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row>
    <row r="801" spans="1:26" ht="12.75" customHeight="1" x14ac:dyDescent="0.2">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row>
    <row r="802" spans="1:26" ht="12.75" customHeight="1" x14ac:dyDescent="0.2">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row>
    <row r="803" spans="1:26" ht="12.75" customHeight="1" x14ac:dyDescent="0.2">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row>
    <row r="804" spans="1:26" ht="12.75" customHeight="1" x14ac:dyDescent="0.2">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row>
    <row r="805" spans="1:26" ht="12.75" customHeight="1" x14ac:dyDescent="0.2">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row>
    <row r="806" spans="1:26" ht="12.75" customHeight="1" x14ac:dyDescent="0.2">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row>
    <row r="807" spans="1:26" ht="12.75" customHeight="1" x14ac:dyDescent="0.2">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row>
    <row r="808" spans="1:26" ht="12.75" customHeight="1" x14ac:dyDescent="0.2">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row>
    <row r="809" spans="1:26" ht="12.75" customHeight="1" x14ac:dyDescent="0.2">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row>
    <row r="810" spans="1:26" ht="12.75" customHeight="1" x14ac:dyDescent="0.2">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row>
    <row r="811" spans="1:26" ht="12.75" customHeight="1" x14ac:dyDescent="0.2">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row>
    <row r="812" spans="1:26" ht="12.75" customHeight="1" x14ac:dyDescent="0.2">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row>
    <row r="813" spans="1:26" ht="12.75" customHeight="1" x14ac:dyDescent="0.2">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row>
    <row r="814" spans="1:26" ht="12.75" customHeight="1" x14ac:dyDescent="0.2">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row>
    <row r="815" spans="1:26" ht="12.75" customHeight="1" x14ac:dyDescent="0.2">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row>
    <row r="816" spans="1:26" ht="12.75" customHeight="1" x14ac:dyDescent="0.2">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row>
    <row r="817" spans="1:26" ht="12.75" customHeight="1" x14ac:dyDescent="0.2">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row>
    <row r="818" spans="1:26" ht="12.75" customHeight="1" x14ac:dyDescent="0.2">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row>
    <row r="819" spans="1:26" ht="12.75" customHeight="1" x14ac:dyDescent="0.2">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row>
    <row r="820" spans="1:26" ht="12.75" customHeight="1" x14ac:dyDescent="0.2">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row>
    <row r="821" spans="1:26" ht="12.75" customHeight="1" x14ac:dyDescent="0.2">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row>
    <row r="822" spans="1:26" ht="12.75" customHeight="1" x14ac:dyDescent="0.2">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row>
    <row r="823" spans="1:26" ht="12.75" customHeight="1" x14ac:dyDescent="0.2">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row>
    <row r="824" spans="1:26" ht="12.75" customHeight="1" x14ac:dyDescent="0.2">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row>
    <row r="825" spans="1:26" ht="12.75" customHeight="1" x14ac:dyDescent="0.2">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row>
    <row r="826" spans="1:26" ht="12.75" customHeight="1" x14ac:dyDescent="0.2">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row>
    <row r="827" spans="1:26" ht="12.75" customHeight="1" x14ac:dyDescent="0.2">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row>
    <row r="828" spans="1:26" ht="12.75" customHeight="1" x14ac:dyDescent="0.2">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row>
    <row r="829" spans="1:26" ht="12.75" customHeight="1" x14ac:dyDescent="0.2">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row>
    <row r="830" spans="1:26" ht="12.75" customHeight="1" x14ac:dyDescent="0.2">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row>
    <row r="831" spans="1:26" ht="12.75" customHeight="1" x14ac:dyDescent="0.2">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row>
    <row r="832" spans="1:26" ht="12.75" customHeight="1" x14ac:dyDescent="0.2">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row>
    <row r="833" spans="1:26" ht="12.75" customHeight="1" x14ac:dyDescent="0.2">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row>
    <row r="834" spans="1:26" ht="12.75" customHeight="1" x14ac:dyDescent="0.2">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row>
    <row r="835" spans="1:26" ht="12.75" customHeight="1" x14ac:dyDescent="0.2">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row>
    <row r="836" spans="1:26" ht="12.75" customHeight="1" x14ac:dyDescent="0.2">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row>
    <row r="837" spans="1:26" ht="12.75" customHeight="1" x14ac:dyDescent="0.2">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row>
    <row r="838" spans="1:26" ht="12.75" customHeight="1" x14ac:dyDescent="0.2">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row>
    <row r="839" spans="1:26" ht="12.75" customHeight="1" x14ac:dyDescent="0.2">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row>
    <row r="840" spans="1:26" ht="12.75" customHeight="1" x14ac:dyDescent="0.2">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row>
    <row r="841" spans="1:26" ht="12.75" customHeight="1" x14ac:dyDescent="0.2">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row>
    <row r="842" spans="1:26" ht="12.75" customHeight="1" x14ac:dyDescent="0.2">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row>
    <row r="843" spans="1:26" ht="12.75" customHeight="1" x14ac:dyDescent="0.2">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row>
    <row r="844" spans="1:26" ht="12.75" customHeight="1" x14ac:dyDescent="0.2">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row>
    <row r="845" spans="1:26" ht="12.75" customHeight="1" x14ac:dyDescent="0.2">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row>
    <row r="846" spans="1:26" ht="12.75" customHeight="1" x14ac:dyDescent="0.2">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row>
    <row r="847" spans="1:26" ht="12.75" customHeight="1" x14ac:dyDescent="0.2">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row>
    <row r="848" spans="1:26" ht="12.75" customHeight="1" x14ac:dyDescent="0.2">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row>
    <row r="849" spans="1:26" ht="12.75" customHeight="1" x14ac:dyDescent="0.2">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row>
    <row r="850" spans="1:26" ht="12.75" customHeight="1" x14ac:dyDescent="0.2">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row>
    <row r="851" spans="1:26" ht="12.75" customHeight="1" x14ac:dyDescent="0.2">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row>
    <row r="852" spans="1:26" ht="12.75" customHeight="1" x14ac:dyDescent="0.2">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row>
    <row r="853" spans="1:26" ht="12.75" customHeight="1" x14ac:dyDescent="0.2">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row>
    <row r="854" spans="1:26" ht="12.75" customHeight="1" x14ac:dyDescent="0.2">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row>
    <row r="855" spans="1:26" ht="12.75" customHeight="1" x14ac:dyDescent="0.2">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row>
    <row r="856" spans="1:26" ht="12.75" customHeight="1" x14ac:dyDescent="0.2">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row>
    <row r="857" spans="1:26" ht="12.75" customHeight="1" x14ac:dyDescent="0.2">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row>
    <row r="858" spans="1:26" ht="12.75" customHeight="1" x14ac:dyDescent="0.2">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row>
    <row r="859" spans="1:26" ht="12.75" customHeight="1" x14ac:dyDescent="0.2">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row>
    <row r="860" spans="1:26" ht="12.75" customHeight="1" x14ac:dyDescent="0.2">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row>
    <row r="861" spans="1:26" ht="12.75" customHeight="1" x14ac:dyDescent="0.2">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row>
    <row r="862" spans="1:26" ht="12.75" customHeight="1" x14ac:dyDescent="0.2">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row>
    <row r="863" spans="1:26" ht="12.75" customHeight="1" x14ac:dyDescent="0.2">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row>
    <row r="864" spans="1:26" ht="12.75" customHeight="1" x14ac:dyDescent="0.2">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row>
    <row r="865" spans="1:26" ht="12.75" customHeight="1" x14ac:dyDescent="0.2">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row>
    <row r="866" spans="1:26" ht="12.75" customHeight="1" x14ac:dyDescent="0.2">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row>
    <row r="867" spans="1:26" ht="12.75" customHeight="1" x14ac:dyDescent="0.2">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row>
    <row r="868" spans="1:26" ht="12.75" customHeight="1" x14ac:dyDescent="0.2">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row>
    <row r="869" spans="1:26" ht="12.75" customHeight="1" x14ac:dyDescent="0.2">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row>
    <row r="870" spans="1:26" ht="12.75" customHeight="1" x14ac:dyDescent="0.2">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row>
    <row r="871" spans="1:26" ht="12.75" customHeight="1" x14ac:dyDescent="0.2">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row>
    <row r="872" spans="1:26" ht="12.75" customHeight="1" x14ac:dyDescent="0.2">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row>
    <row r="873" spans="1:26" ht="12.75" customHeight="1" x14ac:dyDescent="0.2">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row>
    <row r="874" spans="1:26" ht="12.75" customHeight="1" x14ac:dyDescent="0.2">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row>
    <row r="875" spans="1:26" ht="12.75" customHeight="1" x14ac:dyDescent="0.2">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row>
    <row r="876" spans="1:26" ht="12.75" customHeight="1" x14ac:dyDescent="0.2">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row>
    <row r="877" spans="1:26" ht="12.75" customHeight="1" x14ac:dyDescent="0.2">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row>
    <row r="878" spans="1:26" ht="12.75" customHeight="1" x14ac:dyDescent="0.2">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row>
    <row r="879" spans="1:26" ht="12.75" customHeight="1" x14ac:dyDescent="0.2">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row>
    <row r="880" spans="1:26" ht="12.75" customHeight="1" x14ac:dyDescent="0.2">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row>
    <row r="881" spans="1:26" ht="12.75" customHeight="1" x14ac:dyDescent="0.2">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row>
    <row r="882" spans="1:26" ht="12.75" customHeight="1" x14ac:dyDescent="0.2">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row>
    <row r="883" spans="1:26" ht="12.75" customHeight="1" x14ac:dyDescent="0.2">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row>
    <row r="884" spans="1:26" ht="12.75" customHeight="1" x14ac:dyDescent="0.2">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row>
    <row r="885" spans="1:26" ht="12.75" customHeight="1" x14ac:dyDescent="0.2">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row>
    <row r="886" spans="1:26" ht="12.75" customHeight="1" x14ac:dyDescent="0.2">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row>
    <row r="887" spans="1:26" ht="12.75" customHeight="1" x14ac:dyDescent="0.2">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row>
    <row r="888" spans="1:26" ht="12.75" customHeight="1" x14ac:dyDescent="0.2">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row>
    <row r="889" spans="1:26" ht="12.75" customHeight="1" x14ac:dyDescent="0.2">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row>
    <row r="890" spans="1:26" ht="12.75" customHeight="1" x14ac:dyDescent="0.2">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row>
    <row r="891" spans="1:26" ht="12.75" customHeight="1" x14ac:dyDescent="0.2">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row>
    <row r="892" spans="1:26" ht="12.75" customHeight="1" x14ac:dyDescent="0.2">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row>
    <row r="893" spans="1:26" ht="12.75" customHeight="1" x14ac:dyDescent="0.2">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row>
    <row r="894" spans="1:26" ht="12.75" customHeight="1" x14ac:dyDescent="0.2">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row>
    <row r="895" spans="1:26" ht="12.75" customHeight="1" x14ac:dyDescent="0.2">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row>
    <row r="896" spans="1:26" ht="12.75" customHeight="1" x14ac:dyDescent="0.2">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row>
    <row r="897" spans="1:26" ht="12.75" customHeight="1" x14ac:dyDescent="0.2">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row>
    <row r="898" spans="1:26" ht="12.75" customHeight="1" x14ac:dyDescent="0.2">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row>
    <row r="899" spans="1:26" ht="12.75" customHeight="1" x14ac:dyDescent="0.2">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row>
    <row r="900" spans="1:26" ht="12.75" customHeight="1" x14ac:dyDescent="0.2">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row>
    <row r="901" spans="1:26" ht="12.75" customHeight="1" x14ac:dyDescent="0.2">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row>
    <row r="902" spans="1:26" ht="12.75" customHeight="1" x14ac:dyDescent="0.2">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row>
    <row r="903" spans="1:26" ht="12.75" customHeight="1" x14ac:dyDescent="0.2">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row>
    <row r="904" spans="1:26" ht="12.75" customHeight="1" x14ac:dyDescent="0.2">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row>
    <row r="905" spans="1:26" ht="12.75" customHeight="1" x14ac:dyDescent="0.2">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row>
    <row r="906" spans="1:26" ht="12.75" customHeight="1" x14ac:dyDescent="0.2">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row>
    <row r="907" spans="1:26" ht="12.75" customHeight="1" x14ac:dyDescent="0.2">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row>
    <row r="908" spans="1:26" ht="12.75" customHeight="1" x14ac:dyDescent="0.2">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row>
    <row r="909" spans="1:26" ht="12.75" customHeight="1" x14ac:dyDescent="0.2">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row>
    <row r="910" spans="1:26" ht="12.75" customHeight="1" x14ac:dyDescent="0.2">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row>
    <row r="911" spans="1:26" ht="12.75" customHeight="1" x14ac:dyDescent="0.2">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row>
    <row r="912" spans="1:26" ht="12.75" customHeight="1" x14ac:dyDescent="0.2">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row>
    <row r="913" spans="1:26" ht="12.75" customHeight="1" x14ac:dyDescent="0.2">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row>
    <row r="914" spans="1:26" ht="12.75" customHeight="1" x14ac:dyDescent="0.2">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row>
    <row r="915" spans="1:26" ht="12.75" customHeight="1" x14ac:dyDescent="0.2">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row>
    <row r="916" spans="1:26" ht="12.75" customHeight="1" x14ac:dyDescent="0.2">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row>
    <row r="917" spans="1:26" ht="12.75" customHeight="1" x14ac:dyDescent="0.2">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row>
    <row r="918" spans="1:26" ht="12.75" customHeight="1" x14ac:dyDescent="0.2">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row>
    <row r="919" spans="1:26" ht="12.75" customHeight="1" x14ac:dyDescent="0.2">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row>
    <row r="920" spans="1:26" ht="12.75" customHeight="1" x14ac:dyDescent="0.2">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row>
    <row r="921" spans="1:26" ht="12.75" customHeight="1" x14ac:dyDescent="0.2">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row>
    <row r="922" spans="1:26" ht="12.75" customHeight="1" x14ac:dyDescent="0.2">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row>
    <row r="923" spans="1:26" ht="12.75" customHeight="1" x14ac:dyDescent="0.2">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row>
    <row r="924" spans="1:26" ht="12.75" customHeight="1" x14ac:dyDescent="0.2">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row>
    <row r="925" spans="1:26" ht="12.75" customHeight="1" x14ac:dyDescent="0.2">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row>
    <row r="926" spans="1:26" ht="12.75" customHeight="1" x14ac:dyDescent="0.2">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row>
    <row r="927" spans="1:26" ht="12.75" customHeight="1" x14ac:dyDescent="0.2">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row>
    <row r="928" spans="1:26" ht="12.75" customHeight="1" x14ac:dyDescent="0.2">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row>
    <row r="929" spans="1:26" ht="12.75" customHeight="1" x14ac:dyDescent="0.2">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row>
    <row r="930" spans="1:26" ht="12.75" customHeight="1" x14ac:dyDescent="0.2">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row>
    <row r="931" spans="1:26" ht="12.75" customHeight="1" x14ac:dyDescent="0.2">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row>
    <row r="932" spans="1:26" ht="12.75" customHeight="1" x14ac:dyDescent="0.2">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row>
    <row r="933" spans="1:26" ht="12.75" customHeight="1" x14ac:dyDescent="0.2">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row>
    <row r="934" spans="1:26" ht="12.75" customHeight="1" x14ac:dyDescent="0.2">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row>
    <row r="935" spans="1:26" ht="12.75" customHeight="1" x14ac:dyDescent="0.2">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row>
    <row r="936" spans="1:26" ht="12.75" customHeight="1" x14ac:dyDescent="0.2">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row>
    <row r="937" spans="1:26" ht="12.75" customHeight="1" x14ac:dyDescent="0.2">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row>
    <row r="938" spans="1:26" ht="12.75" customHeight="1" x14ac:dyDescent="0.2">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row>
    <row r="939" spans="1:26" ht="12.75" customHeight="1" x14ac:dyDescent="0.2">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row>
    <row r="940" spans="1:26" ht="12.75" customHeight="1" x14ac:dyDescent="0.2">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row>
    <row r="941" spans="1:26" ht="12.75" customHeight="1" x14ac:dyDescent="0.2">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row>
    <row r="942" spans="1:26" ht="12.75" customHeight="1" x14ac:dyDescent="0.2">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row>
    <row r="943" spans="1:26" ht="12.75" customHeight="1" x14ac:dyDescent="0.2">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row>
    <row r="944" spans="1:26" ht="12.75" customHeight="1" x14ac:dyDescent="0.2">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row>
    <row r="945" spans="1:26" ht="12.75" customHeight="1" x14ac:dyDescent="0.2">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row>
    <row r="946" spans="1:26" ht="12.75" customHeight="1" x14ac:dyDescent="0.2">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row>
    <row r="947" spans="1:26" ht="12.75" customHeight="1" x14ac:dyDescent="0.2">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row>
    <row r="948" spans="1:26" ht="12.75" customHeight="1" x14ac:dyDescent="0.2">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row>
    <row r="949" spans="1:26" ht="12.75" customHeight="1" x14ac:dyDescent="0.2">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row>
    <row r="950" spans="1:26" ht="12.75" customHeight="1" x14ac:dyDescent="0.2">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row>
    <row r="951" spans="1:26" ht="12.75" customHeight="1" x14ac:dyDescent="0.2">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row>
    <row r="952" spans="1:26" ht="12.75" customHeight="1" x14ac:dyDescent="0.2">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row>
    <row r="953" spans="1:26" ht="12.75" customHeight="1" x14ac:dyDescent="0.2">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row>
    <row r="954" spans="1:26" ht="12.75" customHeight="1" x14ac:dyDescent="0.2">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row>
    <row r="955" spans="1:26" ht="12.75" customHeight="1" x14ac:dyDescent="0.2">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row>
    <row r="956" spans="1:26" ht="12.75" customHeight="1" x14ac:dyDescent="0.2">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row>
    <row r="957" spans="1:26" ht="12.75" customHeight="1" x14ac:dyDescent="0.2">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row>
    <row r="958" spans="1:26" ht="12.75" customHeight="1" x14ac:dyDescent="0.2">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row>
    <row r="959" spans="1:26" ht="12.75" customHeight="1" x14ac:dyDescent="0.2">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row>
    <row r="960" spans="1:26" ht="12.75" customHeight="1" x14ac:dyDescent="0.2">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row>
    <row r="961" spans="1:26" ht="12.75" customHeight="1" x14ac:dyDescent="0.2">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row>
    <row r="962" spans="1:26" ht="12.75" customHeight="1" x14ac:dyDescent="0.2">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row>
    <row r="963" spans="1:26" ht="12.75" customHeight="1" x14ac:dyDescent="0.2">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row>
    <row r="964" spans="1:26" ht="12.75" customHeight="1" x14ac:dyDescent="0.2">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row>
    <row r="965" spans="1:26" ht="12.75" customHeight="1" x14ac:dyDescent="0.2">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row>
    <row r="966" spans="1:26" ht="12.75" customHeight="1" x14ac:dyDescent="0.2">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row>
    <row r="967" spans="1:26" ht="12.75" customHeight="1" x14ac:dyDescent="0.2">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row>
    <row r="968" spans="1:26" ht="12.75" customHeight="1" x14ac:dyDescent="0.2">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row>
    <row r="969" spans="1:26" ht="12.75" customHeight="1" x14ac:dyDescent="0.2">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row>
    <row r="970" spans="1:26" ht="12.75" customHeight="1" x14ac:dyDescent="0.2">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row>
    <row r="971" spans="1:26" ht="12.75" customHeight="1" x14ac:dyDescent="0.2">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row>
    <row r="972" spans="1:26" ht="12.75" customHeight="1" x14ac:dyDescent="0.2">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row>
    <row r="973" spans="1:26" ht="12.75" customHeight="1" x14ac:dyDescent="0.2">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row>
    <row r="974" spans="1:26" ht="12.75" customHeight="1" x14ac:dyDescent="0.2">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row>
    <row r="975" spans="1:26" ht="12.75" customHeight="1" x14ac:dyDescent="0.2">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row>
    <row r="976" spans="1:26" ht="12.75" customHeight="1" x14ac:dyDescent="0.2">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row>
    <row r="977" spans="1:26" ht="12.75" customHeight="1" x14ac:dyDescent="0.2">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row>
    <row r="978" spans="1:26" ht="12.75" customHeight="1" x14ac:dyDescent="0.2">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row>
    <row r="979" spans="1:26" ht="12.75" customHeight="1" x14ac:dyDescent="0.2">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row>
    <row r="980" spans="1:26" ht="12.75" customHeight="1" x14ac:dyDescent="0.2">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row>
    <row r="981" spans="1:26" ht="12.75" customHeight="1" x14ac:dyDescent="0.2">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row>
    <row r="982" spans="1:26" ht="12.75" customHeight="1" x14ac:dyDescent="0.2">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row>
    <row r="983" spans="1:26" ht="12.75" customHeight="1" x14ac:dyDescent="0.2">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row>
    <row r="984" spans="1:26" ht="12.75" customHeight="1" x14ac:dyDescent="0.2">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row>
    <row r="985" spans="1:26" ht="12.75" customHeight="1" x14ac:dyDescent="0.2">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row>
    <row r="986" spans="1:26" ht="12.75" customHeight="1" x14ac:dyDescent="0.2">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row>
    <row r="987" spans="1:26" ht="12.75" customHeight="1" x14ac:dyDescent="0.2">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row>
    <row r="988" spans="1:26" ht="12.75" customHeight="1" x14ac:dyDescent="0.2">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row>
    <row r="989" spans="1:26" ht="12.75" customHeight="1" x14ac:dyDescent="0.2">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row>
    <row r="990" spans="1:26" ht="12.75" customHeight="1" x14ac:dyDescent="0.2">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row>
    <row r="991" spans="1:26" ht="12.75" customHeight="1" x14ac:dyDescent="0.2">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row>
    <row r="992" spans="1:26" ht="12.75" customHeight="1" x14ac:dyDescent="0.2">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row>
    <row r="993" spans="1:26" ht="12.75" customHeight="1" x14ac:dyDescent="0.2">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row>
    <row r="994" spans="1:26" ht="12.75" customHeight="1" x14ac:dyDescent="0.2">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row>
    <row r="995" spans="1:26" ht="12.75" customHeight="1" x14ac:dyDescent="0.2">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c r="X995" s="137"/>
      <c r="Y995" s="137"/>
      <c r="Z995" s="137"/>
    </row>
    <row r="996" spans="1:26" ht="12.75" customHeight="1" x14ac:dyDescent="0.2">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c r="X996" s="137"/>
      <c r="Y996" s="137"/>
      <c r="Z996" s="137"/>
    </row>
    <row r="997" spans="1:26" ht="12.75" customHeight="1" x14ac:dyDescent="0.2">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c r="X997" s="137"/>
      <c r="Y997" s="137"/>
      <c r="Z997" s="137"/>
    </row>
    <row r="998" spans="1:26" ht="12.75" customHeight="1" x14ac:dyDescent="0.2">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c r="X998" s="137"/>
      <c r="Y998" s="137"/>
      <c r="Z998" s="137"/>
    </row>
    <row r="999" spans="1:26" ht="12.75" customHeight="1" x14ac:dyDescent="0.2">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c r="X999" s="137"/>
      <c r="Y999" s="137"/>
      <c r="Z999" s="137"/>
    </row>
    <row r="1000" spans="1:26" ht="12.75" customHeight="1" x14ac:dyDescent="0.2">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2023-10-26T23:48:53Z</cp:lastPrinted>
  <dcterms:created xsi:type="dcterms:W3CDTF">2020-03-24T23:12:47Z</dcterms:created>
  <dcterms:modified xsi:type="dcterms:W3CDTF">2023-10-26T23:49:17Z</dcterms:modified>
</cp:coreProperties>
</file>